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cadavidl\Desktop\Trimestral\2022\CELSIA 3Q2022\"/>
    </mc:Choice>
  </mc:AlternateContent>
  <xr:revisionPtr revIDLastSave="0" documentId="8_{1A46A274-3E2C-4978-AF7D-9F59A0BEA650}" xr6:coauthVersionLast="47" xr6:coauthVersionMax="47" xr10:uidLastSave="{00000000-0000-0000-0000-000000000000}"/>
  <bookViews>
    <workbookView xWindow="-120" yWindow="-120" windowWidth="20730" windowHeight="11160" xr2:uid="{A00D2790-443C-4D1F-A7F7-30620D09B609}"/>
  </bookViews>
  <sheets>
    <sheet name="ES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#REF!</definedName>
    <definedName name="\f">#REF!</definedName>
    <definedName name="\l">#REF!</definedName>
    <definedName name="\p">#REF!</definedName>
    <definedName name="\q">#REF!</definedName>
    <definedName name="\s">#REF!</definedName>
    <definedName name="\w">#REF!</definedName>
    <definedName name="\z">#REF!</definedName>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R" hidden="1">{#N/A,#N/A,FALSE,"GRAFICO";#N/A,#N/A,FALSE,"CAJA (2)";#N/A,#N/A,FALSE,"TERCEROS-PROMEDIO";#N/A,#N/A,FALSE,"CAJA";#N/A,#N/A,FALSE,"INGRESOS1995-2003";#N/A,#N/A,FALSE,"GASTOS1995-2003"}</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R" hidden="1">{#N/A,#N/A,FALSE,"GRAFICO";#N/A,#N/A,FALSE,"CAJA (2)";#N/A,#N/A,FALSE,"TERCEROS-PROMEDIO";#N/A,#N/A,FALSE,"CAJA";#N/A,#N/A,FALSE,"INGRESOS1995-2003";#N/A,#N/A,FALSE,"GASTOS1995-2003"}</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hidden="1">{#N/A,#N/A,FALSE,"GRAFICO";#N/A,#N/A,FALSE,"CAJA (2)";#N/A,#N/A,FALSE,"TERCEROS-PROMEDIO";#N/A,#N/A,FALSE,"CAJA";#N/A,#N/A,FALSE,"INGRESOS1995-2003";#N/A,#N/A,FALSE,"GASTOS1995-2003"}</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hidden="1">{#N/A,#N/A,FALSE,"GRAFICO";#N/A,#N/A,FALSE,"CAJA (2)";#N/A,#N/A,FALSE,"TERCEROS-PROMEDIO";#N/A,#N/A,FALSE,"CAJA";#N/A,#N/A,FALSE,"INGRESOS1995-2003";#N/A,#N/A,FALSE,"GASTOS1995-2003"}</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hidden="1">{#N/A,#N/A,FALSE,"GRAFICO";#N/A,#N/A,FALSE,"CAJA (2)";#N/A,#N/A,FALSE,"TERCEROS-PROMEDIO";#N/A,#N/A,FALSE,"CAJA";#N/A,#N/A,FALSE,"INGRESOS1995-2003";#N/A,#N/A,FALSE,"GASTOS1995-2003"}</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hidden="1">{#N/A,#N/A,FALSE,"GRAFICO";#N/A,#N/A,FALSE,"CAJA (2)";#N/A,#N/A,FALSE,"TERCEROS-PROMEDIO";#N/A,#N/A,FALSE,"CAJA";#N/A,#N/A,FALSE,"INGRESOS1995-2003";#N/A,#N/A,FALSE,"GASTOS1995-2003"}</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hidden="1">{#N/A,#N/A,FALSE,"GRAFICO";#N/A,#N/A,FALSE,"CAJA (2)";#N/A,#N/A,FALSE,"TERCEROS-PROMEDIO";#N/A,#N/A,FALSE,"CAJA";#N/A,#N/A,FALSE,"INGRESOS1995-2003";#N/A,#N/A,FALSE,"GASTOS1995-2003"}</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hidden="1">{#N/A,#N/A,FALSE,"GRAFICO";#N/A,#N/A,FALSE,"CAJA (2)";#N/A,#N/A,FALSE,"TERCEROS-PROMEDIO";#N/A,#N/A,FALSE,"CAJA";#N/A,#N/A,FALSE,"INGRESOS1995-2003";#N/A,#N/A,FALSE,"GASTOS1995-2003"}</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hidden="1">{#N/A,#N/A,FALSE,"GRAFICO";#N/A,#N/A,FALSE,"CAJA (2)";#N/A,#N/A,FALSE,"TERCEROS-PROMEDIO";#N/A,#N/A,FALSE,"CAJA";#N/A,#N/A,FALSE,"INGRESOS1995-2003";#N/A,#N/A,FALSE,"GASTOS1995-2003"}</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hidden="1">{#N/A,#N/A,FALSE,"GRAFICO";#N/A,#N/A,FALSE,"CAJA (2)";#N/A,#N/A,FALSE,"TERCEROS-PROMEDIO";#N/A,#N/A,FALSE,"CAJA";#N/A,#N/A,FALSE,"INGRESOS1995-2003";#N/A,#N/A,FALSE,"GASTOS1995-2003"}</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hidden="1">{#N/A,#N/A,FALSE,"GRAFICO";#N/A,#N/A,FALSE,"CAJA (2)";#N/A,#N/A,FALSE,"TERCEROS-PROMEDIO";#N/A,#N/A,FALSE,"CAJA";#N/A,#N/A,FALSE,"INGRESOS1995-2003";#N/A,#N/A,FALSE,"GASTOS1995-2003"}</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hidden="1">{#N/A,#N/A,FALSE,"GRAFICO";#N/A,#N/A,FALSE,"CAJA (2)";#N/A,#N/A,FALSE,"TERCEROS-PROMEDIO";#N/A,#N/A,FALSE,"CAJA";#N/A,#N/A,FALSE,"INGRESOS1995-2003";#N/A,#N/A,FALSE,"GASTOS1995-2003"}</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hidden="1">{#N/A,#N/A,FALSE,"BL&amp;GPA";#N/A,#N/A,FALSE,"Summary";#N/A,#N/A,FALSE,"hts"}</definedName>
    <definedName name="______ok1" hidden="1">{#N/A,#N/A,FALSE,"balance";#N/A,#N/A,FALSE,"PYG"}</definedName>
    <definedName name="______Ok2" hidden="1">{#N/A,#N/A,FALSE,"balance";#N/A,#N/A,FALSE,"PYG"}</definedName>
    <definedName name="______PyG2" hidden="1">{#N/A,#N/A,FALSE,"balance";#N/A,#N/A,FALSE,"PYG"}</definedName>
    <definedName name="______PYG3" hidden="1">{#N/A,#N/A,FALSE,"balance";#N/A,#N/A,FALSE,"PYG"}</definedName>
    <definedName name="______PyG33" hidden="1">{#N/A,#N/A,FALSE,"balance";#N/A,#N/A,FALSE,"PYG"}</definedName>
    <definedName name="______R" hidden="1">{#N/A,#N/A,FALSE,"GRAFICO";#N/A,#N/A,FALSE,"CAJA (2)";#N/A,#N/A,FALSE,"TERCEROS-PROMEDIO";#N/A,#N/A,FALSE,"CAJA";#N/A,#N/A,FALSE,"INGRESOS1995-2003";#N/A,#N/A,FALSE,"GASTOS1995-2003"}</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hidden="1">{#N/A,#N/A,FALSE,"balance";#N/A,#N/A,FALSE,"PYG"}</definedName>
    <definedName name="_____R" hidden="1">{#N/A,#N/A,FALSE,"GRAFICO";#N/A,#N/A,FALSE,"CAJA (2)";#N/A,#N/A,FALSE,"TERCEROS-PROMEDIO";#N/A,#N/A,FALSE,"CAJA";#N/A,#N/A,FALSE,"INGRESOS1995-2003";#N/A,#N/A,FALSE,"GASTOS1995-2003"}</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hidden="1">{#N/A,#N/A,FALSE,"BL&amp;GPA";#N/A,#N/A,FALSE,"Summary";#N/A,#N/A,FALSE,"hts"}</definedName>
    <definedName name="____ok1" hidden="1">{#N/A,#N/A,FALSE,"balance";#N/A,#N/A,FALSE,"PYG"}</definedName>
    <definedName name="____Ok2" hidden="1">{#N/A,#N/A,FALSE,"balance";#N/A,#N/A,FALSE,"PYG"}</definedName>
    <definedName name="____PyG2" hidden="1">{#N/A,#N/A,FALSE,"balance";#N/A,#N/A,FALSE,"PYG"}</definedName>
    <definedName name="____PYG3" hidden="1">{#N/A,#N/A,FALSE,"balance";#N/A,#N/A,FALSE,"PYG"}</definedName>
    <definedName name="____PyG33" hidden="1">{#N/A,#N/A,FALSE,"balance";#N/A,#N/A,FALSE,"PYG"}</definedName>
    <definedName name="____R" hidden="1">{#N/A,#N/A,FALSE,"GRAFICO";#N/A,#N/A,FALSE,"CAJA (2)";#N/A,#N/A,FALSE,"TERCEROS-PROMEDIO";#N/A,#N/A,FALSE,"CAJA";#N/A,#N/A,FALSE,"INGRESOS1995-2003";#N/A,#N/A,FALSE,"GASTOS1995-2003"}</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hidden="1">{#N/A,#N/A,FALSE,"GRAFICO";#N/A,#N/A,FALSE,"CAJA (2)";#N/A,#N/A,FALSE,"TERCEROS-PROMEDIO";#N/A,#N/A,FALSE,"CAJA";#N/A,#N/A,FALSE,"INGRESOS1995-2003";#N/A,#N/A,FALSE,"GASTOS1995-2003"}</definedName>
    <definedName name="__123Graph_A" hidden="1">[2]EXTRA!$B$12:$B$31</definedName>
    <definedName name="__123Graph_ACAPTACIO" hidden="1">[3]COMPENSACIONES!#REF!</definedName>
    <definedName name="__123Graph_ACAPTUEN" hidden="1">[3]COMPENSACIONES!#REF!</definedName>
    <definedName name="__123Graph_B" hidden="1">[2]EXTRA!$C$12:$C$31</definedName>
    <definedName name="__123Graph_BCAPTUEN" hidden="1">[3]COMPENSACIONES!#REF!</definedName>
    <definedName name="__123Graph_C" hidden="1">[2]EXTRA!$D$12:$D$31</definedName>
    <definedName name="__123Graph_CCAPTUEN" hidden="1">[3]COMPENSACIONES!#REF!</definedName>
    <definedName name="__123Graph_D" hidden="1">[2]EXTRA!$E$12:$E$31</definedName>
    <definedName name="__123Graph_DCAPTUEN" hidden="1">[3]COMPENSACIONES!#REF!</definedName>
    <definedName name="__123Graph_E" hidden="1">[2]EXTRA!$F$12:$F$31</definedName>
    <definedName name="__123Graph_F" hidden="1">[2]EXTRA!$G$12:$G$31</definedName>
    <definedName name="__123Graph_X" hidden="1">'[2]Sdo.Empres.Grupo.'!$A$6:$A$58</definedName>
    <definedName name="__123Graph_XCAPTACIO" hidden="1">[3]COMPENSACIONES!#REF!</definedName>
    <definedName name="__123Graph_XCAPTUEN" hidden="1">[3]COMPENSACIONES!#REF!</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hidden="1">{#N/A,#N/A,FALSE,"BL&amp;GPA";#N/A,#N/A,FALSE,"Summary";#N/A,#N/A,FALSE,"hts"}</definedName>
    <definedName name="__ok1" hidden="1">{#N/A,#N/A,FALSE,"balance";#N/A,#N/A,FALSE,"PYG"}</definedName>
    <definedName name="__Ok2" hidden="1">{#N/A,#N/A,FALSE,"balance";#N/A,#N/A,FALSE,"PYG"}</definedName>
    <definedName name="__PyG2" hidden="1">{#N/A,#N/A,FALSE,"balance";#N/A,#N/A,FALSE,"PYG"}</definedName>
    <definedName name="__PYG3" hidden="1">{#N/A,#N/A,FALSE,"balance";#N/A,#N/A,FALSE,"PYG"}</definedName>
    <definedName name="__PyG33" hidden="1">{#N/A,#N/A,FALSE,"balance";#N/A,#N/A,FALSE,"PYG"}</definedName>
    <definedName name="__R" hidden="1">{#N/A,#N/A,FALSE,"GRAFICO";#N/A,#N/A,FALSE,"CAJA (2)";#N/A,#N/A,FALSE,"TERCEROS-PROMEDIO";#N/A,#N/A,FALSE,"CAJA";#N/A,#N/A,FALSE,"INGRESOS1995-2003";#N/A,#N/A,FALSE,"GASTOS1995-2003"}</definedName>
    <definedName name="_2_0RA">[4]Hoja1!#REF!</definedName>
    <definedName name="_f" hidden="1">{#N/A,#N/A,FALSE,"GRAFICO";#N/A,#N/A,FALSE,"CAJA (2)";#N/A,#N/A,FALSE,"TERCEROS-PROMEDIO";#N/A,#N/A,FALSE,"CAJA";#N/A,#N/A,FALSE,"INGRESOS1995-2003";#N/A,#N/A,FALSE,"GASTOS1995-2003"}</definedName>
    <definedName name="_Fill" hidden="1">#REF!</definedName>
    <definedName name="_Key1" hidden="1">[5]INVERGPO!$AF$24:$AF$103</definedName>
    <definedName name="_Key2" hidden="1">[5]INVERGPO!$AF$7:$AF$11</definedName>
    <definedName name="_Key54" hidden="1">[5]INVERGPO!$AF$24:$AF$103</definedName>
    <definedName name="_Key55" hidden="1">[5]INVERGPO!$AF$7:$AF$11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hidden="1">[5]INVERGPO!$B$24:$AF$103</definedName>
    <definedName name="_Order1" hidden="1">0</definedName>
    <definedName name="_Order2" hidden="1">0</definedName>
    <definedName name="_Parse_In" hidden="1">[6]BOGOTA!#REF!</definedName>
    <definedName name="_R" hidden="1">{#N/A,#N/A,FALSE,"GRAFICO";#N/A,#N/A,FALSE,"CAJA (2)";#N/A,#N/A,FALSE,"TERCEROS-PROMEDIO";#N/A,#N/A,FALSE,"CAJA";#N/A,#N/A,FALSE,"INGRESOS1995-2003";#N/A,#N/A,FALSE,"GASTOS1995-2003"}</definedName>
    <definedName name="_Regression_Int" hidden="1">1</definedName>
    <definedName name="_Regression_Out" hidden="1">#REF!</definedName>
    <definedName name="_Regression_X" hidden="1">#REF!</definedName>
    <definedName name="_Regression_Y" hidden="1">#REF!</definedName>
    <definedName name="_Sort" hidden="1">[5]INVERGPO!$B$24:$AF$103</definedName>
    <definedName name="_Table2_Out" hidden="1">#REF!</definedName>
    <definedName name="a" hidden="1">{#N/A,#N/A,FALSE,"balance";#N/A,#N/A,FALSE,"PYG"}</definedName>
    <definedName name="A_impresión_IM">'[7]ACCION POR GRU AL 23 DE JULIO'!$C$2:$E$55</definedName>
    <definedName name="AAA" hidden="1">{#N/A,#N/A,FALSE,"balance";#N/A,#N/A,FALSE,"PYG"}</definedName>
    <definedName name="AAAA" hidden="1">{#N/A,#N/A,FALSE,"Aging Summary";#N/A,#N/A,FALSE,"Ratio Analysis";#N/A,#N/A,FALSE,"Test 120 Day Accts";#N/A,#N/A,FALSE,"Tickmarks"}</definedName>
    <definedName name="AAAAA" hidden="1">{#N/A,#N/A,FALSE,"balance";#N/A,#N/A,FALSE,"PYG"}</definedName>
    <definedName name="Abr" hidden="1">{#N/A,#N/A,FALSE,"GP";#N/A,#N/A,FALSE,"Summary"}</definedName>
    <definedName name="ABRIL" hidden="1">{#N/A,#N/A,FALSE,"GP";#N/A,#N/A,FALSE,"Summary"}</definedName>
    <definedName name="Abril2" hidden="1">{#N/A,#N/A,FALSE,"GP";#N/A,#N/A,FALSE,"Summary"}</definedName>
    <definedName name="AccessDatabase" hidden="1">"F:\AndersonLegal\Modificado\ANEXOC2000 PARA SOCIEDADES.mdb"</definedName>
    <definedName name="adfadsfsa" hidden="1">{#N/A,#N/A,FALSE,"GRAFICO";#N/A,#N/A,FALSE,"CAJA (2)";#N/A,#N/A,FALSE,"TERCEROS-PROMEDIO";#N/A,#N/A,FALSE,"CAJA";#N/A,#N/A,FALSE,"INGRESOS1995-2003";#N/A,#N/A,FALSE,"GASTOS1995-2003"}</definedName>
    <definedName name="AGLO" hidden="1">{#N/A,#N/A,FALSE,"Aging Summary";#N/A,#N/A,FALSE,"Ratio Analysis";#N/A,#N/A,FALSE,"Test 120 Day Accts";#N/A,#N/A,FALSE,"Tickmarks"}</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hidden="1">{#N/A,#N/A,FALSE,"balance";#N/A,#N/A,FALSE,"PYG"}</definedName>
    <definedName name="Anexo" hidden="1">{#N/A,#N/A,FALSE,"balance";#N/A,#N/A,FALSE,"PYG"}</definedName>
    <definedName name="Anexo19"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RRENDAM1"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df" hidden="1">{#N/A,#N/A,FALSE,"balance";#N/A,#N/A,FALSE,"PYG"}</definedName>
    <definedName name="b" hidden="1">{#N/A,#N/A,FALSE,"balance";#N/A,#N/A,FALSE,"PYG"}</definedName>
    <definedName name="BABAS" hidden="1">{#N/A,#N/A,FALSE,"Aging Summary";#N/A,#N/A,FALSE,"Ratio Analysis";#N/A,#N/A,FALSE,"Test 120 Day Accts";#N/A,#N/A,FALSE,"Tickmarks"}</definedName>
    <definedName name="_xlnm.Database">'[7]ACCION POR GRU AL 23 DE JULIO'!#REF!</definedName>
    <definedName name="bb" hidden="1">{"PYGS",#N/A,FALSE,"PYG";"ACTIS",#N/A,FALSE,"BCE_GRAL-ACTIVO";"PASIS",#N/A,FALSE,"BCE_GRAL-PASIVO-PATRIM";"CAJAS",#N/A,FALSE,"CAJA"}</definedName>
    <definedName name="BBB" hidden="1">0</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hidden="1">{#N/A,#N/A,FALSE,"balance";#N/A,#N/A,FALSE,"PYG"}</definedName>
    <definedName name="CBWorkbookPriority" hidden="1">-1906970393</definedName>
    <definedName name="CCCCCCCCCC" hidden="1">{#N/A,#N/A,FALSE,"Aging Summary";#N/A,#N/A,FALSE,"Ratio Analysis";#N/A,#N/A,FALSE,"Test 120 Day Accts";#N/A,#N/A,FALSE,"Tickmarks"}</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lientes" hidden="1">#REF!</definedName>
    <definedName name="cola" hidden="1">{#N/A,#N/A,FALSE,"GRAFICO";#N/A,#N/A,FALSE,"CAJA (2)";#N/A,#N/A,FALSE,"TERCEROS-PROMEDIO";#N/A,#N/A,FALSE,"CAJA";#N/A,#N/A,FALSE,"INGRESOS1995-2003";#N/A,#N/A,FALSE,"GASTOS1995-2003"}</definedName>
    <definedName name="CONCILIACIONELECTROC" hidden="1">{#N/A,#N/A,FALSE,"Aging Summary";#N/A,#N/A,FALSE,"Ratio Analysis";#N/A,#N/A,FALSE,"Test 120 Day Accts";#N/A,#N/A,FALSE,"Tickmarks"}</definedName>
    <definedName name="Concretos" hidden="1">{#N/A,#N/A,FALSE,"GP";#N/A,#N/A,FALSE,"Summary"}</definedName>
    <definedName name="corral"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Grup">#REF!</definedName>
    <definedName name="CUADRE" hidden="1">{#N/A,#N/A,FALSE,"Aging Summary";#N/A,#N/A,FALSE,"Ratio Analysis";#N/A,#N/A,FALSE,"Test 120 Day Accts";#N/A,#N/A,FALSE,"Tickmarks"}</definedName>
    <definedName name="CX" hidden="1">{#N/A,#N/A,FALSE,"Aging Summary";#N/A,#N/A,FALSE,"Ratio Analysis";#N/A,#N/A,FALSE,"Test 120 Day Accts";#N/A,#N/A,FALSE,"Tickmarks"}</definedName>
    <definedName name="D" hidden="1">{"PYGT",#N/A,FALSE,"PYG";"ACTIT",#N/A,FALSE,"BCE_GRAL-ACTIVO";"PASIT",#N/A,FALSE,"BCE_GRAL-PASIVO-PATRIM";"CAJAT",#N/A,FALSE,"CAJA"}</definedName>
    <definedName name="dd" hidden="1">{#N/A,#N/A,FALSE,"balance";#N/A,#N/A,FALSE,"PYG"}</definedName>
    <definedName name="DDDDDD" hidden="1">{"PYGS",#N/A,FALSE,"PYG";"ACTIS",#N/A,FALSE,"BCE_GRAL-ACTIVO";"PASIS",#N/A,FALSE,"BCE_GRAL-PASIVO-PATRIM";"CAJAS",#N/A,FALSE,"CAJA"}</definedName>
    <definedName name="ddddddd" hidden="1">{"PYGS",#N/A,FALSE,"PYG";"ACTIS",#N/A,FALSE,"BCE_GRAL-ACTIVO";"PASIS",#N/A,FALSE,"BCE_GRAL-PASIVO-PATRIM";"CAJAS",#N/A,FALSE,"CAJA"}</definedName>
    <definedName name="ddr" hidden="1">{#N/A,#N/A,FALSE,"balance";#N/A,#N/A,FALSE,"PYG"}</definedName>
    <definedName name="DESFRE" hidden="1">{#N/A,#N/A,FALSE,"GRAFICO";#N/A,#N/A,FALSE,"CAJA (2)";#N/A,#N/A,FALSE,"TERCEROS-PROMEDIO";#N/A,#N/A,FALSE,"CAJA";#N/A,#N/A,FALSE,"INGRESOS1995-2003";#N/A,#N/A,FALSE,"GASTOS1995-2003"}</definedName>
    <definedName name="dffff" hidden="1">{#N/A,#N/A,FALSE,"balance";#N/A,#N/A,FALSE,"PYG"}</definedName>
    <definedName name="dfg" hidden="1">{#N/A,#N/A,FALSE,"balance";#N/A,#N/A,FALSE,"PYG"}</definedName>
    <definedName name="DICIEMBRE">#REF!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S" hidden="1">{#N/A,#N/A,FALSE,"Aging Summary";#N/A,#N/A,FALSE,"Ratio Analysis";#N/A,#N/A,FALSE,"Test 120 Day Accts";#N/A,#N/A,FALSE,"Tickmarks"}</definedName>
    <definedName name="E">#REF!</definedName>
    <definedName name="ear" hidden="1">{#N/A,#N/A,FALSE,"balance";#N/A,#N/A,FALSE,"PYG"}</definedName>
    <definedName name="Ebitda" hidden="1">{#N/A,#N/A,FALSE,"GRAFICO";#N/A,#N/A,FALSE,"CAJA (2)";#N/A,#N/A,FALSE,"TERCEROS-PROMEDIO";#N/A,#N/A,FALSE,"CAJA";#N/A,#N/A,FALSE,"INGRESOS1995-2003";#N/A,#N/A,FALSE,"GASTOS1995-2003"}</definedName>
    <definedName name="ee" hidden="1">{#N/A,#N/A,FALSE,"balance";#N/A,#N/A,FALSE,"PYG"}</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r" hidden="1">{#N/A,#N/A,FALSE,"balance";#N/A,#N/A,FALSE,"PYG"}</definedName>
    <definedName name="ERD" hidden="1">{#N/A,#N/A,FALSE,"Aging Summary";#N/A,#N/A,FALSE,"Ratio Analysis";#N/A,#N/A,FALSE,"Test 120 Day Accts";#N/A,#N/A,FALSE,"Tickmarks"}</definedName>
    <definedName name="ERE" hidden="1">{"'18'!$A$5:$M$18"}</definedName>
    <definedName name="ert" hidden="1">{#N/A,#N/A,FALSE,"balance";#N/A,#N/A,FALSE,"PYG"}</definedName>
    <definedName name="ESCENARIO" hidden="1">{#N/A,#N/A,FALSE,"GRAFICO";#N/A,#N/A,FALSE,"CAJA (2)";#N/A,#N/A,FALSE,"TERCEROS-PROMEDIO";#N/A,#N/A,FALSE,"CAJA";#N/A,#N/A,FALSE,"INGRESOS1995-2003";#N/A,#N/A,FALSE,"GASTOS1995-2003"}</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hidden="1">{#N/A,#N/A,FALSE,"Aging Summary";#N/A,#N/A,FALSE,"Ratio Analysis";#N/A,#N/A,FALSE,"Test 120 Day Accts";#N/A,#N/A,FALSE,"Tickmarks"}</definedName>
    <definedName name="estoquees1"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FAROL" hidden="1">{"PYGT",#N/A,FALSE,"PYG";"ACTIT",#N/A,FALSE,"BCE_GRAL-ACTIVO";"PASIT",#N/A,FALSE,"BCE_GRAL-PASIVO-PATRIM";"CAJAT",#N/A,FALSE,"CAJA"}</definedName>
    <definedName name="FD156d" hidden="1">{#N/A,#N/A,FALSE,"balance";#N/A,#N/A,FALSE,"PYG"}</definedName>
    <definedName name="ff" hidden="1">{#N/A,#N/A,FALSE,"GRAFICO";#N/A,#N/A,FALSE,"CAJA (2)";#N/A,#N/A,FALSE,"TERCEROS-PROMEDIO";#N/A,#N/A,FALSE,"CAJA";#N/A,#N/A,FALSE,"INGRESOS1995-2003";#N/A,#N/A,FALSE,"GASTOS1995-2003"}</definedName>
    <definedName name="ffgh" hidden="1">{#N/A,#N/A,FALSE,"Aging Summary";#N/A,#N/A,FALSE,"Ratio Analysis";#N/A,#N/A,FALSE,"Test 120 Day Accts";#N/A,#N/A,FALSE,"Tickmarks"}</definedName>
    <definedName name="fgf" hidden="1">{#N/A,#N/A,FALSE,"Aging Summary";#N/A,#N/A,FALSE,"Ratio Analysis";#N/A,#N/A,FALSE,"Test 120 Day Accts";#N/A,#N/A,FALSE,"Tickmarks"}</definedName>
    <definedName name="FIDUCIASOCTUBRE" hidden="1">{#N/A,#N/A,FALSE,"Aging Summary";#N/A,#N/A,FALSE,"Ratio Analysis";#N/A,#N/A,FALSE,"Test 120 Day Accts";#N/A,#N/A,FALSE,"Tickmarks"}</definedName>
    <definedName name="forward" hidden="1">{#N/A,#N/A,FALSE,"Aging Summary";#N/A,#N/A,FALSE,"Ratio Analysis";#N/A,#N/A,FALSE,"Test 120 Day Accts";#N/A,#N/A,FALSE,"Tickmarks"}</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ALLO" hidden="1">{#N/A,#N/A,FALSE,"Aging Summary";#N/A,#N/A,FALSE,"Ratio Analysis";#N/A,#N/A,FALSE,"Test 120 Day Accts";#N/A,#N/A,FALSE,"Tickmarks"}</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hidden="1">{#N/A,#N/A,FALSE,"balance";#N/A,#N/A,FALSE,"PYG"}</definedName>
    <definedName name="GFDM" hidden="1">{#N/A,#N/A,FALSE,"Aging Summary";#N/A,#N/A,FALSE,"Ratio Analysis";#N/A,#N/A,FALSE,"Test 120 Day Accts";#N/A,#N/A,FALSE,"Tickmarks"}</definedName>
    <definedName name="GGF" hidden="1">{#N/A,#N/A,FALSE,"balance";#N/A,#N/A,FALSE,"PYG"}</definedName>
    <definedName name="ggfa" hidden="1">{#N/A,#N/A,FALSE,"balance";#N/A,#N/A,FALSE,"PYG"}</definedName>
    <definedName name="gibran"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rafGrup">#REF!</definedName>
    <definedName name="gxñ" hidden="1">{#N/A,#N/A,FALSE,"Aging Summary";#N/A,#N/A,FALSE,"Ratio Analysis";#N/A,#N/A,FALSE,"Test 120 Day Accts";#N/A,#N/A,FALSE,"Tickmarks"}</definedName>
    <definedName name="gyfdyg" hidden="1">{#N/A,#N/A,FALSE,"balance";#N/A,#N/A,FALSE,"PYG"}</definedName>
    <definedName name="H" hidden="1">{"PYGS",#N/A,FALSE,"PYG";"ACTIS",#N/A,FALSE,"BCE_GRAL-ACTIVO";"PASIS",#N/A,FALSE,"BCE_GRAL-PASIVO-PATRIM";"CAJAS",#N/A,FALSE,"CAJA"}</definedName>
    <definedName name="hcc" hidden="1">{#N/A,#N/A,FALSE,"balance";#N/A,#N/A,FALSE,"PYG"}</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hidden="1">{"PYGT",#N/A,FALSE,"PYG";"ACTIT",#N/A,FALSE,"BCE_GRAL-ACTIVO";"PASIT",#N/A,FALSE,"BCE_GRAL-PASIVO-PATRIM";"CAJAT",#N/A,FALSE,"CAJA"}</definedName>
    <definedName name="hhhhhhhhhhh" hidden="1">{"PYGS",#N/A,FALSE,"PYG";"ACTIS",#N/A,FALSE,"BCE_GRAL-ACTIVO";"PASIS",#N/A,FALSE,"BCE_GRAL-PASIVO-PATRIM";"CAJAS",#N/A,FALSE,"CAJA"}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hidden="1">{"PYGT",#N/A,FALSE,"PYG";"ACTIT",#N/A,FALSE,"BCE_GRAL-ACTIVO";"PASIT",#N/A,FALSE,"BCE_GRAL-PASIVO-PATRIM";"CAJAT",#N/A,FALSE,"CAJA"}</definedName>
    <definedName name="hojanueva" hidden="1">{#N/A,#N/A,FALSE,"SMT1";#N/A,#N/A,FALSE,"SMT2";#N/A,#N/A,FALSE,"Summary";#N/A,#N/A,FALSE,"Graphs";#N/A,#N/A,FALSE,"4 Panel"}</definedName>
    <definedName name="HOLA" hidden="1">{"'18'!$A$5:$M$18"}</definedName>
    <definedName name="HTML_CodePage" hidden="1">1252</definedName>
    <definedName name="HTML_Control" hidden="1">{"'input-data'!$B$5:$R$22"}</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hidden="1">{"PYGT",#N/A,FALSE,"PYG";"ACTIT",#N/A,FALSE,"BCE_GRAL-ACTIVO";"PASIT",#N/A,FALSE,"BCE_GRAL-PASIVO-PATRIM";"CAJAT",#N/A,FALSE,"CAJA"}</definedName>
    <definedName name="iiiiiiiiiiiiii" hidden="1">{"PYGT",#N/A,FALSE,"PYG";"ACTIT",#N/A,FALSE,"BCE_GRAL-ACTIVO";"PASIT",#N/A,FALSE,"BCE_GRAL-PASIVO-PATRIM";"CAJAT",#N/A,FALSE,"CAJA"}</definedName>
    <definedName name="ij" hidden="1">{#N/A,#N/A,FALSE,"Aging Summary";#N/A,#N/A,FALSE,"Ratio Analysis";#N/A,#N/A,FALSE,"Test 120 Day Accts";#N/A,#N/A,FALSE,"Tickmarks"}</definedName>
    <definedName name="IMP_SUPER034">#REF!</definedName>
    <definedName name="ind" hidden="1">{"'18'!$A$5:$M$18"}</definedName>
    <definedName name="Indus" hidden="1">{"'18'!$A$5:$M$18"}</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sColHidden" hidden="1">FALSE</definedName>
    <definedName name="IsLTMColHidden" hidden="1">FALSE</definedName>
    <definedName name="jabalí" hidden="1">{#N/A,#N/A,FALSE,"Aging Summary";#N/A,#N/A,FALSE,"Ratio Analysis";#N/A,#N/A,FALSE,"Test 120 Day Accts";#N/A,#N/A,FALSE,"Tickmarks"}</definedName>
    <definedName name="jh" hidden="1">{#N/A,#N/A,FALSE,"Aging Summary";#N/A,#N/A,FALSE,"Ratio Analysis";#N/A,#N/A,FALSE,"Test 120 Day Accts";#N/A,#N/A,FALSE,"Tickmarks"}</definedName>
    <definedName name="JHON" hidden="1">{#N/A,#N/A,FALSE,"Aging Summary";#N/A,#N/A,FALSE,"Ratio Analysis";#N/A,#N/A,FALSE,"Test 120 Day Accts";#N/A,#N/A,FALSE,"Tickmarks"}</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hidden="1">{#N/A,#N/A,FALSE,"Aging Summary";#N/A,#N/A,FALSE,"Ratio Analysis";#N/A,#N/A,FALSE,"Test 120 Day Accts";#N/A,#N/A,FALSE,"Tickmarks"}</definedName>
    <definedName name="KK" hidden="1">{#N/A,#N/A,FALSE,"Aging Summary";#N/A,#N/A,FALSE,"Ratio Analysis";#N/A,#N/A,FALSE,"Test 120 Day Accts";#N/A,#N/A,FALSE,"Tickmarks"}</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LDC" hidden="1">{#N/A,#N/A,FALSE,"Aging Summary";#N/A,#N/A,FALSE,"Ratio Analysis";#N/A,#N/A,FALSE,"Test 120 Day Accts";#N/A,#N/A,FALSE,"Tickmarks"}</definedName>
    <definedName name="ListOffset" hidden="1">1</definedName>
    <definedName name="LKÑ" hidden="1">{#N/A,#N/A,FALSE,"Aging Summary";#N/A,#N/A,FALSE,"Ratio Analysis";#N/A,#N/A,FALSE,"Test 120 Day Accts";#N/A,#N/A,FALSE,"Tickmarks"}</definedName>
    <definedName name="ll" hidden="1">{#N/A,#N/A,FALSE,"Aging Summary";#N/A,#N/A,FALSE,"Ratio Analysis";#N/A,#N/A,FALSE,"Test 120 Day Accts";#N/A,#N/A,FALSE,"Tickmarks"}</definedName>
    <definedName name="LM" hidden="1">{#N/A,#N/A,FALSE,"Aging Summary";#N/A,#N/A,FALSE,"Ratio Analysis";#N/A,#N/A,FALSE,"Test 120 Day Accts";#N/A,#N/A,FALSE,"Tickmarks"}</definedName>
    <definedName name="m"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hidden="1">{#N/A,#N/A,FALSE,"Aging Summary";#N/A,#N/A,FALSE,"Ratio Analysis";#N/A,#N/A,FALSE,"Test 120 Day Accts";#N/A,#N/A,FALSE,"Tickmarks"}</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erck" hidden="1">{"'18'!$A$5:$M$18"}</definedName>
    <definedName name="mercurio" hidden="1">{#N/A,#N/A,FALSE,"Aging Summary";#N/A,#N/A,FALSE,"Ratio Analysis";#N/A,#N/A,FALSE,"Test 120 Day Accts";#N/A,#N/A,FALSE,"Tickmarks"}</definedName>
    <definedName name="mismo"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hidden="1">{"PYGT",#N/A,FALSE,"PYG";"ACTIT",#N/A,FALSE,"BCE_GRAL-ACTIVO";"PASIT",#N/A,FALSE,"BCE_GRAL-PASIVO-PATRIM";"CAJAT",#N/A,FALSE,"CAJA"}</definedName>
    <definedName name="mmmmmmmmmm" hidden="1">{"PYGT",#N/A,FALSE,"PYG";"ACTIT",#N/A,FALSE,"BCE_GRAL-ACTIVO";"PASIT",#N/A,FALSE,"BCE_GRAL-PASIVO-PATRIM";"CAJAT",#N/A,FALSE,"CAJA"}</definedName>
    <definedName name="mmmmmmmmmmmmm" hidden="1">{#N/A,#N/A,FALSE,"GRAFICO";#N/A,#N/A,FALSE,"CAJA (2)";#N/A,#N/A,FALSE,"TERCEROS-PROMEDIO";#N/A,#N/A,FALSE,"CAJA";#N/A,#N/A,FALSE,"INGRESOS1995-2003";#N/A,#N/A,FALSE,"GASTOS1995-2003"}</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hidden="1">{"PYGS",#N/A,FALSE,"PYG";"ACTIS",#N/A,FALSE,"BCE_GRAL-ACTIVO";"PASIS",#N/A,FALSE,"BCE_GRAL-PASIVO-PATRIM";"CAJAS",#N/A,FALSE,"CAJA"}</definedName>
    <definedName name="NNNN"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hidden="1">{#N/A,#N/A,FALSE,"Aging Summary";#N/A,#N/A,FALSE,"Ratio Analysis";#N/A,#N/A,FALSE,"Test 120 Day Accts";#N/A,#N/A,FALSE,"Tickmarks"}</definedName>
    <definedName name="NOVIEMBRE">#REF!</definedName>
    <definedName name="NTA" hidden="1">{#N/A,#N/A,FALSE,"Aging Summary";#N/A,#N/A,FALSE,"Ratio Analysis";#N/A,#N/A,FALSE,"Test 120 Day Accts";#N/A,#N/A,FALSE,"Tickmarks"}</definedName>
    <definedName name="ÑAME"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jal" hidden="1">{#N/A,#N/A,FALSE,"Aging Summary";#N/A,#N/A,FALSE,"Ratio Analysis";#N/A,#N/A,FALSE,"Test 120 Day Accts";#N/A,#N/A,FALSE,"Tickmarks"}</definedName>
    <definedName name="ok" hidden="1">{#N/A,#N/A,FALSE,"balance";#N/A,#N/A,FALSE,"PYG"}</definedName>
    <definedName name="OLOCASUTO"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so" hidden="1">{#N/A,#N/A,FALSE,"Aging Summary";#N/A,#N/A,FALSE,"Ratio Analysis";#N/A,#N/A,FALSE,"Test 120 Day Accts";#N/A,#N/A,FALSE,"Tickmarks"}</definedName>
    <definedName name="PABN" hidden="1">{#N/A,#N/A,FALSE,"Aging Summary";#N/A,#N/A,FALSE,"Ratio Analysis";#N/A,#N/A,FALSE,"Test 120 Day Accts";#N/A,#N/A,FALSE,"Tickmarks"}</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hidden="1">{#N/A,#N/A,FALSE,"balance";#N/A,#N/A,FALSE,"PYG"}</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p" hidden="1">{#N/A,#N/A,FALSE,"balance";#N/A,#N/A,FALSE,"PYG"}</definedName>
    <definedName name="Pptomol06revisrefino" hidden="1">{"'18'!$A$5:$M$18"}</definedName>
    <definedName name="PRODUCTO" hidden="1">{#N/A,#N/A,FALSE,"balance";#N/A,#N/A,FALSE,"PYG"}</definedName>
    <definedName name="PYG" hidden="1">{#N/A,#N/A,FALSE,"balance";#N/A,#N/A,FALSE,"PYG"}</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UESO" hidden="1">{"PYGT",#N/A,FALSE,"PYG";"ACTIT",#N/A,FALSE,"BCE_GRAL-ACTIVO";"PASIT",#N/A,FALSE,"BCE_GRAL-PASIVO-PATRIM";"CAJAT",#N/A,FALSE,"CAJA"}</definedName>
    <definedName name="RAIZ" hidden="1">{#N/A,#N/A,FALSE,"Aging Summary";#N/A,#N/A,FALSE,"Ratio Analysis";#N/A,#N/A,FALSE,"Test 120 Day Accts";#N/A,#N/A,FALSE,"Tickmarks"}</definedName>
    <definedName name="RANGO">[9]Hoja1!#REF!</definedName>
    <definedName name="re" hidden="1">{#N/A,#N/A,FALSE,"balance";#N/A,#N/A,FALSE,"PYG"}</definedName>
    <definedName name="REE" hidden="1">{"'18'!$A$5:$M$18"}</definedName>
    <definedName name="rei" hidden="1">{"'18'!$A$5:$M$18"}</definedName>
    <definedName name="res" hidden="1">{#N/A,#N/A,FALSE,"GRAFICO";#N/A,#N/A,FALSE,"CAJA (2)";#N/A,#N/A,FALSE,"TERCEROS-PROMEDIO";#N/A,#N/A,FALSE,"CAJA";#N/A,#N/A,FALSE,"INGRESOS1995-2003";#N/A,#N/A,FALSE,"GASTOS1995-2003"}</definedName>
    <definedName name="Resumen" hidden="1">#REF!</definedName>
    <definedName name="ret" hidden="1">{#N/A,#N/A,FALSE,"Aging Summary";#N/A,#N/A,FALSE,"Ratio Analysis";#N/A,#N/A,FALSE,"Test 120 Day Accts";#N/A,#N/A,FALSE,"Tickmarks"}</definedName>
    <definedName name="reti" hidden="1">{"'18'!$A$5:$M$18"}</definedName>
    <definedName name="retiro" hidden="1">{"'18'!$A$5:$M$18"}</definedName>
    <definedName name="RF" hidden="1">{#N/A,#N/A,FALSE,"Aging Summary";#N/A,#N/A,FALSE,"Ratio Analysis";#N/A,#N/A,FALSE,"Test 120 Day Accts";#N/A,#N/A,FALSE,"Tickmarks"}</definedName>
    <definedName name="rr" hidden="1">{"PYGS",#N/A,FALSE,"PYG";"ACTIS",#N/A,FALSE,"BCE_GRAL-ACTIVO";"PASIS",#N/A,FALSE,"BCE_GRAL-PASIVO-PATRIM";"CAJAS",#N/A,FALSE,"CAJA"}</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S" hidden="1">{#N/A,#N/A,FALSE,"Aging Summary";#N/A,#N/A,FALSE,"Ratio Analysis";#N/A,#N/A,FALSE,"Test 120 Day Accts";#N/A,#N/A,FALSE,"Tickmarks"}</definedName>
    <definedName name="S" hidden="1">{#N/A,#N/A,FALSE,"GRAFICO";#N/A,#N/A,FALSE,"CAJA (2)";#N/A,#N/A,FALSE,"TERCEROS-PROMEDIO";#N/A,#N/A,FALSE,"CAJA";#N/A,#N/A,FALSE,"INGRESOS1995-2003";#N/A,#N/A,FALSE,"GASTOS1995-2003"}</definedName>
    <definedName name="SALDOSAP" hidden="1">{"PYGS",#N/A,FALSE,"PYG";"ACTIS",#N/A,FALSE,"BCE_GRAL-ACTIVO";"PASIS",#N/A,FALSE,"BCE_GRAL-PASIVO-PATRIM";"CAJAS",#N/A,FALSE,"CAJA"}</definedName>
    <definedName name="SAPBEXhrIndnt" hidden="1">1</definedName>
    <definedName name="SAPBEXrevision" hidden="1">1</definedName>
    <definedName name="SAPBEXsysID" hidden="1">"BWP"</definedName>
    <definedName name="SAPBEXwbID" hidden="1">"3PAIY8A0PAFUN0NVJ1AMBH10D"</definedName>
    <definedName name="sd"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hidden="1">{"PYGT",#N/A,FALSE,"PYG";"ACTIT",#N/A,FALSE,"BCE_GRAL-ACTIVO";"PASIT",#N/A,FALSE,"BCE_GRAL-PASIVO-PATRIM";"CAJAT",#N/A,FALSE,"CAJA"}</definedName>
    <definedName name="TablaHistorico" hidden="1">#REF!</definedName>
    <definedName name="TC" hidden="1">{#N/A,#N/A,FALSE,"GRAFICO";#N/A,#N/A,FALSE,"CAJA (2)";#N/A,#N/A,FALSE,"TERCEROS-PROMEDIO";#N/A,#N/A,FALSE,"CAJA";#N/A,#N/A,FALSE,"INGRESOS1995-2003";#N/A,#N/A,FALSE,"GASTOS1995-2003"}</definedName>
    <definedName name="TextRefCopyRangeCount" hidden="1">13</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hidden="1">{#N/A,#N/A,FALSE,"balance";#N/A,#N/A,FALSE,"PYG"}</definedName>
    <definedName name="tttttttt" hidden="1">{"PYGT",#N/A,FALSE,"PYG";"ACTIT",#N/A,FALSE,"BCE_GRAL-ACTIVO";"PASIT",#N/A,FALSE,"BCE_GRAL-PASIVO-PATRIM";"CAJAT",#N/A,FALSE,"CAJA"}</definedName>
    <definedName name="ttttttttttt"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f" hidden="1">{#N/A,#N/A,FALSE,"Aging Summary";#N/A,#N/A,FALSE,"Ratio Analysis";#N/A,#N/A,FALSE,"Test 120 Day Accts";#N/A,#N/A,FALSE,"Tickmarks"}</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VVVV" hidden="1">{#N/A,#N/A,FALSE,"Full";#N/A,#N/A,FALSE,"Half";#N/A,#N/A,FALSE,"Op Expenses";#N/A,#N/A,FALSE,"Cap Charge";#N/A,#N/A,FALSE,"Cost C";#N/A,#N/A,FALSE,"PP&amp;E";#N/A,#N/A,FALSE,"R&amp;D"}</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indirectostotal." hidden="1">{"idirectoskwh",#N/A,FALSE,"INDIRECTOS"}</definedName>
    <definedName name="wrn.junta." hidden="1">{#N/A,#N/A,FALSE,"balance";#N/A,#N/A,FALSE,"PYG"}</definedName>
    <definedName name="wrn.junta.2" hidden="1">{#N/A,#N/A,FALSE,"balance";#N/A,#N/A,FALSE,"PYG"}</definedName>
    <definedName name="wrn.KWHTOTAL." hidden="1">{"KWHTONTOTAL",#N/A,FALSE,"KWHTON"}</definedName>
    <definedName name="wrn.print._.rept.." hidden="1">{#N/A,#N/A,FALSE,"GP";#N/A,#N/A,FALSE,"Summary"}</definedName>
    <definedName name="wrn.PROYEC." hidden="1">{#N/A,#N/A,FALSE,"GRAFICO";#N/A,#N/A,FALSE,"CAJA (2)";#N/A,#N/A,FALSE,"TERCEROS-PROMEDIO";#N/A,#N/A,FALSE,"CAJA";#N/A,#N/A,FALSE,"INGRESOS1995-2003";#N/A,#N/A,FALSE,"GASTOS1995-2003"}</definedName>
    <definedName name="wrn.SENCILLO." hidden="1">{"PYGS",#N/A,FALSE,"PYG";"ACTIS",#N/A,FALSE,"BCE_GRAL-ACTIVO";"PASIS",#N/A,FALSE,"BCE_GRAL-PASIVO-PATRIM";"CAJAS",#N/A,FALSE,"CAJA"}</definedName>
    <definedName name="wrn.TOTAL." hidden="1">{"PYGT",#N/A,FALSE,"PYG";"ACTIT",#N/A,FALSE,"BCE_GRAL-ACTIVO";"PASIT",#N/A,FALSE,"BCE_GRAL-PASIVO-PATRIM";"CAJAT",#N/A,FALSE,"CAJA"}</definedName>
    <definedName name="Wrn_print._rept_2" hidden="1">{#N/A,#N/A,FALSE,"GP";#N/A,#N/A,FALSE,"Summary"}</definedName>
    <definedName name="xa" hidden="1">{"'Hoja2'!$A$4:$H$68"}</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X" hidden="1">{#N/A,#N/A,FALSE,"balance";#N/A,#N/A,FALSE,"PYG"}</definedName>
    <definedName name="XXXDE" hidden="1">{#N/A,#N/A,FALSE,"Aging Summary";#N/A,#N/A,FALSE,"Ratio Analysis";#N/A,#N/A,FALSE,"Test 120 Day Accts";#N/A,#N/A,FALSE,"Tickmarks"}</definedName>
    <definedName name="XXXX" hidden="1">{#N/A,#N/A,FALSE,"Aging Summary";#N/A,#N/A,FALSE,"Ratio Analysis";#N/A,#N/A,FALSE,"Test 120 Day Accts";#N/A,#N/A,FALSE,"Tickmarks"}</definedName>
    <definedName name="xxxxxx"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ema" hidden="1">{#N/A,#N/A,FALSE,"Aging Summary";#N/A,#N/A,FALSE,"Ratio Analysis";#N/A,#N/A,FALSE,"Test 120 Day Accts";#N/A,#N/A,FALSE,"Tickmarks"}</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R" hidden="1">{#N/A,#N/A,FALSE,"Aging Summary";#N/A,#N/A,FALSE,"Ratio Analysis";#N/A,#N/A,FALSE,"Test 120 Day Accts";#N/A,#N/A,FALSE,"Tickmarks"}</definedName>
    <definedName name="YTYR" hidden="1">{#N/A,#N/A,FALSE,"Aging Summary";#N/A,#N/A,FALSE,"Ratio Analysis";#N/A,#N/A,FALSE,"Test 120 Day Accts";#N/A,#N/A,FALSE,"Tickmarks"}</definedName>
    <definedName name="yuftfyf" hidden="1">{#N/A,#N/A,FALSE,"balance";#N/A,#N/A,FALSE,"PYG"}</definedName>
    <definedName name="yugdnk" hidden="1">{#N/A,#N/A,FALSE,"balance";#N/A,#N/A,FALSE,"PYG"}</definedName>
    <definedName name="yute" hidden="1">{"PYGT",#N/A,FALSE,"PYG";"ACTIT",#N/A,FALSE,"BCE_GRAL-ACTIVO";"PASIT",#N/A,FALSE,"BCE_GRAL-PASIVO-PATRIM";"CAJAT",#N/A,FALSE,"CAJA"}</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hidden="1">{#N/A,#N/A,FALSE,"GRAFICO";#N/A,#N/A,FALSE,"CAJA (2)";#N/A,#N/A,FALSE,"TERCEROS-PROMEDIO";#N/A,#N/A,FALSE,"CAJA";#N/A,#N/A,FALSE,"INGRESOS1995-2003";#N/A,#N/A,FALSE,"GASTOS1995-2003"}</definedName>
    <definedName name="yyyyyy" hidden="1">{"PYGS",#N/A,FALSE,"PYG";"ACTIS",#N/A,FALSE,"BCE_GRAL-ACTIVO";"PASIS",#N/A,FALSE,"BCE_GRAL-PASIVO-PATRIM";"CAJAS",#N/A,FALSE,"CAJA"}</definedName>
    <definedName name="yyyyyyyyyyyyyyy" hidden="1">{#N/A,#N/A,FALSE,"GRAFICO";#N/A,#N/A,FALSE,"CAJA (2)";#N/A,#N/A,FALSE,"TERCEROS-PROMEDIO";#N/A,#N/A,FALSE,"CAJA";#N/A,#N/A,FALSE,"INGRESOS1995-2003";#N/A,#N/A,FALSE,"GASTOS1995-2003"}</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1" l="1"/>
  <c r="X39" i="1"/>
  <c r="W39" i="1"/>
  <c r="V39" i="1"/>
  <c r="U39" i="1"/>
  <c r="T39" i="1"/>
  <c r="R39" i="1"/>
  <c r="Q39" i="1"/>
  <c r="P39" i="1"/>
  <c r="O39" i="1"/>
  <c r="N39" i="1"/>
  <c r="M39" i="1"/>
  <c r="L39" i="1"/>
  <c r="K39" i="1"/>
  <c r="J39" i="1"/>
  <c r="I39" i="1"/>
  <c r="H39" i="1"/>
  <c r="Y25" i="1"/>
  <c r="X25" i="1"/>
  <c r="W25" i="1"/>
  <c r="V25" i="1"/>
  <c r="U25" i="1"/>
  <c r="T25" i="1"/>
  <c r="R25" i="1"/>
  <c r="Q25" i="1"/>
  <c r="P25" i="1"/>
  <c r="O25" i="1"/>
  <c r="N25" i="1"/>
  <c r="M25" i="1"/>
  <c r="L25" i="1"/>
  <c r="K25" i="1"/>
  <c r="J25" i="1"/>
  <c r="I25" i="1"/>
  <c r="H25" i="1"/>
  <c r="Y17" i="1"/>
  <c r="X17" i="1"/>
  <c r="W17" i="1"/>
  <c r="Y15" i="1"/>
  <c r="X15" i="1"/>
  <c r="W15" i="1"/>
  <c r="V15" i="1"/>
  <c r="R15" i="1"/>
  <c r="N15" i="1"/>
  <c r="V14" i="1"/>
  <c r="N14" i="1"/>
  <c r="G14" i="1"/>
  <c r="F14" i="1" s="1"/>
  <c r="G13" i="1"/>
  <c r="F13" i="1"/>
  <c r="G12" i="1"/>
  <c r="F12" i="1"/>
  <c r="G11" i="1"/>
  <c r="F11" i="1"/>
  <c r="G10" i="1"/>
  <c r="F10" i="1"/>
  <c r="G9" i="1"/>
  <c r="F9" i="1"/>
</calcChain>
</file>

<file path=xl/sharedStrings.xml><?xml version="1.0" encoding="utf-8"?>
<sst xmlns="http://schemas.openxmlformats.org/spreadsheetml/2006/main" count="363" uniqueCount="108">
  <si>
    <t xml:space="preserve">Principales indicadores consultados por el público inversionista.  </t>
  </si>
  <si>
    <t>Trimestres -&gt;</t>
  </si>
  <si>
    <t>Años -&gt;</t>
  </si>
  <si>
    <t>*Por verificar con el dato de los equipos. Cálculos propios con los datos trimestrales.</t>
  </si>
  <si>
    <t>Unidad</t>
  </si>
  <si>
    <t>3Q22</t>
  </si>
  <si>
    <t>2Q22</t>
  </si>
  <si>
    <t>1Q22</t>
  </si>
  <si>
    <t>4Q21</t>
  </si>
  <si>
    <t>3Q21</t>
  </si>
  <si>
    <t>2Q21</t>
  </si>
  <si>
    <t>1Q21</t>
  </si>
  <si>
    <t>4Q20</t>
  </si>
  <si>
    <t>3Q20</t>
  </si>
  <si>
    <t>2Q20</t>
  </si>
  <si>
    <t>1Q20</t>
  </si>
  <si>
    <t>4Q19</t>
  </si>
  <si>
    <t>3Q19</t>
  </si>
  <si>
    <t>2Q19</t>
  </si>
  <si>
    <t>Explicaciones (Notas)</t>
  </si>
  <si>
    <t>Metas</t>
  </si>
  <si>
    <t>Detalles</t>
  </si>
  <si>
    <t>Dimensión económica / gobernanza</t>
  </si>
  <si>
    <t>Energía generada por tipo de fuente</t>
  </si>
  <si>
    <t>GWh</t>
  </si>
  <si>
    <r>
      <rPr>
        <b/>
        <sz val="8"/>
        <rFont val="Arial"/>
        <family val="2"/>
      </rPr>
      <t>Energía por fuente:</t>
    </r>
    <r>
      <rPr>
        <sz val="8"/>
        <rFont val="Arial"/>
        <family val="2"/>
      </rPr>
      <t xml:space="preserve"> 25% de la capacidad instalada  vendrá de fuentes no convencionales de energía renovable en 2025</t>
    </r>
  </si>
  <si>
    <t>Eólica</t>
  </si>
  <si>
    <t>%</t>
  </si>
  <si>
    <t>El régimen hidrológico favorable durante 2021 impactó positivamente la generación de las plantas con embalse de la Organización presentándose un incremento en la generación de un 31,87% con relación al año anterior. La generación de energía de las pequeñas centrales hidroeléctricas (PCH) a filo de agua (mayores a 10MW) presentó un incremento del 19,42%, mientras que las  PCH filo de agua menores a 10MW un incremento de un 24,06% . La generación de las plantas térmicas disminuyó en la parte correspondiente al Carbón, debido al retiro de la planta de Bahía las Minas, en contraste, se da un incremento en otros rubros de esta tecnología dada la generación obligada de las turbinas de gas y los motores de Cativá por la restricción de transmisión de ETESA en la líneas de 115KV en Colón, Panamá Finalmente la generación eólica tuvo un incremento de 30.65%.</t>
  </si>
  <si>
    <t>Solar fotovoltaica - granjas</t>
  </si>
  <si>
    <t>Solar fotovoltaica - techos</t>
  </si>
  <si>
    <t>Hidráulica</t>
  </si>
  <si>
    <t>Térmica</t>
  </si>
  <si>
    <t>Financiamiento sostenible</t>
  </si>
  <si>
    <t>COP mill.</t>
  </si>
  <si>
    <t xml:space="preserve"> Monto vigente a la fecha | Bonos Verdes (IFC y FDN) para proyectos de energía solar (1er tramo: IBR + 2,70 | 2º tramo: IPC + 3,69%) | Bonos Sostenibles Findeter para proyecto hidro San Andrés 
(Tasa IBR + 1,55%)</t>
  </si>
  <si>
    <t>% miembros independientes en Junta Directiva</t>
  </si>
  <si>
    <t>Mujeres en la JD</t>
  </si>
  <si>
    <t>#</t>
  </si>
  <si>
    <t xml:space="preserve">Porcentaje de proveedores locales </t>
  </si>
  <si>
    <t>Satisfacción de proveedores</t>
  </si>
  <si>
    <t xml:space="preserve"> Med. Anual </t>
  </si>
  <si>
    <t>Med. Anual</t>
  </si>
  <si>
    <t>NA</t>
  </si>
  <si>
    <t>Índice de Experiencia del Cliente - IECe</t>
  </si>
  <si>
    <t xml:space="preserve">Med. Anual </t>
  </si>
  <si>
    <t>84,7</t>
  </si>
  <si>
    <t xml:space="preserve">         NA </t>
  </si>
  <si>
    <t>PQRs</t>
  </si>
  <si>
    <t>En comparación con el año 2020, en 2021 se redujeron las peticiones, quejas y reclamos en Celsia en un 14%, esto es 145.836 PQRs menos. Las quejas por calidad del servicio tuvieron una disminución del 27%, principalmente en el departamento de Tolima donde la quejas bajaron en un 34%, producto de las inversiones en redes y gestión de mantenimiento preventivo. En cuanto a las solicitudes, la disminución fue del 11% como resultado de menos solicitudes de información de los conceptos facturados en Tolima. De otro lado, los reclamos sobre la facturación se incrementaron en un 42% como efecto de la estabilización por el cambio de plataforma comercial en Valle durante el segundo semestre del 2021.</t>
  </si>
  <si>
    <t>Quejas servicio</t>
  </si>
  <si>
    <t>Reclamos facturación</t>
  </si>
  <si>
    <t>Incidentes en ciberseguridad</t>
  </si>
  <si>
    <t>Dimensión social</t>
  </si>
  <si>
    <t>Colaboradores</t>
  </si>
  <si>
    <t>[Se actualizó la serie trimestral para homologar con el cálculo que se hace en la serie anual. Anualmente solo se tenían en cuenta colaboradores directos de la compañía. Trimestralmente se incluían temporales y aprendices.]</t>
  </si>
  <si>
    <r>
      <rPr>
        <b/>
        <sz val="8"/>
        <rFont val="Arial"/>
        <family val="2"/>
      </rPr>
      <t>SST: Indice de Severidad (IS):</t>
    </r>
    <r>
      <rPr>
        <sz val="8"/>
        <rFont val="Arial"/>
        <family val="2"/>
      </rPr>
      <t xml:space="preserve"> 117 en 2020
</t>
    </r>
    <r>
      <rPr>
        <b/>
        <sz val="8"/>
        <rFont val="Arial"/>
        <family val="2"/>
      </rPr>
      <t xml:space="preserve">SST: Indice de Frecuencia (IF): </t>
    </r>
    <r>
      <rPr>
        <sz val="8"/>
        <rFont val="Arial"/>
        <family val="2"/>
      </rPr>
      <t xml:space="preserve">13 en 2020
</t>
    </r>
    <r>
      <rPr>
        <b/>
        <sz val="8"/>
        <rFont val="Arial"/>
        <family val="2"/>
      </rPr>
      <t>SST: Fatalidades colaboradores</t>
    </r>
    <r>
      <rPr>
        <sz val="8"/>
        <rFont val="Arial"/>
        <family val="2"/>
      </rPr>
      <t xml:space="preserve">: 0 
</t>
    </r>
    <r>
      <rPr>
        <b/>
        <sz val="8"/>
        <rFont val="Arial"/>
        <family val="2"/>
      </rPr>
      <t>SST: Fatalidades contratistas:</t>
    </r>
    <r>
      <rPr>
        <sz val="8"/>
        <rFont val="Arial"/>
        <family val="2"/>
      </rPr>
      <t xml:space="preserve"> 0 
</t>
    </r>
  </si>
  <si>
    <t>% mujeres - colaboradores</t>
  </si>
  <si>
    <t>% mujeres - cargos directivos</t>
  </si>
  <si>
    <t>En Celsia estamos convencidos de que la equidad de género es un factor de sostenibilidad, lo cual fue ratificado durante el año 2021 donde la plantilla de colaboradoras pasó de 638 a 681, que corresponde a un incremento de 6,74% respecto al año 2020, fortaleciendo la gestión de activos, los nuevos negocios y la experiencia del cliente. Particularmente, en Centroamérica las cifras muestran una disminución en el número de colaboradoras en los niveles 2, 3 y 5  debido a la desinversión en uno de los negocios de generación térmica.</t>
  </si>
  <si>
    <t>% mujeres - horas de formación</t>
  </si>
  <si>
    <t>SST - Indice severidad accidentes colab. sin fatalidad</t>
  </si>
  <si>
    <t>SST - Índice severidad accidentes con fatalidad</t>
  </si>
  <si>
    <t>ND</t>
  </si>
  <si>
    <t>SST - Indice frecuencia lesiones colab. sin fatalidad</t>
  </si>
  <si>
    <t>-</t>
  </si>
  <si>
    <t xml:space="preserve">SST - Índice frecuencia lesiones colab. con fatalidad </t>
  </si>
  <si>
    <t>SST - Fatalidades colaboradores</t>
  </si>
  <si>
    <t>SST - Fatalidades contratistas</t>
  </si>
  <si>
    <t>En Celsia lamentamos mucho la pérdida de 6 vidas humanas; eventos que pudieron ser prevenidos;  debido a fallas en las decisiones humanas   y la  omisión de  los protocolos de seguridad por parte de los contratistas. Todo los eventos fueron debidamente investigados; donde se identificaron las causas raíces que nos permiten aprender y generar las lecciones aprendidas para ser replicas posteriormente a todos los procesos de la organización. Dada las circunstancias se genero un  plan de choque en colaboración de nuestros consultores externos soportado a través de  los  4 pilares de la cultura YEC ( YEO, IAI, DO, GC), mas  los nuevos retos generados por la pandemia del COVID 19,  integrando elementos cognitivos, comportamentales y sociales que refuercen  nuestra cultura de autocuidado y autocontrol en  el  equipos de Tolima.</t>
  </si>
  <si>
    <t>Monto total inversión social</t>
  </si>
  <si>
    <t xml:space="preserve">La inversión social aumentó de forma general debido a varios aspectos, entre los que resaltamos:
•	Desarrollo de procesos de consultas previas para los nuevos proyectos en Colombia.
•	Desarrollo de varios procesos sociales y proyectos en las comunidades de las diferentes áreas de influencia de nuestros activos en operación y nuevos proyectos, en busca no solo de aportar al desarrollo de los territorios y sus poblaciones, sino también de contribuir en el proceso de reactivación económica y social del país, afectados por la pandemia y las cuarentenas. 
•	Implementación de los acuerdos de consultas protocolizadas en años anteriores, especialmente, en las CH Salvajina y Bajo Anchicayá. 
•	Ejecución de proyectos estratégicos para las comunidades en el marco de los planes de gestión social de los nuevos proyectos. </t>
  </si>
  <si>
    <t>Dimensión ambiental</t>
  </si>
  <si>
    <t>Emisiones absolutas GEI</t>
  </si>
  <si>
    <t>Ton CO2 Eq</t>
  </si>
  <si>
    <t>Para nuestras emisiones alcance 1: Las emisiones de CO2 asociada a la operación y mantenimientos de nuestros activos en el 2021, obtuvimos una reducción del 48% en relación al año 2020
Para nuestras emisiones totales alcance 2: Las emisiones de CO2 asociada a la compra de energía importada de la red y a las pérdidas de transmisión y distribución, tuvimos un incremento del 26% en relación con el año 2020. En gran medida estas emisiones están asociadas a las pérdidas de transmisión y distribución para el Valle y Tolima en el país de Colombia. Por lo anterior no cumplimos con la meta establecida para el año 2021 superándola en un 7,6%.</t>
  </si>
  <si>
    <r>
      <rPr>
        <b/>
        <sz val="8"/>
        <rFont val="Arial"/>
        <family val="2"/>
      </rPr>
      <t xml:space="preserve">Intensidad de emisiones GEI: </t>
    </r>
    <r>
      <rPr>
        <sz val="8"/>
        <rFont val="Arial"/>
        <family val="2"/>
      </rPr>
      <t xml:space="preserve">Reducir el 25% de la intensidad al 2025.  con línea base 2015 - 377 Ton CO2/GWh
</t>
    </r>
    <r>
      <rPr>
        <b/>
        <sz val="8"/>
        <rFont val="Arial"/>
        <family val="2"/>
      </rPr>
      <t>Cantidad de árboles ReverdeC:</t>
    </r>
    <r>
      <rPr>
        <sz val="8"/>
        <rFont val="Arial"/>
        <family val="2"/>
      </rPr>
      <t xml:space="preserve"> 1 millón de árboles al año
</t>
    </r>
    <r>
      <rPr>
        <b/>
        <sz val="8"/>
        <rFont val="Arial"/>
        <family val="2"/>
      </rPr>
      <t>Agua:</t>
    </r>
    <r>
      <rPr>
        <sz val="8"/>
        <rFont val="Arial"/>
        <family val="2"/>
      </rPr>
      <t xml:space="preserve"> Optimizar en 124mm3 la generación hidráulica al 2021
</t>
    </r>
    <r>
      <rPr>
        <b/>
        <sz val="8"/>
        <rFont val="Arial"/>
        <family val="2"/>
      </rPr>
      <t xml:space="preserve">Residuos Sólidos: </t>
    </r>
    <r>
      <rPr>
        <sz val="8"/>
        <rFont val="Arial"/>
        <family val="2"/>
      </rPr>
      <t xml:space="preserve">Aprovechamiento del 100% de residuos reciclables cada año
</t>
    </r>
  </si>
  <si>
    <t xml:space="preserve">Intensidad de las emisiones de GEI </t>
  </si>
  <si>
    <t>Ton CO2eq/GWh</t>
  </si>
  <si>
    <t>Cantidad árboles sembrados en el período ReverdeC</t>
  </si>
  <si>
    <t xml:space="preserve">En este último trimestre del año se elevó el número de árboles sembrados en comparación al año anterior, debido a que para el caso del Valle del Cauca la corporación ambiental realizó entrega de gran parte del material vegetal para materializar el convenio vigente con Celsia y para el caso del departamento del Tolima los árboles en vivero alcanzaron la altura adecuada para ser llevados a campo. Finalmente, en esta cifra se encuentran sumados los árboles de nuestros aliados como fundación grupo argos y gobernación del Tolima. </t>
  </si>
  <si>
    <t>Total árboles sembrados a la fecha ReverdeC</t>
  </si>
  <si>
    <t>Consumo energía fuentes no renovables</t>
  </si>
  <si>
    <t xml:space="preserve">Durante 2021 Celsia tuvo una reducción en el consumo general de energía. Sin embargo, en Centroamérica, la generación de energía térmica tuvo un operación normal en referencia al 2019 correspondiente al uso del bunker y Diésel; referente al 2020 la operación tuvo un incremento dada que la central es de respaldo para el sistema eléctrico panameño, teniendo una operación mas prolongada.  Adicionalmente, cabe resalta que la operación con el combustible fósil - Carbón dejo de operar para la central térmica Complejo Térmico Colon. </t>
  </si>
  <si>
    <t>Carbón</t>
  </si>
  <si>
    <t>Ton</t>
  </si>
  <si>
    <t>Gas Natural</t>
  </si>
  <si>
    <t>m3</t>
  </si>
  <si>
    <t>GNL</t>
  </si>
  <si>
    <t>Bunker</t>
  </si>
  <si>
    <t>Gal</t>
  </si>
  <si>
    <t>Diesel</t>
  </si>
  <si>
    <t xml:space="preserve">Bonos reducción emisiones vendidos </t>
  </si>
  <si>
    <t>Ton CO2eq</t>
  </si>
  <si>
    <t>Actualmente se tiene una cantidad importante de bonos que se están comercializando en 2022.  En 2021 y 2020 no se presentaron oportunidades comerciales atractivas para transarlos.</t>
  </si>
  <si>
    <t>*Notas explicativas en informe trimestral de resultados.</t>
  </si>
  <si>
    <t>Vínculos de interés</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</si>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</sst>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0.0%"/>
  </numFmts>
  <fonts count="7" x14ac:knownFonts="1">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b/>
      <sz val="8"/>
      <name val="Arial"/>
      <family val="2"/>
    </font>
    <font>
      <u/>
      <sz val="8"/>
      <name val="Arial"/>
      <family val="2"/>
    </font>
    <font>
      <u/>
      <sz val="8"/>
      <color theme="1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left" vertical="top" wrapText="1"/>
    </xf>
    <xf numFmtId="164" fontId="3" fillId="0" borderId="0" xfId="2" applyNumberFormat="1" applyFont="1" applyFill="1" applyAlignment="1">
      <alignment horizontal="right" vertical="top" wrapText="1"/>
    </xf>
    <xf numFmtId="164" fontId="3" fillId="0" borderId="0" xfId="2" applyNumberFormat="1" applyFont="1" applyAlignment="1">
      <alignment horizontal="right" vertical="top" wrapText="1"/>
    </xf>
    <xf numFmtId="0" fontId="3" fillId="0" borderId="0" xfId="0" applyFont="1" applyAlignment="1">
      <alignment horizontal="right" vertical="top" wrapText="1"/>
    </xf>
    <xf numFmtId="41" fontId="3" fillId="0" borderId="0" xfId="2" applyFont="1" applyAlignment="1">
      <alignment horizontal="right" vertical="top" wrapText="1"/>
    </xf>
    <xf numFmtId="164" fontId="3" fillId="0" borderId="0" xfId="2" applyNumberFormat="1" applyFont="1" applyFill="1" applyAlignment="1">
      <alignment horizontal="left" vertical="top"/>
    </xf>
    <xf numFmtId="0" fontId="3" fillId="0" borderId="0" xfId="2" applyNumberFormat="1" applyFont="1" applyFill="1" applyAlignment="1">
      <alignment horizontal="right" vertical="top" wrapText="1"/>
    </xf>
    <xf numFmtId="0" fontId="3" fillId="0" borderId="0" xfId="2" applyNumberFormat="1" applyFont="1" applyAlignment="1">
      <alignment horizontal="right" vertical="top" wrapText="1"/>
    </xf>
    <xf numFmtId="41" fontId="3" fillId="0" borderId="0" xfId="0" applyNumberFormat="1" applyFont="1" applyAlignment="1">
      <alignment horizontal="left" vertical="top" wrapText="1"/>
    </xf>
    <xf numFmtId="41" fontId="3" fillId="0" borderId="0" xfId="0" applyNumberFormat="1" applyFont="1" applyAlignment="1">
      <alignment horizontal="center" vertical="top" wrapText="1"/>
    </xf>
    <xf numFmtId="41" fontId="3" fillId="0" borderId="0" xfId="2" applyFont="1" applyFill="1" applyAlignment="1">
      <alignment horizontal="right" vertical="top" wrapText="1"/>
    </xf>
    <xf numFmtId="41" fontId="3" fillId="0" borderId="0" xfId="0" applyNumberFormat="1" applyFont="1" applyAlignment="1">
      <alignment horizontal="right" vertical="top"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Border="1" applyAlignment="1">
      <alignment horizontal="center" vertical="center" wrapText="1"/>
    </xf>
    <xf numFmtId="41" fontId="4" fillId="0" borderId="0" xfId="2" applyFont="1" applyBorder="1" applyAlignment="1">
      <alignment horizontal="center" vertical="center" wrapText="1"/>
    </xf>
    <xf numFmtId="41" fontId="4" fillId="0" borderId="1" xfId="2"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right" vertical="center" wrapText="1"/>
    </xf>
    <xf numFmtId="0" fontId="3" fillId="0" borderId="0" xfId="0" applyFont="1" applyAlignment="1">
      <alignment vertical="center" wrapText="1"/>
    </xf>
    <xf numFmtId="41" fontId="3" fillId="0" borderId="0" xfId="0" applyNumberFormat="1" applyFont="1" applyAlignment="1">
      <alignment horizontal="center" vertical="center" wrapText="1"/>
    </xf>
    <xf numFmtId="41" fontId="3" fillId="0" borderId="0" xfId="2" applyFont="1" applyFill="1" applyAlignment="1">
      <alignment horizontal="right" wrapText="1"/>
    </xf>
    <xf numFmtId="41" fontId="3" fillId="0" borderId="0" xfId="2" applyFont="1" applyAlignment="1">
      <alignment horizontal="right" wrapText="1"/>
    </xf>
    <xf numFmtId="41" fontId="3" fillId="0" borderId="0" xfId="2" applyFont="1" applyAlignment="1">
      <alignment horizontal="right" vertical="center" wrapText="1"/>
    </xf>
    <xf numFmtId="0" fontId="3" fillId="0" borderId="0" xfId="0" applyFont="1" applyAlignment="1">
      <alignment horizontal="left" vertical="top" wrapText="1"/>
    </xf>
    <xf numFmtId="41" fontId="3" fillId="0" borderId="0" xfId="3" applyNumberFormat="1" applyFont="1" applyAlignment="1">
      <alignment horizontal="right" vertical="top" wrapText="1"/>
    </xf>
    <xf numFmtId="165" fontId="3" fillId="0" borderId="0" xfId="3" applyNumberFormat="1" applyFont="1" applyAlignment="1">
      <alignment horizontal="left" vertical="center" wrapText="1" indent="2"/>
    </xf>
    <xf numFmtId="165" fontId="3" fillId="0" borderId="0" xfId="3" applyNumberFormat="1" applyFont="1" applyAlignment="1">
      <alignment horizontal="center" vertical="center" wrapText="1"/>
    </xf>
    <xf numFmtId="165" fontId="3" fillId="0" borderId="0" xfId="3" applyNumberFormat="1" applyFont="1" applyAlignment="1">
      <alignment horizontal="left" vertical="top" wrapText="1"/>
    </xf>
    <xf numFmtId="165" fontId="3" fillId="0" borderId="0" xfId="3" applyNumberFormat="1" applyFont="1" applyFill="1" applyAlignment="1">
      <alignment horizontal="right" wrapText="1"/>
    </xf>
    <xf numFmtId="165" fontId="3" fillId="0" borderId="0" xfId="3" applyNumberFormat="1" applyFont="1" applyAlignment="1">
      <alignment horizontal="right" wrapText="1"/>
    </xf>
    <xf numFmtId="165" fontId="3" fillId="0" borderId="0" xfId="3" applyNumberFormat="1" applyFont="1" applyAlignment="1">
      <alignment horizontal="right" vertical="top" wrapText="1"/>
    </xf>
    <xf numFmtId="165" fontId="3" fillId="0" borderId="0" xfId="3" applyNumberFormat="1" applyFont="1" applyAlignment="1">
      <alignment horizontal="right" vertical="center" wrapText="1"/>
    </xf>
    <xf numFmtId="165" fontId="3" fillId="0" borderId="0" xfId="3" applyNumberFormat="1" applyFont="1" applyBorder="1" applyAlignment="1">
      <alignment horizontal="left" vertical="top" wrapText="1"/>
    </xf>
    <xf numFmtId="165" fontId="3" fillId="0" borderId="0" xfId="3" applyNumberFormat="1" applyFont="1" applyAlignment="1">
      <alignment vertical="center" wrapText="1"/>
    </xf>
    <xf numFmtId="0" fontId="3" fillId="0" borderId="0" xfId="0" applyFont="1" applyAlignment="1">
      <alignment horizontal="left" vertical="center" wrapText="1" indent="2"/>
    </xf>
    <xf numFmtId="0" fontId="3" fillId="0" borderId="0" xfId="0" applyFont="1" applyAlignment="1">
      <alignment horizontal="center" vertical="center" wrapText="1"/>
    </xf>
    <xf numFmtId="9" fontId="3" fillId="0" borderId="0" xfId="3" applyFont="1" applyFill="1" applyAlignment="1">
      <alignment horizontal="right" wrapText="1"/>
    </xf>
    <xf numFmtId="9" fontId="3" fillId="0" borderId="0" xfId="3" applyFont="1" applyAlignment="1">
      <alignment horizontal="right" wrapText="1"/>
    </xf>
    <xf numFmtId="9" fontId="3" fillId="0" borderId="0" xfId="3" applyFont="1" applyAlignment="1">
      <alignment horizontal="right" vertical="center" wrapText="1"/>
    </xf>
    <xf numFmtId="10" fontId="3" fillId="0" borderId="0" xfId="3" applyNumberFormat="1" applyFont="1" applyAlignment="1">
      <alignment horizontal="right" vertical="top" wrapText="1"/>
    </xf>
    <xf numFmtId="41" fontId="3" fillId="0" borderId="0" xfId="0" applyNumberFormat="1" applyFont="1" applyAlignment="1">
      <alignment vertical="center" wrapText="1"/>
    </xf>
    <xf numFmtId="9" fontId="3" fillId="0" borderId="0" xfId="3" applyFont="1" applyAlignment="1">
      <alignment vertical="center" wrapText="1"/>
    </xf>
    <xf numFmtId="41" fontId="3" fillId="0" borderId="0" xfId="2" applyFont="1" applyAlignment="1">
      <alignment horizontal="center" vertical="center" wrapText="1"/>
    </xf>
    <xf numFmtId="41" fontId="3" fillId="0" borderId="0" xfId="2" applyFont="1" applyAlignment="1">
      <alignment horizontal="left" vertical="top" wrapText="1"/>
    </xf>
    <xf numFmtId="41" fontId="3" fillId="0" borderId="0" xfId="2" applyFont="1" applyAlignment="1">
      <alignment vertical="center" wrapText="1"/>
    </xf>
    <xf numFmtId="9" fontId="3" fillId="0" borderId="0" xfId="3" applyFont="1" applyAlignment="1">
      <alignment horizontal="center" vertical="center" wrapText="1"/>
    </xf>
    <xf numFmtId="9" fontId="3" fillId="0" borderId="0" xfId="3" applyFont="1" applyAlignment="1">
      <alignment horizontal="left" vertical="top" wrapText="1"/>
    </xf>
    <xf numFmtId="43" fontId="3" fillId="0" borderId="0" xfId="1" applyFont="1" applyAlignment="1">
      <alignment horizontal="right" vertical="center" wrapText="1"/>
    </xf>
    <xf numFmtId="9" fontId="3" fillId="0" borderId="0" xfId="3" applyFont="1" applyBorder="1" applyAlignment="1">
      <alignment horizontal="left" vertical="top" wrapText="1"/>
    </xf>
    <xf numFmtId="9" fontId="3" fillId="0" borderId="0" xfId="3" applyFont="1" applyAlignment="1">
      <alignment horizontal="right" vertical="top" wrapText="1"/>
    </xf>
    <xf numFmtId="164" fontId="3" fillId="0" borderId="0" xfId="2" applyNumberFormat="1" applyFont="1" applyFill="1" applyAlignment="1">
      <alignment horizontal="right" wrapText="1"/>
    </xf>
    <xf numFmtId="164" fontId="3" fillId="0" borderId="0" xfId="2" applyNumberFormat="1" applyFont="1" applyAlignment="1">
      <alignment horizontal="right" wrapText="1"/>
    </xf>
    <xf numFmtId="164" fontId="3" fillId="0" borderId="0" xfId="2" applyNumberFormat="1" applyFont="1" applyAlignment="1">
      <alignment vertical="center" wrapText="1"/>
    </xf>
    <xf numFmtId="164" fontId="3" fillId="0" borderId="0" xfId="2" applyNumberFormat="1" applyFont="1" applyAlignment="1">
      <alignment horizontal="right" vertical="center" wrapText="1"/>
    </xf>
    <xf numFmtId="3" fontId="3" fillId="0" borderId="0" xfId="2" applyNumberFormat="1" applyFont="1" applyFill="1" applyAlignment="1">
      <alignment horizontal="right" wrapText="1"/>
    </xf>
    <xf numFmtId="3" fontId="3" fillId="0" borderId="0" xfId="2" applyNumberFormat="1" applyFont="1" applyAlignment="1">
      <alignment horizontal="right" wrapText="1"/>
    </xf>
    <xf numFmtId="3" fontId="3" fillId="0" borderId="0" xfId="2" applyNumberFormat="1" applyFont="1" applyAlignment="1">
      <alignment vertical="center" wrapText="1"/>
    </xf>
    <xf numFmtId="3" fontId="3" fillId="0" borderId="0" xfId="2" applyNumberFormat="1" applyFont="1" applyAlignment="1">
      <alignment horizontal="right" vertical="center" wrapText="1"/>
    </xf>
    <xf numFmtId="3" fontId="3" fillId="0" borderId="0" xfId="2" applyNumberFormat="1" applyFont="1" applyAlignment="1">
      <alignment horizontal="right" vertical="top" wrapText="1"/>
    </xf>
    <xf numFmtId="9" fontId="3" fillId="0" borderId="0" xfId="2" applyNumberFormat="1" applyFont="1" applyAlignment="1">
      <alignment horizontal="right" vertical="center" wrapText="1"/>
    </xf>
    <xf numFmtId="9" fontId="3" fillId="0" borderId="0" xfId="2" applyNumberFormat="1" applyFont="1" applyFill="1" applyAlignment="1">
      <alignment horizontal="right" wrapText="1"/>
    </xf>
    <xf numFmtId="9" fontId="3" fillId="0" borderId="0" xfId="2" applyNumberFormat="1" applyFont="1" applyAlignment="1">
      <alignment horizontal="right" wrapText="1"/>
    </xf>
    <xf numFmtId="41" fontId="3" fillId="0" borderId="0" xfId="2" applyFont="1" applyAlignment="1">
      <alignment vertical="top" wrapText="1"/>
    </xf>
    <xf numFmtId="41" fontId="3" fillId="0" borderId="0" xfId="2" applyFont="1" applyBorder="1" applyAlignment="1">
      <alignment horizontal="left" vertical="top" wrapText="1"/>
    </xf>
    <xf numFmtId="0" fontId="5" fillId="0" borderId="0" xfId="0" applyFont="1" applyAlignment="1">
      <alignment vertical="center" wrapText="1"/>
    </xf>
    <xf numFmtId="0" fontId="3" fillId="0" borderId="0" xfId="0" applyFont="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64" fontId="3" fillId="0" borderId="1" xfId="2" applyNumberFormat="1" applyFont="1" applyFill="1" applyBorder="1" applyAlignment="1">
      <alignment horizontal="right" vertical="top" wrapText="1"/>
    </xf>
    <xf numFmtId="164" fontId="3" fillId="0" borderId="1" xfId="2" applyNumberFormat="1" applyFont="1" applyBorder="1" applyAlignment="1">
      <alignment horizontal="right" vertical="top" wrapText="1"/>
    </xf>
    <xf numFmtId="0" fontId="3" fillId="0" borderId="1" xfId="0" applyFont="1" applyBorder="1" applyAlignment="1">
      <alignment horizontal="right" vertical="top" wrapText="1"/>
    </xf>
    <xf numFmtId="41" fontId="3" fillId="0" borderId="1" xfId="2" applyFont="1" applyBorder="1" applyAlignment="1">
      <alignment horizontal="right" vertical="top" wrapText="1"/>
    </xf>
    <xf numFmtId="0" fontId="2" fillId="0" borderId="0" xfId="4"/>
    <xf numFmtId="0" fontId="6" fillId="0" borderId="0" xfId="4" applyFont="1"/>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t%20de%20Valoraci&#243;n%20Celsia%203T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lsia-my.sharepoint.com/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elsia-my.sharepoint.com/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EFF Consolidados"/>
      <sheetName val="EEFF por seg. y cía"/>
      <sheetName val="Flujo de Efectivo"/>
      <sheetName val="Anexos Fros"/>
      <sheetName val="Anexos Ops. PxQ"/>
      <sheetName val="ESG"/>
      <sheetName val="Resumen Deuda"/>
      <sheetName val="DES activos"/>
      <sheetName val="DES Proyectos"/>
      <sheetName val="DES Contratos CA"/>
      <sheetName val="DES Ing. OR"/>
      <sheetName val="FAQs"/>
      <sheetName val="Fuentes info Col"/>
      <sheetName val="Fuentes info CA"/>
      <sheetName val="EEFF anteriores - Colgaa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costo elementos n1"/>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sheetData sheetId="22"/>
      <sheetData sheetId="23"/>
      <sheetData sheetId="24"/>
      <sheetData sheetId="25"/>
      <sheetData sheetId="26"/>
      <sheetData sheetId="27"/>
      <sheetData sheetId="28"/>
      <sheetData sheetId="29">
        <row r="6">
          <cell r="A6">
            <v>0</v>
          </cell>
        </row>
      </sheetData>
      <sheetData sheetId="30"/>
      <sheetData sheetId="31"/>
      <sheetData sheetId="32"/>
      <sheetData sheetId="33"/>
      <sheetData sheetId="34"/>
      <sheetData sheetId="35"/>
      <sheetData sheetId="36"/>
      <sheetData sheetId="37"/>
      <sheetData sheetId="38"/>
      <sheetData sheetId="39">
        <row r="6">
          <cell r="A6">
            <v>0</v>
          </cell>
        </row>
      </sheetData>
      <sheetData sheetId="40"/>
      <sheetData sheetId="41">
        <row r="6">
          <cell r="A6">
            <v>0</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1.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6787-F27E-4441-AB1D-5DE65665764E}">
  <dimension ref="B2:AF64"/>
  <sheetViews>
    <sheetView showGridLines="0" tabSelected="1" zoomScale="115" zoomScaleNormal="115" workbookViewId="0">
      <pane xSplit="3" ySplit="6" topLeftCell="D22" activePane="bottomRight" state="frozen"/>
      <selection pane="topRight" activeCell="D1" sqref="D1"/>
      <selection pane="bottomLeft" activeCell="A3" sqref="A3"/>
      <selection pane="bottomRight" activeCell="B1" sqref="B1"/>
    </sheetView>
  </sheetViews>
  <sheetFormatPr baseColWidth="10" defaultRowHeight="12" customHeight="1" outlineLevelCol="1" x14ac:dyDescent="0.25"/>
  <cols>
    <col min="1" max="1" width="3.140625" style="3" customWidth="1"/>
    <col min="2" max="2" width="37" style="3" customWidth="1"/>
    <col min="3" max="3" width="12.42578125" style="2" customWidth="1"/>
    <col min="4" max="4" width="3.7109375" style="3" customWidth="1"/>
    <col min="5" max="7" width="11.42578125" style="3" customWidth="1"/>
    <col min="8" max="8" width="11.42578125" style="4" customWidth="1"/>
    <col min="9" max="18" width="11.42578125" style="5" customWidth="1" outlineLevel="1"/>
    <col min="19" max="19" width="3" style="6" customWidth="1"/>
    <col min="20" max="20" width="11.85546875" style="7" customWidth="1"/>
    <col min="21" max="25" width="11.85546875" style="7" customWidth="1" outlineLevel="1"/>
    <col min="26" max="26" width="2.140625" style="3" customWidth="1"/>
    <col min="27" max="27" width="23.5703125" style="3" customWidth="1"/>
    <col min="28" max="28" width="2.140625" style="3" customWidth="1"/>
    <col min="29" max="29" width="23.5703125" style="3" customWidth="1"/>
    <col min="30" max="30" width="2.140625" style="3" customWidth="1"/>
    <col min="31" max="31" width="23.5703125" style="3" customWidth="1"/>
    <col min="32" max="32" width="11.42578125" style="6"/>
    <col min="33" max="16384" width="11.42578125" style="3"/>
  </cols>
  <sheetData>
    <row r="2" spans="2:32" ht="12" customHeight="1" x14ac:dyDescent="0.25">
      <c r="B2" s="1" t="s">
        <v>0</v>
      </c>
    </row>
    <row r="3" spans="2:32" ht="12" customHeight="1" x14ac:dyDescent="0.25">
      <c r="D3" s="8" t="s">
        <v>1</v>
      </c>
      <c r="E3" s="8"/>
      <c r="F3" s="8"/>
      <c r="G3" s="8"/>
      <c r="S3" s="8" t="s">
        <v>2</v>
      </c>
    </row>
    <row r="4" spans="2:32" ht="12" hidden="1" customHeight="1" x14ac:dyDescent="0.25">
      <c r="H4" s="9">
        <v>2021</v>
      </c>
      <c r="I4" s="10">
        <v>2021</v>
      </c>
      <c r="J4" s="10">
        <v>2021</v>
      </c>
      <c r="K4" s="10">
        <v>2021</v>
      </c>
      <c r="L4" s="10">
        <v>2020</v>
      </c>
      <c r="M4" s="10">
        <v>2020</v>
      </c>
      <c r="N4" s="10">
        <v>2020</v>
      </c>
      <c r="O4" s="10">
        <v>2020</v>
      </c>
      <c r="P4" s="10">
        <v>2019</v>
      </c>
      <c r="Q4" s="10">
        <v>2019</v>
      </c>
      <c r="R4" s="10">
        <v>2019</v>
      </c>
      <c r="T4" s="10"/>
      <c r="U4" s="10"/>
      <c r="V4" s="10"/>
      <c r="W4" s="10"/>
      <c r="X4" s="10"/>
      <c r="Y4" s="10"/>
    </row>
    <row r="5" spans="2:32" s="11" customFormat="1" ht="12" hidden="1" customHeight="1" x14ac:dyDescent="0.25">
      <c r="C5" s="12"/>
      <c r="H5" s="13">
        <v>4</v>
      </c>
      <c r="I5" s="7">
        <v>3</v>
      </c>
      <c r="J5" s="7"/>
      <c r="K5" s="7"/>
      <c r="L5" s="7"/>
      <c r="M5" s="7"/>
      <c r="N5" s="7"/>
      <c r="O5" s="7"/>
      <c r="P5" s="7"/>
      <c r="Q5" s="7"/>
      <c r="R5" s="7"/>
      <c r="S5" s="14"/>
      <c r="T5" s="7" t="s">
        <v>3</v>
      </c>
      <c r="U5" s="7"/>
      <c r="V5" s="7"/>
      <c r="W5" s="7"/>
      <c r="X5" s="7"/>
      <c r="Y5" s="7"/>
      <c r="AF5" s="14"/>
    </row>
    <row r="6" spans="2:32" s="15" customFormat="1" ht="12" customHeight="1" x14ac:dyDescent="0.25">
      <c r="C6" s="16" t="s">
        <v>4</v>
      </c>
      <c r="D6" s="17"/>
      <c r="E6" s="18" t="s">
        <v>5</v>
      </c>
      <c r="F6" s="18" t="s">
        <v>6</v>
      </c>
      <c r="G6" s="16" t="s">
        <v>7</v>
      </c>
      <c r="H6" s="18" t="s">
        <v>8</v>
      </c>
      <c r="I6" s="19" t="s">
        <v>9</v>
      </c>
      <c r="J6" s="19" t="s">
        <v>10</v>
      </c>
      <c r="K6" s="19" t="s">
        <v>11</v>
      </c>
      <c r="L6" s="19" t="s">
        <v>12</v>
      </c>
      <c r="M6" s="19" t="s">
        <v>13</v>
      </c>
      <c r="N6" s="19" t="s">
        <v>14</v>
      </c>
      <c r="O6" s="19" t="s">
        <v>15</v>
      </c>
      <c r="P6" s="19" t="s">
        <v>16</v>
      </c>
      <c r="Q6" s="19" t="s">
        <v>17</v>
      </c>
      <c r="R6" s="19" t="s">
        <v>18</v>
      </c>
      <c r="S6" s="6"/>
      <c r="T6" s="20">
        <v>2021</v>
      </c>
      <c r="U6" s="20">
        <v>2020</v>
      </c>
      <c r="V6" s="21">
        <v>2019</v>
      </c>
      <c r="W6" s="21">
        <v>2018</v>
      </c>
      <c r="X6" s="21">
        <v>2017</v>
      </c>
      <c r="Y6" s="21">
        <v>2016</v>
      </c>
      <c r="AA6" s="15" t="s">
        <v>19</v>
      </c>
      <c r="AC6" s="22" t="s">
        <v>20</v>
      </c>
      <c r="AE6" s="15" t="s">
        <v>21</v>
      </c>
      <c r="AF6" s="23"/>
    </row>
    <row r="7" spans="2:32" s="15" customFormat="1" ht="12" customHeight="1" x14ac:dyDescent="0.25">
      <c r="B7" s="17" t="s">
        <v>22</v>
      </c>
      <c r="C7" s="16"/>
      <c r="D7" s="17"/>
      <c r="E7" s="17"/>
      <c r="F7" s="17"/>
      <c r="G7" s="17"/>
      <c r="H7" s="18"/>
      <c r="I7" s="19"/>
      <c r="J7" s="19"/>
      <c r="K7" s="19"/>
      <c r="L7" s="19"/>
      <c r="M7" s="19"/>
      <c r="N7" s="19"/>
      <c r="O7" s="19"/>
      <c r="P7" s="19"/>
      <c r="Q7" s="19"/>
      <c r="R7" s="19"/>
      <c r="S7" s="6"/>
      <c r="T7" s="21"/>
      <c r="U7" s="21"/>
      <c r="V7" s="21"/>
      <c r="W7" s="21"/>
      <c r="X7" s="21"/>
      <c r="Y7" s="21"/>
      <c r="AC7" s="22"/>
      <c r="AF7" s="23"/>
    </row>
    <row r="8" spans="2:32" s="11" customFormat="1" ht="12" customHeight="1" x14ac:dyDescent="0.2">
      <c r="B8" s="24" t="s">
        <v>23</v>
      </c>
      <c r="C8" s="25" t="s">
        <v>24</v>
      </c>
      <c r="E8" s="11">
        <v>1402</v>
      </c>
      <c r="F8" s="11">
        <v>1549</v>
      </c>
      <c r="G8" s="11">
        <v>1644</v>
      </c>
      <c r="H8" s="26">
        <v>1614</v>
      </c>
      <c r="I8" s="27">
        <v>1243.4487632710986</v>
      </c>
      <c r="J8" s="27">
        <v>1365.9261007051471</v>
      </c>
      <c r="K8" s="27">
        <v>1418.7351239809464</v>
      </c>
      <c r="L8" s="27">
        <v>1193.8032203929333</v>
      </c>
      <c r="M8" s="27">
        <v>1181.0485842902795</v>
      </c>
      <c r="N8" s="27">
        <v>978.27871040035711</v>
      </c>
      <c r="O8" s="27">
        <v>1194.5430880316972</v>
      </c>
      <c r="P8" s="27">
        <v>1335.918007928017</v>
      </c>
      <c r="Q8" s="27">
        <v>1266.9347970477379</v>
      </c>
      <c r="R8" s="27">
        <v>1527.976106661122</v>
      </c>
      <c r="S8" s="6"/>
      <c r="T8" s="28">
        <v>5669.86</v>
      </c>
      <c r="U8" s="28">
        <v>4548.08</v>
      </c>
      <c r="V8" s="28">
        <v>5625</v>
      </c>
      <c r="W8" s="28">
        <v>6516</v>
      </c>
      <c r="X8" s="28">
        <v>6317</v>
      </c>
      <c r="Y8" s="28">
        <v>7125.1159193589492</v>
      </c>
      <c r="AC8" s="29" t="s">
        <v>25</v>
      </c>
      <c r="AF8" s="30"/>
    </row>
    <row r="9" spans="2:32" s="33" customFormat="1" ht="12" customHeight="1" x14ac:dyDescent="0.2">
      <c r="B9" s="31" t="s">
        <v>26</v>
      </c>
      <c r="C9" s="32" t="s">
        <v>27</v>
      </c>
      <c r="E9" s="34">
        <v>1.7118402282453638E-2</v>
      </c>
      <c r="F9" s="34">
        <f>27/F8</f>
        <v>1.7430600387346677E-2</v>
      </c>
      <c r="G9" s="34">
        <f>(76)/G8</f>
        <v>4.6228710462287104E-2</v>
      </c>
      <c r="H9" s="34">
        <v>2.7829385637482815E-2</v>
      </c>
      <c r="I9" s="35">
        <v>2.3691032079439459E-2</v>
      </c>
      <c r="J9" s="35">
        <v>3.0363272679325041E-2</v>
      </c>
      <c r="K9" s="35">
        <v>5.1687894209761484E-2</v>
      </c>
      <c r="L9" s="35">
        <v>2.8259275208602625E-2</v>
      </c>
      <c r="M9" s="35">
        <v>1.876362640672562E-2</v>
      </c>
      <c r="N9" s="35">
        <v>3.5316822805906367E-2</v>
      </c>
      <c r="O9" s="35">
        <v>6.5748388841638805E-2</v>
      </c>
      <c r="P9" s="35">
        <v>3.4415398046252946E-2</v>
      </c>
      <c r="Q9" s="35">
        <v>3.37432203295851E-2</v>
      </c>
      <c r="R9" s="35">
        <v>2.6636125156063319E-2</v>
      </c>
      <c r="S9" s="36"/>
      <c r="T9" s="37">
        <v>3.3279999999999997E-2</v>
      </c>
      <c r="U9" s="37">
        <v>3.7224499129302917E-2</v>
      </c>
      <c r="V9" s="37">
        <v>3.8008188403168379E-2</v>
      </c>
      <c r="W9" s="37">
        <v>3.3894079490990867E-2</v>
      </c>
      <c r="X9" s="37">
        <v>2.5899869342677129E-2</v>
      </c>
      <c r="Y9" s="37">
        <v>2.7827368533407486E-2</v>
      </c>
      <c r="Z9" s="38"/>
      <c r="AA9" s="29" t="s">
        <v>28</v>
      </c>
      <c r="AC9" s="29"/>
      <c r="AD9" s="38"/>
      <c r="AE9" s="38"/>
      <c r="AF9" s="36"/>
    </row>
    <row r="10" spans="2:32" s="33" customFormat="1" ht="12" customHeight="1" x14ac:dyDescent="0.2">
      <c r="B10" s="31" t="s">
        <v>29</v>
      </c>
      <c r="C10" s="32" t="s">
        <v>27</v>
      </c>
      <c r="E10" s="34">
        <v>1.2838801711840228E-2</v>
      </c>
      <c r="F10" s="34">
        <f>10/F8</f>
        <v>6.4557779212395094E-3</v>
      </c>
      <c r="G10" s="34">
        <f>13/G8</f>
        <v>7.9075425790754265E-3</v>
      </c>
      <c r="H10" s="34">
        <v>1.5793839742884529E-2</v>
      </c>
      <c r="I10" s="35">
        <v>1.7117815250630785E-2</v>
      </c>
      <c r="J10" s="35">
        <v>1.2053374638276987E-2</v>
      </c>
      <c r="K10" s="35">
        <v>1.3816335443220655E-2</v>
      </c>
      <c r="L10" s="35">
        <v>1.2419576764183909E-2</v>
      </c>
      <c r="M10" s="35">
        <v>9.9717640575109501E-3</v>
      </c>
      <c r="N10" s="35">
        <v>1.1351612970760962E-2</v>
      </c>
      <c r="O10" s="35">
        <v>1.0657166486121932E-2</v>
      </c>
      <c r="P10" s="35">
        <v>6.2415287558944873E-3</v>
      </c>
      <c r="Q10" s="35">
        <v>6.3806676901111284E-3</v>
      </c>
      <c r="R10" s="35">
        <v>5.0343165553870918E-3</v>
      </c>
      <c r="S10" s="36"/>
      <c r="T10" s="37">
        <v>1.8884416899182698E-2</v>
      </c>
      <c r="U10" s="37">
        <v>1.3999533869237128E-2</v>
      </c>
      <c r="V10" s="37">
        <v>6.1254702308539072E-3</v>
      </c>
      <c r="W10" s="37">
        <v>1.8831641596072787E-3</v>
      </c>
      <c r="X10" s="37">
        <v>8.5291024534542997E-4</v>
      </c>
      <c r="Y10" s="37">
        <v>0</v>
      </c>
      <c r="Z10" s="38"/>
      <c r="AA10" s="29"/>
      <c r="AC10" s="29"/>
      <c r="AD10" s="38"/>
      <c r="AE10" s="38"/>
      <c r="AF10" s="36"/>
    </row>
    <row r="11" spans="2:32" s="33" customFormat="1" ht="12" customHeight="1" x14ac:dyDescent="0.2">
      <c r="B11" s="31" t="s">
        <v>30</v>
      </c>
      <c r="C11" s="32" t="s">
        <v>27</v>
      </c>
      <c r="E11" s="34">
        <v>7.8459343794579171E-3</v>
      </c>
      <c r="F11" s="34">
        <f>11/F8</f>
        <v>7.1013557133634605E-3</v>
      </c>
      <c r="G11" s="34">
        <f>(12)/G8</f>
        <v>7.2992700729927005E-3</v>
      </c>
      <c r="H11" s="34">
        <v>9.5183290698226397E-3</v>
      </c>
      <c r="I11" s="35">
        <v>1.2646230941264977E-2</v>
      </c>
      <c r="J11" s="35">
        <v>9.0557839666755621E-3</v>
      </c>
      <c r="K11" s="35">
        <v>1.6341561482591319E-2</v>
      </c>
      <c r="L11" s="35">
        <v>8.5440235575641905E-3</v>
      </c>
      <c r="M11" s="35">
        <v>7.0711238516768119E-3</v>
      </c>
      <c r="N11" s="35">
        <v>7.9112589904874499E-3</v>
      </c>
      <c r="O11" s="35">
        <v>5.432887853120935E-3</v>
      </c>
      <c r="P11" s="35">
        <v>3.9298757629293024E-3</v>
      </c>
      <c r="Q11" s="35">
        <v>3.7699697127808358E-3</v>
      </c>
      <c r="R11" s="35">
        <v>2.5868568068509118E-3</v>
      </c>
      <c r="S11" s="39"/>
      <c r="T11" s="37">
        <v>8.1455831008173177E-3</v>
      </c>
      <c r="U11" s="37">
        <v>4.3145679055777387E-3</v>
      </c>
      <c r="V11" s="37">
        <v>3.3750407639448654E-3</v>
      </c>
      <c r="W11" s="37">
        <v>1.25179364670612E-3</v>
      </c>
      <c r="X11" s="37">
        <v>0</v>
      </c>
      <c r="Y11" s="37">
        <v>0</v>
      </c>
      <c r="Z11" s="38"/>
      <c r="AA11" s="29"/>
      <c r="AC11" s="29"/>
      <c r="AD11" s="38"/>
      <c r="AE11" s="38"/>
      <c r="AF11" s="36"/>
    </row>
    <row r="12" spans="2:32" ht="12" customHeight="1" x14ac:dyDescent="0.2">
      <c r="B12" s="40" t="s">
        <v>31</v>
      </c>
      <c r="C12" s="41" t="s">
        <v>27</v>
      </c>
      <c r="E12" s="42">
        <v>0.94293865905848784</v>
      </c>
      <c r="F12" s="42">
        <f>1488/F8</f>
        <v>0.96061975468043903</v>
      </c>
      <c r="G12" s="42">
        <f>(1419+47)/G8</f>
        <v>0.8917274939172749</v>
      </c>
      <c r="H12" s="42">
        <v>0.92494748700675855</v>
      </c>
      <c r="I12" s="43">
        <v>0.93550894448582267</v>
      </c>
      <c r="J12" s="43">
        <v>0.94138507673840122</v>
      </c>
      <c r="K12" s="43">
        <v>0.90905962854425026</v>
      </c>
      <c r="L12" s="43">
        <v>0.95061144745385506</v>
      </c>
      <c r="M12" s="43">
        <v>0.96331431781257693</v>
      </c>
      <c r="N12" s="43">
        <v>0.90315885497795811</v>
      </c>
      <c r="O12" s="43">
        <v>0.778156908589416</v>
      </c>
      <c r="P12" s="43">
        <v>0.86901291677112713</v>
      </c>
      <c r="Q12" s="43">
        <v>0.72699609587792746</v>
      </c>
      <c r="R12" s="43">
        <v>0.75001341610995698</v>
      </c>
      <c r="S12" s="24"/>
      <c r="T12" s="44">
        <v>0.92252999999999996</v>
      </c>
      <c r="U12" s="44">
        <v>0.89834611528381203</v>
      </c>
      <c r="V12" s="44">
        <v>0.74760356404094686</v>
      </c>
      <c r="W12" s="44">
        <v>0.68858545871095145</v>
      </c>
      <c r="X12" s="44">
        <v>0.75273734065442222</v>
      </c>
      <c r="Y12" s="44">
        <v>0.48903618732617005</v>
      </c>
      <c r="AA12" s="29"/>
      <c r="AC12" s="29"/>
      <c r="AF12" s="45"/>
    </row>
    <row r="13" spans="2:32" s="33" customFormat="1" ht="12" customHeight="1" x14ac:dyDescent="0.2">
      <c r="B13" s="31" t="s">
        <v>32</v>
      </c>
      <c r="C13" s="32" t="s">
        <v>27</v>
      </c>
      <c r="E13" s="34">
        <v>1.9258202567760341E-2</v>
      </c>
      <c r="F13" s="34">
        <f>13/F8</f>
        <v>8.3925112976113627E-3</v>
      </c>
      <c r="G13" s="34">
        <f>(59+19)/G8</f>
        <v>4.7445255474452552E-2</v>
      </c>
      <c r="H13" s="34">
        <v>3.1310499473867819E-2</v>
      </c>
      <c r="I13" s="35">
        <v>1.1035977242842103E-2</v>
      </c>
      <c r="J13" s="35">
        <v>7.1424919773211016E-3</v>
      </c>
      <c r="K13" s="35">
        <v>9.0945803201763018E-3</v>
      </c>
      <c r="L13" s="35">
        <v>1.6567701579402674E-4</v>
      </c>
      <c r="M13" s="35">
        <v>8.7916787150967501E-4</v>
      </c>
      <c r="N13" s="35">
        <v>4.2261450254887242E-2</v>
      </c>
      <c r="O13" s="35">
        <v>0.14000464822970232</v>
      </c>
      <c r="P13" s="35">
        <v>8.6400280663796097E-2</v>
      </c>
      <c r="Q13" s="35">
        <v>0.22911004638959548</v>
      </c>
      <c r="R13" s="35">
        <v>0.21572928537174169</v>
      </c>
      <c r="S13" s="39"/>
      <c r="T13" s="37">
        <v>1.7160000000000002E-2</v>
      </c>
      <c r="U13" s="37">
        <v>4.6116163304075572E-2</v>
      </c>
      <c r="V13" s="37">
        <v>0.20488773656108611</v>
      </c>
      <c r="W13" s="37">
        <v>0.27438550399174433</v>
      </c>
      <c r="X13" s="37">
        <v>0.22050987975755523</v>
      </c>
      <c r="Y13" s="37">
        <v>0.48313644414042239</v>
      </c>
      <c r="Z13" s="38"/>
      <c r="AA13" s="29"/>
      <c r="AC13" s="29"/>
      <c r="AD13" s="38"/>
      <c r="AE13" s="38"/>
      <c r="AF13" s="36"/>
    </row>
    <row r="14" spans="2:32" ht="12" customHeight="1" x14ac:dyDescent="0.2">
      <c r="B14" s="24" t="s">
        <v>33</v>
      </c>
      <c r="C14" s="41" t="s">
        <v>34</v>
      </c>
      <c r="E14" s="11">
        <v>583277</v>
      </c>
      <c r="F14" s="11">
        <f>G14</f>
        <v>583277</v>
      </c>
      <c r="G14" s="11">
        <f>H14</f>
        <v>583277</v>
      </c>
      <c r="H14" s="26">
        <v>583277</v>
      </c>
      <c r="I14" s="27">
        <v>287880</v>
      </c>
      <c r="J14" s="27">
        <v>287918</v>
      </c>
      <c r="K14" s="27">
        <v>287954</v>
      </c>
      <c r="L14" s="27">
        <v>289979</v>
      </c>
      <c r="M14" s="27">
        <v>275460</v>
      </c>
      <c r="N14" s="27">
        <f>140000+128417</f>
        <v>268417</v>
      </c>
      <c r="O14" s="27">
        <v>263639</v>
      </c>
      <c r="P14" s="27">
        <v>236319</v>
      </c>
      <c r="Q14" s="27">
        <v>191129</v>
      </c>
      <c r="R14" s="27">
        <v>140000</v>
      </c>
      <c r="S14" s="46"/>
      <c r="T14" s="28">
        <v>583277</v>
      </c>
      <c r="U14" s="28">
        <v>289979</v>
      </c>
      <c r="V14" s="28">
        <f>140000+96319</f>
        <v>236319</v>
      </c>
      <c r="W14" s="28">
        <v>140000</v>
      </c>
      <c r="X14" s="28">
        <v>0</v>
      </c>
      <c r="Y14" s="28">
        <v>0</v>
      </c>
      <c r="AC14" s="29"/>
      <c r="AE14" s="3" t="s">
        <v>35</v>
      </c>
      <c r="AF14" s="45"/>
    </row>
    <row r="15" spans="2:32" ht="12" customHeight="1" x14ac:dyDescent="0.2">
      <c r="B15" s="24" t="s">
        <v>36</v>
      </c>
      <c r="C15" s="41" t="s">
        <v>27</v>
      </c>
      <c r="E15" s="42">
        <v>0.5714285714285714</v>
      </c>
      <c r="F15" s="42">
        <v>0.5714285714285714</v>
      </c>
      <c r="G15" s="42">
        <v>0.5714285714285714</v>
      </c>
      <c r="H15" s="42">
        <v>0.5714285714285714</v>
      </c>
      <c r="I15" s="43">
        <v>0.5714285714285714</v>
      </c>
      <c r="J15" s="43">
        <v>0.5714285714285714</v>
      </c>
      <c r="K15" s="43">
        <v>0.5714285714285714</v>
      </c>
      <c r="L15" s="43">
        <v>0.5714285714285714</v>
      </c>
      <c r="M15" s="43">
        <v>0.5714285714285714</v>
      </c>
      <c r="N15" s="43">
        <f>4/7</f>
        <v>0.5714285714285714</v>
      </c>
      <c r="O15" s="43">
        <v>0.5714285714285714</v>
      </c>
      <c r="P15" s="43">
        <v>0.5714285714285714</v>
      </c>
      <c r="Q15" s="43">
        <v>0.5714285714285714</v>
      </c>
      <c r="R15" s="43">
        <f>4/7</f>
        <v>0.5714285714285714</v>
      </c>
      <c r="S15" s="47"/>
      <c r="T15" s="44">
        <v>0.5714285714285714</v>
      </c>
      <c r="U15" s="44">
        <v>0.5714285714285714</v>
      </c>
      <c r="V15" s="44">
        <f>4/7</f>
        <v>0.5714285714285714</v>
      </c>
      <c r="W15" s="44">
        <f>4/7</f>
        <v>0.5714285714285714</v>
      </c>
      <c r="X15" s="44">
        <f>4/7</f>
        <v>0.5714285714285714</v>
      </c>
      <c r="Y15" s="44">
        <f>4/7</f>
        <v>0.5714285714285714</v>
      </c>
      <c r="AC15" s="29"/>
      <c r="AF15" s="45"/>
    </row>
    <row r="16" spans="2:32" ht="12" customHeight="1" x14ac:dyDescent="0.2">
      <c r="B16" s="24" t="s">
        <v>37</v>
      </c>
      <c r="C16" s="48" t="s">
        <v>38</v>
      </c>
      <c r="D16" s="49"/>
      <c r="E16" s="26">
        <v>2</v>
      </c>
      <c r="F16" s="26">
        <v>2</v>
      </c>
      <c r="G16" s="26">
        <v>2</v>
      </c>
      <c r="H16" s="26">
        <v>2</v>
      </c>
      <c r="I16" s="27">
        <v>2</v>
      </c>
      <c r="J16" s="27">
        <v>2</v>
      </c>
      <c r="K16" s="27">
        <v>2</v>
      </c>
      <c r="L16" s="27">
        <v>2</v>
      </c>
      <c r="M16" s="27">
        <v>2</v>
      </c>
      <c r="N16" s="27">
        <v>2</v>
      </c>
      <c r="O16" s="27">
        <v>2</v>
      </c>
      <c r="P16" s="27">
        <v>2</v>
      </c>
      <c r="Q16" s="27">
        <v>2</v>
      </c>
      <c r="R16" s="27">
        <v>2</v>
      </c>
      <c r="S16" s="50"/>
      <c r="T16" s="28">
        <v>2</v>
      </c>
      <c r="U16" s="28">
        <v>2</v>
      </c>
      <c r="V16" s="28">
        <v>2</v>
      </c>
      <c r="W16" s="28">
        <v>2</v>
      </c>
      <c r="X16" s="28">
        <v>2</v>
      </c>
      <c r="Y16" s="28">
        <v>2</v>
      </c>
      <c r="AC16" s="29"/>
      <c r="AF16" s="45"/>
    </row>
    <row r="17" spans="2:32" ht="12" customHeight="1" x14ac:dyDescent="0.2">
      <c r="B17" s="24" t="s">
        <v>39</v>
      </c>
      <c r="C17" s="41" t="s">
        <v>27</v>
      </c>
      <c r="E17" s="34">
        <v>0.96267999999999998</v>
      </c>
      <c r="F17" s="34">
        <v>0.96633999999999998</v>
      </c>
      <c r="G17" s="34">
        <v>0.94471000000000005</v>
      </c>
      <c r="H17" s="34">
        <v>0.94577899794097464</v>
      </c>
      <c r="I17" s="35">
        <v>0.94199999999999995</v>
      </c>
      <c r="J17" s="35">
        <v>0.93834586466165415</v>
      </c>
      <c r="K17" s="35">
        <v>0.94299999999999995</v>
      </c>
      <c r="L17" s="35">
        <v>0.9535066981875493</v>
      </c>
      <c r="M17" s="35">
        <v>0.95783611774065236</v>
      </c>
      <c r="N17" s="35">
        <v>0.93703007518796988</v>
      </c>
      <c r="O17" s="35">
        <v>0.95783611774065236</v>
      </c>
      <c r="P17" s="35">
        <v>0.92018779342723001</v>
      </c>
      <c r="Q17" s="35">
        <v>0.94951017332328558</v>
      </c>
      <c r="R17" s="35">
        <v>0.94951017332328558</v>
      </c>
      <c r="S17" s="24"/>
      <c r="T17" s="37">
        <v>0.91859999999999997</v>
      </c>
      <c r="U17" s="37">
        <v>0.92620000000000002</v>
      </c>
      <c r="V17" s="37">
        <v>0.91140134133427464</v>
      </c>
      <c r="W17" s="37">
        <f>2375/2603</f>
        <v>0.91240875912408759</v>
      </c>
      <c r="X17" s="37">
        <f>2523/2759</f>
        <v>0.91446176150779268</v>
      </c>
      <c r="Y17" s="37">
        <f>2414/2654</f>
        <v>0.90957045968349659</v>
      </c>
      <c r="AC17" s="29"/>
      <c r="AF17" s="45"/>
    </row>
    <row r="18" spans="2:32" s="52" customFormat="1" ht="12" customHeight="1" x14ac:dyDescent="0.2">
      <c r="B18" s="47" t="s">
        <v>40</v>
      </c>
      <c r="C18" s="51" t="s">
        <v>38</v>
      </c>
      <c r="E18" s="42" t="s">
        <v>41</v>
      </c>
      <c r="F18" s="42" t="s">
        <v>41</v>
      </c>
      <c r="G18" s="42" t="s">
        <v>41</v>
      </c>
      <c r="H18" s="42" t="s">
        <v>41</v>
      </c>
      <c r="I18" s="43" t="s">
        <v>41</v>
      </c>
      <c r="J18" s="43" t="s">
        <v>41</v>
      </c>
      <c r="K18" s="43" t="s">
        <v>41</v>
      </c>
      <c r="L18" s="43" t="s">
        <v>42</v>
      </c>
      <c r="M18" s="43" t="s">
        <v>42</v>
      </c>
      <c r="N18" s="43" t="s">
        <v>42</v>
      </c>
      <c r="O18" s="43" t="s">
        <v>42</v>
      </c>
      <c r="P18" s="43" t="s">
        <v>42</v>
      </c>
      <c r="Q18" s="43" t="s">
        <v>42</v>
      </c>
      <c r="R18" s="43" t="s">
        <v>42</v>
      </c>
      <c r="S18" s="47"/>
      <c r="T18" s="44">
        <v>0.91400000000000003</v>
      </c>
      <c r="U18" s="44">
        <v>0.93400000000000005</v>
      </c>
      <c r="V18" s="53">
        <v>91</v>
      </c>
      <c r="W18" s="53">
        <v>86</v>
      </c>
      <c r="X18" s="53">
        <v>83</v>
      </c>
      <c r="Y18" s="53" t="s">
        <v>43</v>
      </c>
      <c r="Z18" s="54"/>
      <c r="AA18" s="54"/>
      <c r="AC18" s="29"/>
      <c r="AD18" s="54"/>
      <c r="AE18" s="54"/>
      <c r="AF18" s="55"/>
    </row>
    <row r="19" spans="2:32" ht="12" customHeight="1" x14ac:dyDescent="0.2">
      <c r="B19" s="24" t="s">
        <v>44</v>
      </c>
      <c r="C19" s="41" t="s">
        <v>27</v>
      </c>
      <c r="E19" s="56" t="s">
        <v>42</v>
      </c>
      <c r="F19" s="56" t="s">
        <v>42</v>
      </c>
      <c r="G19" s="56" t="s">
        <v>42</v>
      </c>
      <c r="H19" s="56" t="s">
        <v>42</v>
      </c>
      <c r="I19" s="57" t="s">
        <v>42</v>
      </c>
      <c r="J19" s="57" t="s">
        <v>42</v>
      </c>
      <c r="K19" s="57" t="s">
        <v>42</v>
      </c>
      <c r="L19" s="57" t="s">
        <v>42</v>
      </c>
      <c r="M19" s="57" t="s">
        <v>45</v>
      </c>
      <c r="N19" s="57" t="s">
        <v>45</v>
      </c>
      <c r="O19" s="57" t="s">
        <v>42</v>
      </c>
      <c r="P19" s="57" t="s">
        <v>42</v>
      </c>
      <c r="Q19" s="57" t="s">
        <v>45</v>
      </c>
      <c r="R19" s="57" t="s">
        <v>45</v>
      </c>
      <c r="S19" s="58"/>
      <c r="T19" s="59">
        <v>77.7</v>
      </c>
      <c r="U19" s="59" t="s">
        <v>46</v>
      </c>
      <c r="V19" s="59">
        <v>81.900000000000006</v>
      </c>
      <c r="W19" s="59">
        <v>77.2</v>
      </c>
      <c r="X19" s="59" t="s">
        <v>43</v>
      </c>
      <c r="Y19" s="59" t="s">
        <v>47</v>
      </c>
      <c r="AC19" s="29"/>
      <c r="AF19" s="45"/>
    </row>
    <row r="20" spans="2:32" ht="12" customHeight="1" x14ac:dyDescent="0.2">
      <c r="B20" s="24" t="s">
        <v>48</v>
      </c>
      <c r="C20" s="41" t="s">
        <v>38</v>
      </c>
      <c r="E20" s="60">
        <v>206082</v>
      </c>
      <c r="F20" s="60">
        <v>235460</v>
      </c>
      <c r="G20" s="60">
        <v>224437</v>
      </c>
      <c r="H20" s="60">
        <v>228868</v>
      </c>
      <c r="I20" s="61">
        <v>233074</v>
      </c>
      <c r="J20" s="61">
        <v>228211</v>
      </c>
      <c r="K20" s="61">
        <v>233049</v>
      </c>
      <c r="L20" s="61">
        <v>278604</v>
      </c>
      <c r="M20" s="61">
        <v>282521</v>
      </c>
      <c r="N20" s="61">
        <v>239407</v>
      </c>
      <c r="O20" s="61">
        <v>282521</v>
      </c>
      <c r="P20" s="61">
        <v>301469</v>
      </c>
      <c r="Q20" s="61">
        <v>318099</v>
      </c>
      <c r="R20" s="61">
        <v>300524</v>
      </c>
      <c r="S20" s="62"/>
      <c r="T20" s="63">
        <v>923202</v>
      </c>
      <c r="U20" s="63">
        <v>1059516</v>
      </c>
      <c r="V20" s="63">
        <v>1234913</v>
      </c>
      <c r="W20" s="63">
        <v>1308802</v>
      </c>
      <c r="X20" s="63" t="s">
        <v>43</v>
      </c>
      <c r="Y20" s="63" t="s">
        <v>43</v>
      </c>
      <c r="AA20" s="29" t="s">
        <v>49</v>
      </c>
      <c r="AC20" s="29"/>
      <c r="AF20" s="45"/>
    </row>
    <row r="21" spans="2:32" ht="12" customHeight="1" x14ac:dyDescent="0.2">
      <c r="B21" s="40" t="s">
        <v>50</v>
      </c>
      <c r="C21" s="41" t="s">
        <v>38</v>
      </c>
      <c r="E21" s="60">
        <v>77286</v>
      </c>
      <c r="F21" s="60">
        <v>74977</v>
      </c>
      <c r="G21" s="60">
        <v>66692</v>
      </c>
      <c r="H21" s="60">
        <v>63878</v>
      </c>
      <c r="I21" s="61">
        <v>60959</v>
      </c>
      <c r="J21" s="61">
        <v>71122</v>
      </c>
      <c r="K21" s="61">
        <v>71545</v>
      </c>
      <c r="L21" s="61">
        <v>93327</v>
      </c>
      <c r="M21" s="61">
        <v>83344</v>
      </c>
      <c r="N21" s="61">
        <v>78102</v>
      </c>
      <c r="O21" s="61">
        <v>83344</v>
      </c>
      <c r="P21" s="61">
        <v>119688</v>
      </c>
      <c r="Q21" s="61">
        <v>93900</v>
      </c>
      <c r="R21" s="61">
        <v>106822</v>
      </c>
      <c r="S21" s="62"/>
      <c r="T21" s="63">
        <v>267504</v>
      </c>
      <c r="U21" s="63">
        <v>360358</v>
      </c>
      <c r="V21" s="63">
        <v>443782</v>
      </c>
      <c r="W21" s="63">
        <v>367427</v>
      </c>
      <c r="X21" s="63" t="s">
        <v>43</v>
      </c>
      <c r="Y21" s="63" t="s">
        <v>43</v>
      </c>
      <c r="AA21" s="29"/>
      <c r="AC21" s="29"/>
      <c r="AF21" s="45"/>
    </row>
    <row r="22" spans="2:32" ht="12" customHeight="1" x14ac:dyDescent="0.2">
      <c r="B22" s="40" t="s">
        <v>51</v>
      </c>
      <c r="C22" s="41" t="s">
        <v>38</v>
      </c>
      <c r="E22" s="60">
        <v>19327</v>
      </c>
      <c r="F22" s="60">
        <v>19382</v>
      </c>
      <c r="G22" s="60">
        <v>19709</v>
      </c>
      <c r="H22" s="60">
        <v>25194</v>
      </c>
      <c r="I22" s="61">
        <v>23600</v>
      </c>
      <c r="J22" s="61">
        <v>12907</v>
      </c>
      <c r="K22" s="61">
        <v>7711</v>
      </c>
      <c r="L22" s="61">
        <v>7125</v>
      </c>
      <c r="M22" s="61">
        <v>12913</v>
      </c>
      <c r="N22" s="61">
        <v>21931</v>
      </c>
      <c r="O22" s="61">
        <v>12913</v>
      </c>
      <c r="P22" s="61">
        <v>5498</v>
      </c>
      <c r="Q22" s="61">
        <v>7190</v>
      </c>
      <c r="R22" s="61">
        <v>6787</v>
      </c>
      <c r="S22" s="62"/>
      <c r="T22" s="63">
        <v>69412</v>
      </c>
      <c r="U22" s="63">
        <v>47596</v>
      </c>
      <c r="V22" s="63">
        <v>26339</v>
      </c>
      <c r="W22" s="63">
        <v>32461</v>
      </c>
      <c r="X22" s="63" t="s">
        <v>43</v>
      </c>
      <c r="Y22" s="63" t="s">
        <v>43</v>
      </c>
      <c r="AA22" s="29"/>
      <c r="AC22" s="29"/>
      <c r="AF22" s="45"/>
    </row>
    <row r="23" spans="2:32" ht="12" customHeight="1" x14ac:dyDescent="0.2">
      <c r="B23" s="24" t="s">
        <v>52</v>
      </c>
      <c r="C23" s="41" t="s">
        <v>38</v>
      </c>
      <c r="E23" s="60">
        <v>0</v>
      </c>
      <c r="F23" s="60">
        <v>0</v>
      </c>
      <c r="G23" s="60">
        <v>0</v>
      </c>
      <c r="H23" s="60">
        <v>0</v>
      </c>
      <c r="I23" s="61">
        <v>0</v>
      </c>
      <c r="J23" s="61">
        <v>0</v>
      </c>
      <c r="K23" s="61">
        <v>0</v>
      </c>
      <c r="L23" s="61">
        <v>0</v>
      </c>
      <c r="M23" s="61">
        <v>0</v>
      </c>
      <c r="N23" s="61">
        <v>0</v>
      </c>
      <c r="O23" s="61">
        <v>0</v>
      </c>
      <c r="P23" s="61">
        <v>0</v>
      </c>
      <c r="Q23" s="61">
        <v>0</v>
      </c>
      <c r="R23" s="61">
        <v>0</v>
      </c>
      <c r="S23" s="62"/>
      <c r="T23" s="63">
        <v>0</v>
      </c>
      <c r="U23" s="63">
        <v>0</v>
      </c>
      <c r="V23" s="63">
        <v>0</v>
      </c>
      <c r="W23" s="63">
        <v>0</v>
      </c>
      <c r="X23" s="63">
        <v>0</v>
      </c>
      <c r="Y23" s="63">
        <v>0</v>
      </c>
      <c r="AB23" s="64"/>
      <c r="AC23" s="29"/>
      <c r="AF23" s="45"/>
    </row>
    <row r="24" spans="2:32" ht="12" customHeight="1" x14ac:dyDescent="0.2">
      <c r="B24" s="24"/>
      <c r="C24" s="41"/>
      <c r="H24" s="60"/>
      <c r="I24" s="61"/>
      <c r="J24" s="61"/>
      <c r="K24" s="61"/>
      <c r="L24" s="61"/>
      <c r="M24" s="61"/>
      <c r="N24" s="61"/>
      <c r="O24" s="61"/>
      <c r="P24" s="61"/>
      <c r="Q24" s="61"/>
      <c r="R24" s="61"/>
      <c r="S24" s="62"/>
      <c r="T24" s="65"/>
      <c r="U24" s="65"/>
      <c r="V24" s="65"/>
      <c r="W24" s="65"/>
      <c r="X24" s="65"/>
      <c r="Y24" s="65"/>
      <c r="AB24" s="64"/>
      <c r="AF24" s="45"/>
    </row>
    <row r="25" spans="2:32" s="15" customFormat="1" ht="12" customHeight="1" x14ac:dyDescent="0.25">
      <c r="B25" s="17" t="s">
        <v>53</v>
      </c>
      <c r="C25" s="16" t="s">
        <v>4</v>
      </c>
      <c r="D25" s="17"/>
      <c r="E25" s="16" t="s">
        <v>5</v>
      </c>
      <c r="F25" s="17"/>
      <c r="G25" s="16" t="s">
        <v>7</v>
      </c>
      <c r="H25" s="18" t="str">
        <f t="shared" ref="H25:R25" si="0">+H6</f>
        <v>4Q21</v>
      </c>
      <c r="I25" s="19" t="str">
        <f t="shared" si="0"/>
        <v>3Q21</v>
      </c>
      <c r="J25" s="19" t="str">
        <f t="shared" si="0"/>
        <v>2Q21</v>
      </c>
      <c r="K25" s="19" t="str">
        <f t="shared" si="0"/>
        <v>1Q21</v>
      </c>
      <c r="L25" s="19" t="str">
        <f t="shared" si="0"/>
        <v>4Q20</v>
      </c>
      <c r="M25" s="19" t="str">
        <f t="shared" si="0"/>
        <v>3Q20</v>
      </c>
      <c r="N25" s="19" t="str">
        <f t="shared" si="0"/>
        <v>2Q20</v>
      </c>
      <c r="O25" s="19" t="str">
        <f t="shared" si="0"/>
        <v>1Q20</v>
      </c>
      <c r="P25" s="19" t="str">
        <f t="shared" si="0"/>
        <v>4Q19</v>
      </c>
      <c r="Q25" s="19" t="str">
        <f t="shared" si="0"/>
        <v>3Q19</v>
      </c>
      <c r="R25" s="19" t="str">
        <f t="shared" si="0"/>
        <v>2Q19</v>
      </c>
      <c r="S25" s="6"/>
      <c r="T25" s="21">
        <f t="shared" ref="T25:Y25" si="1">+T6</f>
        <v>2021</v>
      </c>
      <c r="U25" s="21">
        <f t="shared" si="1"/>
        <v>2020</v>
      </c>
      <c r="V25" s="21">
        <f t="shared" si="1"/>
        <v>2019</v>
      </c>
      <c r="W25" s="21">
        <f t="shared" si="1"/>
        <v>2018</v>
      </c>
      <c r="X25" s="21">
        <f t="shared" si="1"/>
        <v>2017</v>
      </c>
      <c r="Y25" s="21">
        <f t="shared" si="1"/>
        <v>2016</v>
      </c>
      <c r="AC25" s="22"/>
      <c r="AF25" s="23"/>
    </row>
    <row r="26" spans="2:32" ht="12" customHeight="1" x14ac:dyDescent="0.2">
      <c r="B26" s="24"/>
      <c r="C26" s="41"/>
      <c r="H26" s="66"/>
      <c r="I26" s="67"/>
      <c r="J26" s="67"/>
      <c r="K26" s="67"/>
      <c r="L26" s="67"/>
      <c r="M26" s="67"/>
      <c r="N26" s="67"/>
      <c r="O26" s="67"/>
      <c r="P26" s="67"/>
      <c r="Q26" s="67"/>
      <c r="R26" s="67"/>
      <c r="S26" s="62"/>
      <c r="T26" s="65"/>
      <c r="U26" s="65"/>
      <c r="V26" s="65"/>
      <c r="W26" s="65"/>
      <c r="X26" s="65"/>
      <c r="Y26" s="65"/>
      <c r="AB26" s="64"/>
    </row>
    <row r="27" spans="2:32" ht="12" customHeight="1" x14ac:dyDescent="0.2">
      <c r="B27" s="24" t="s">
        <v>54</v>
      </c>
      <c r="C27" s="41" t="s">
        <v>38</v>
      </c>
      <c r="E27" s="26">
        <v>2538</v>
      </c>
      <c r="F27" s="26">
        <v>2491</v>
      </c>
      <c r="G27" s="26">
        <v>2470</v>
      </c>
      <c r="H27" s="26">
        <v>2200</v>
      </c>
      <c r="I27" s="27">
        <v>2172</v>
      </c>
      <c r="J27" s="27">
        <v>2130</v>
      </c>
      <c r="K27" s="27">
        <v>2114</v>
      </c>
      <c r="L27" s="27">
        <v>2131</v>
      </c>
      <c r="M27" s="27">
        <v>2072</v>
      </c>
      <c r="N27" s="27">
        <v>2021</v>
      </c>
      <c r="O27" s="27">
        <v>1979</v>
      </c>
      <c r="P27" s="27">
        <v>1950</v>
      </c>
      <c r="Q27" s="27">
        <v>1882</v>
      </c>
      <c r="R27" s="27">
        <v>1956</v>
      </c>
      <c r="S27" s="62"/>
      <c r="T27" s="28">
        <v>2200</v>
      </c>
      <c r="U27" s="28">
        <v>2131</v>
      </c>
      <c r="V27" s="28">
        <v>1941</v>
      </c>
      <c r="W27" s="28">
        <v>1647</v>
      </c>
      <c r="X27" s="28">
        <v>1586</v>
      </c>
      <c r="Y27" s="28">
        <v>1557</v>
      </c>
      <c r="AA27" s="3" t="s">
        <v>55</v>
      </c>
      <c r="AC27" s="29" t="s">
        <v>56</v>
      </c>
    </row>
    <row r="28" spans="2:32" ht="12" customHeight="1" x14ac:dyDescent="0.2">
      <c r="B28" s="24" t="s">
        <v>57</v>
      </c>
      <c r="C28" s="41" t="s">
        <v>27</v>
      </c>
      <c r="E28" s="42">
        <v>0.33850000000000002</v>
      </c>
      <c r="F28" s="42">
        <v>0.33760000000000001</v>
      </c>
      <c r="G28" s="42">
        <v>0.33279999999999998</v>
      </c>
      <c r="H28" s="42">
        <v>0.33482000000000001</v>
      </c>
      <c r="I28" s="43">
        <v>0.33048433048433046</v>
      </c>
      <c r="J28" s="43">
        <v>0.32744107744107742</v>
      </c>
      <c r="K28" s="43">
        <v>0.32535271483539974</v>
      </c>
      <c r="L28" s="43">
        <v>0.29938995776630689</v>
      </c>
      <c r="M28" s="43">
        <v>0.31302801244997774</v>
      </c>
      <c r="N28" s="43">
        <v>0.29688273132112813</v>
      </c>
      <c r="O28" s="43">
        <v>0.30681276798475465</v>
      </c>
      <c r="P28" s="43">
        <v>0.29435897435897435</v>
      </c>
      <c r="Q28" s="43">
        <v>0.29479479479479481</v>
      </c>
      <c r="R28" s="43">
        <v>0.2765848670756646</v>
      </c>
      <c r="S28" s="47"/>
      <c r="T28" s="44">
        <v>0.3095</v>
      </c>
      <c r="U28" s="44">
        <v>0.2994</v>
      </c>
      <c r="V28" s="44">
        <v>0.29417825862957236</v>
      </c>
      <c r="W28" s="44">
        <v>0.26472374013357619</v>
      </c>
      <c r="X28" s="44">
        <v>0.25790000000000002</v>
      </c>
      <c r="Y28" s="65">
        <v>0.25180000000000002</v>
      </c>
      <c r="AC28" s="29"/>
    </row>
    <row r="29" spans="2:32" ht="12" customHeight="1" x14ac:dyDescent="0.2">
      <c r="B29" s="24" t="s">
        <v>58</v>
      </c>
      <c r="C29" s="41" t="s">
        <v>27</v>
      </c>
      <c r="E29" s="42">
        <v>0.23080000000000001</v>
      </c>
      <c r="F29" s="42">
        <v>0.2407</v>
      </c>
      <c r="G29" s="42">
        <v>0.22220000000000001</v>
      </c>
      <c r="H29" s="42">
        <v>0.22069</v>
      </c>
      <c r="I29" s="43">
        <v>0.21428571428571427</v>
      </c>
      <c r="J29" s="43">
        <v>0.20143884892086331</v>
      </c>
      <c r="K29" s="43">
        <v>0.19285714285714287</v>
      </c>
      <c r="L29" s="43">
        <v>0.19424460431654678</v>
      </c>
      <c r="M29" s="43">
        <v>0.20437956204379562</v>
      </c>
      <c r="N29" s="43">
        <v>0.19565217391304349</v>
      </c>
      <c r="O29" s="43">
        <v>0.19852941176470587</v>
      </c>
      <c r="P29" s="43">
        <v>0.21428571428571427</v>
      </c>
      <c r="Q29" s="43">
        <v>0.20437956204379562</v>
      </c>
      <c r="R29" s="43">
        <v>0.20610687022900764</v>
      </c>
      <c r="S29" s="47"/>
      <c r="T29" s="44">
        <v>0.22068965517241379</v>
      </c>
      <c r="U29" s="44">
        <v>0.19424460431654678</v>
      </c>
      <c r="V29" s="44">
        <v>0.20799999999999999</v>
      </c>
      <c r="W29" s="44">
        <v>0.22500000000000001</v>
      </c>
      <c r="X29" s="44">
        <v>0.309</v>
      </c>
      <c r="Y29" s="65">
        <v>0.33</v>
      </c>
      <c r="AA29" s="3" t="s">
        <v>59</v>
      </c>
      <c r="AC29" s="29"/>
    </row>
    <row r="30" spans="2:32" ht="12" customHeight="1" x14ac:dyDescent="0.2">
      <c r="B30" s="24" t="s">
        <v>60</v>
      </c>
      <c r="C30" s="41" t="s">
        <v>27</v>
      </c>
      <c r="E30" s="56" t="s">
        <v>42</v>
      </c>
      <c r="F30" s="56" t="s">
        <v>42</v>
      </c>
      <c r="G30" s="56" t="s">
        <v>42</v>
      </c>
      <c r="H30" s="56" t="s">
        <v>42</v>
      </c>
      <c r="I30" s="57" t="s">
        <v>42</v>
      </c>
      <c r="J30" s="57" t="s">
        <v>42</v>
      </c>
      <c r="K30" s="57" t="s">
        <v>42</v>
      </c>
      <c r="L30" s="57" t="s">
        <v>42</v>
      </c>
      <c r="M30" s="57" t="s">
        <v>42</v>
      </c>
      <c r="N30" s="57" t="s">
        <v>42</v>
      </c>
      <c r="O30" s="57" t="s">
        <v>42</v>
      </c>
      <c r="P30" s="57" t="s">
        <v>42</v>
      </c>
      <c r="Q30" s="57" t="s">
        <v>42</v>
      </c>
      <c r="R30" s="57" t="s">
        <v>42</v>
      </c>
      <c r="S30" s="47"/>
      <c r="T30" s="44">
        <v>0.30449395451086497</v>
      </c>
      <c r="U30" s="44">
        <v>0.37343114157207113</v>
      </c>
      <c r="V30" s="44">
        <v>0.27837661530815111</v>
      </c>
      <c r="W30" s="44">
        <v>0.23</v>
      </c>
      <c r="X30" s="44">
        <v>0.25</v>
      </c>
      <c r="Y30" s="65">
        <v>0.34</v>
      </c>
      <c r="AC30" s="29"/>
    </row>
    <row r="31" spans="2:32" ht="12" customHeight="1" x14ac:dyDescent="0.2">
      <c r="B31" s="24" t="s">
        <v>61</v>
      </c>
      <c r="C31" s="41"/>
      <c r="E31" s="56">
        <v>96.1</v>
      </c>
      <c r="F31" s="56">
        <v>7</v>
      </c>
      <c r="G31" s="57">
        <v>13.5</v>
      </c>
      <c r="H31" s="56">
        <v>67.3</v>
      </c>
      <c r="I31" s="57">
        <v>106</v>
      </c>
      <c r="J31" s="57">
        <v>59.3</v>
      </c>
      <c r="K31" s="57">
        <v>61.9</v>
      </c>
      <c r="L31" s="57">
        <v>78</v>
      </c>
      <c r="M31" s="57">
        <v>84.9</v>
      </c>
      <c r="N31" s="57">
        <v>58.3</v>
      </c>
      <c r="O31" s="57">
        <v>106.9</v>
      </c>
      <c r="P31" s="57">
        <v>84.9</v>
      </c>
      <c r="Q31" s="57">
        <v>136.19999999999999</v>
      </c>
      <c r="R31" s="57">
        <v>66.400000000000006</v>
      </c>
      <c r="S31" s="24"/>
      <c r="T31" s="59">
        <v>74.099999999999994</v>
      </c>
      <c r="U31" s="59">
        <v>17.5</v>
      </c>
      <c r="V31" s="59">
        <v>20.8</v>
      </c>
      <c r="W31" s="59">
        <v>30.5</v>
      </c>
      <c r="X31" s="59">
        <v>27.4</v>
      </c>
      <c r="Y31" s="59">
        <v>93.8</v>
      </c>
      <c r="AC31" s="29"/>
    </row>
    <row r="32" spans="2:32" ht="12" customHeight="1" x14ac:dyDescent="0.2">
      <c r="B32" s="24" t="s">
        <v>62</v>
      </c>
      <c r="C32" s="41"/>
      <c r="E32" s="56" t="s">
        <v>63</v>
      </c>
      <c r="F32" s="56" t="s">
        <v>63</v>
      </c>
      <c r="G32" s="57" t="s">
        <v>63</v>
      </c>
      <c r="H32" s="56" t="s">
        <v>63</v>
      </c>
      <c r="I32" s="57">
        <v>2737.6</v>
      </c>
      <c r="J32" s="57">
        <v>2204.1999999999998</v>
      </c>
      <c r="K32" s="57" t="s">
        <v>63</v>
      </c>
      <c r="L32" s="57" t="s">
        <v>63</v>
      </c>
      <c r="M32" s="57" t="s">
        <v>63</v>
      </c>
      <c r="N32" s="57" t="s">
        <v>63</v>
      </c>
      <c r="O32" s="57" t="s">
        <v>63</v>
      </c>
      <c r="P32" s="57" t="s">
        <v>63</v>
      </c>
      <c r="Q32" s="57" t="s">
        <v>63</v>
      </c>
      <c r="R32" s="57" t="s">
        <v>63</v>
      </c>
      <c r="S32" s="24"/>
      <c r="T32" s="57">
        <v>1532.9</v>
      </c>
      <c r="U32" s="57" t="s">
        <v>63</v>
      </c>
      <c r="V32" s="57" t="s">
        <v>63</v>
      </c>
      <c r="W32" s="57" t="s">
        <v>63</v>
      </c>
      <c r="X32" s="57" t="s">
        <v>63</v>
      </c>
      <c r="Y32" s="57" t="s">
        <v>63</v>
      </c>
      <c r="AC32" s="29"/>
    </row>
    <row r="33" spans="2:32" ht="12" customHeight="1" x14ac:dyDescent="0.2">
      <c r="B33" s="24" t="s">
        <v>64</v>
      </c>
      <c r="C33" s="41" t="s">
        <v>65</v>
      </c>
      <c r="E33" s="6">
        <v>7</v>
      </c>
      <c r="F33" s="56">
        <v>1.3</v>
      </c>
      <c r="G33" s="57">
        <v>1.8</v>
      </c>
      <c r="H33" s="56">
        <v>8.5</v>
      </c>
      <c r="I33" s="57">
        <v>10.5</v>
      </c>
      <c r="J33" s="57">
        <v>6.1</v>
      </c>
      <c r="K33" s="57">
        <v>6.3</v>
      </c>
      <c r="L33" s="57">
        <v>10</v>
      </c>
      <c r="M33" s="57">
        <v>9.8000000000000007</v>
      </c>
      <c r="N33" s="57">
        <v>7.8</v>
      </c>
      <c r="O33" s="57">
        <v>9.8000000000000007</v>
      </c>
      <c r="P33" s="57">
        <v>9.6999999999999993</v>
      </c>
      <c r="Q33" s="57">
        <v>13.9</v>
      </c>
      <c r="R33" s="57">
        <v>9.1999999999999993</v>
      </c>
      <c r="S33" s="24"/>
      <c r="T33" s="59">
        <v>7.9</v>
      </c>
      <c r="U33" s="59">
        <v>1.2</v>
      </c>
      <c r="V33" s="59">
        <v>3.92</v>
      </c>
      <c r="W33" s="59">
        <v>6.5</v>
      </c>
      <c r="X33" s="59">
        <v>6.6</v>
      </c>
      <c r="Y33" s="59">
        <v>9.3000000000000007</v>
      </c>
      <c r="AC33" s="29"/>
    </row>
    <row r="34" spans="2:32" ht="12" customHeight="1" x14ac:dyDescent="0.2">
      <c r="B34" s="24" t="s">
        <v>66</v>
      </c>
      <c r="C34" s="41"/>
      <c r="E34" s="56" t="s">
        <v>63</v>
      </c>
      <c r="F34" s="56" t="s">
        <v>63</v>
      </c>
      <c r="G34" s="57" t="s">
        <v>63</v>
      </c>
      <c r="H34" s="56" t="s">
        <v>63</v>
      </c>
      <c r="I34" s="57">
        <v>11</v>
      </c>
      <c r="J34" s="57">
        <v>6.4</v>
      </c>
      <c r="K34" s="57" t="s">
        <v>63</v>
      </c>
      <c r="L34" s="57" t="s">
        <v>63</v>
      </c>
      <c r="M34" s="57" t="s">
        <v>63</v>
      </c>
      <c r="N34" s="57" t="s">
        <v>63</v>
      </c>
      <c r="O34" s="57" t="s">
        <v>63</v>
      </c>
      <c r="P34" s="57" t="s">
        <v>63</v>
      </c>
      <c r="Q34" s="57" t="s">
        <v>63</v>
      </c>
      <c r="R34" s="57" t="s">
        <v>63</v>
      </c>
      <c r="S34" s="24"/>
      <c r="T34" s="57">
        <v>8.1999999999999993</v>
      </c>
      <c r="U34" s="57" t="s">
        <v>63</v>
      </c>
      <c r="V34" s="57" t="s">
        <v>63</v>
      </c>
      <c r="W34" s="57" t="s">
        <v>63</v>
      </c>
      <c r="X34" s="57" t="s">
        <v>63</v>
      </c>
      <c r="Y34" s="57" t="s">
        <v>63</v>
      </c>
      <c r="AC34" s="29"/>
    </row>
    <row r="35" spans="2:32" ht="12" customHeight="1" x14ac:dyDescent="0.2">
      <c r="B35" s="24" t="s">
        <v>67</v>
      </c>
      <c r="C35" s="41" t="s">
        <v>38</v>
      </c>
      <c r="E35" s="60">
        <v>0</v>
      </c>
      <c r="F35" s="60">
        <v>0</v>
      </c>
      <c r="G35" s="61">
        <v>0</v>
      </c>
      <c r="H35" s="60">
        <v>0</v>
      </c>
      <c r="I35" s="61">
        <v>0</v>
      </c>
      <c r="J35" s="61">
        <v>0</v>
      </c>
      <c r="K35" s="61">
        <v>0</v>
      </c>
      <c r="L35" s="61">
        <v>0</v>
      </c>
      <c r="M35" s="61">
        <v>0</v>
      </c>
      <c r="N35" s="61">
        <v>0</v>
      </c>
      <c r="O35" s="61">
        <v>0</v>
      </c>
      <c r="P35" s="61">
        <v>0</v>
      </c>
      <c r="Q35" s="61">
        <v>0</v>
      </c>
      <c r="R35" s="61">
        <v>0</v>
      </c>
      <c r="S35" s="62"/>
      <c r="T35" s="63">
        <v>0</v>
      </c>
      <c r="U35" s="63">
        <v>0</v>
      </c>
      <c r="V35" s="63">
        <v>0</v>
      </c>
      <c r="W35" s="63">
        <v>0</v>
      </c>
      <c r="X35" s="63">
        <v>0</v>
      </c>
      <c r="Y35" s="63">
        <v>0</v>
      </c>
      <c r="AC35" s="29"/>
    </row>
    <row r="36" spans="2:32" ht="12" customHeight="1" x14ac:dyDescent="0.2">
      <c r="B36" s="24" t="s">
        <v>68</v>
      </c>
      <c r="C36" s="41" t="s">
        <v>38</v>
      </c>
      <c r="E36" s="60">
        <v>1</v>
      </c>
      <c r="F36" s="60">
        <v>2</v>
      </c>
      <c r="G36" s="61">
        <v>0</v>
      </c>
      <c r="H36" s="60">
        <v>0</v>
      </c>
      <c r="I36" s="61">
        <v>3</v>
      </c>
      <c r="J36" s="61">
        <v>2</v>
      </c>
      <c r="K36" s="61">
        <v>1</v>
      </c>
      <c r="L36" s="61">
        <v>0</v>
      </c>
      <c r="M36" s="61">
        <v>0</v>
      </c>
      <c r="N36" s="61">
        <v>0</v>
      </c>
      <c r="O36" s="61">
        <v>0</v>
      </c>
      <c r="P36" s="61">
        <v>0</v>
      </c>
      <c r="Q36" s="61">
        <v>0</v>
      </c>
      <c r="R36" s="61">
        <v>0</v>
      </c>
      <c r="S36" s="62"/>
      <c r="T36" s="63">
        <v>6</v>
      </c>
      <c r="U36" s="63">
        <v>0</v>
      </c>
      <c r="V36" s="63">
        <v>0</v>
      </c>
      <c r="W36" s="63">
        <v>1</v>
      </c>
      <c r="X36" s="63">
        <v>1</v>
      </c>
      <c r="Y36" s="63">
        <v>2</v>
      </c>
      <c r="AA36" s="3" t="s">
        <v>69</v>
      </c>
      <c r="AC36" s="29"/>
    </row>
    <row r="37" spans="2:32" ht="12" customHeight="1" x14ac:dyDescent="0.2">
      <c r="B37" s="24" t="s">
        <v>70</v>
      </c>
      <c r="C37" s="41" t="s">
        <v>34</v>
      </c>
      <c r="E37" s="56" t="s">
        <v>42</v>
      </c>
      <c r="F37" s="56" t="s">
        <v>42</v>
      </c>
      <c r="G37" s="57" t="s">
        <v>42</v>
      </c>
      <c r="H37" s="56" t="s">
        <v>42</v>
      </c>
      <c r="I37" s="57" t="s">
        <v>42</v>
      </c>
      <c r="J37" s="57" t="s">
        <v>42</v>
      </c>
      <c r="K37" s="57" t="s">
        <v>42</v>
      </c>
      <c r="L37" s="57" t="s">
        <v>42</v>
      </c>
      <c r="M37" s="57" t="s">
        <v>42</v>
      </c>
      <c r="N37" s="57" t="s">
        <v>42</v>
      </c>
      <c r="O37" s="57" t="s">
        <v>42</v>
      </c>
      <c r="P37" s="57" t="s">
        <v>42</v>
      </c>
      <c r="Q37" s="57" t="s">
        <v>42</v>
      </c>
      <c r="R37" s="57" t="s">
        <v>42</v>
      </c>
      <c r="S37" s="24"/>
      <c r="T37" s="28">
        <v>47917.98129951</v>
      </c>
      <c r="U37" s="28">
        <v>29521.985634000001</v>
      </c>
      <c r="V37" s="28">
        <v>25709</v>
      </c>
      <c r="W37" s="28">
        <v>27887</v>
      </c>
      <c r="X37" s="28">
        <v>31378</v>
      </c>
      <c r="Y37" s="28">
        <v>25428</v>
      </c>
      <c r="AA37" s="3" t="s">
        <v>71</v>
      </c>
      <c r="AC37" s="29"/>
    </row>
    <row r="38" spans="2:32" ht="12" customHeight="1" x14ac:dyDescent="0.2">
      <c r="B38" s="24"/>
      <c r="C38" s="41"/>
      <c r="H38" s="56"/>
      <c r="I38" s="57"/>
      <c r="J38" s="57"/>
      <c r="K38" s="57"/>
      <c r="L38" s="57"/>
      <c r="M38" s="57"/>
      <c r="N38" s="57"/>
      <c r="O38" s="57"/>
      <c r="P38" s="57"/>
      <c r="Q38" s="57"/>
      <c r="R38" s="57"/>
      <c r="S38" s="24"/>
      <c r="T38" s="28"/>
      <c r="U38" s="28"/>
      <c r="V38" s="28"/>
      <c r="W38" s="28"/>
      <c r="X38" s="28"/>
      <c r="Y38" s="28"/>
    </row>
    <row r="39" spans="2:32" s="15" customFormat="1" ht="12" customHeight="1" x14ac:dyDescent="0.25">
      <c r="B39" s="17" t="s">
        <v>72</v>
      </c>
      <c r="C39" s="16" t="s">
        <v>4</v>
      </c>
      <c r="D39" s="17"/>
      <c r="E39" s="16" t="s">
        <v>5</v>
      </c>
      <c r="F39" s="17"/>
      <c r="G39" s="16" t="s">
        <v>7</v>
      </c>
      <c r="H39" s="18" t="str">
        <f>+H6</f>
        <v>4Q21</v>
      </c>
      <c r="I39" s="19" t="str">
        <f>+I6</f>
        <v>3Q21</v>
      </c>
      <c r="J39" s="19" t="str">
        <f>+J6</f>
        <v>2Q21</v>
      </c>
      <c r="K39" s="19" t="str">
        <f>+K6</f>
        <v>1Q21</v>
      </c>
      <c r="L39" s="19" t="str">
        <f>+L6</f>
        <v>4Q20</v>
      </c>
      <c r="M39" s="19" t="str">
        <f t="shared" ref="M39:R39" si="2">+M6</f>
        <v>3Q20</v>
      </c>
      <c r="N39" s="19" t="str">
        <f t="shared" si="2"/>
        <v>2Q20</v>
      </c>
      <c r="O39" s="19" t="str">
        <f t="shared" si="2"/>
        <v>1Q20</v>
      </c>
      <c r="P39" s="19" t="str">
        <f t="shared" si="2"/>
        <v>4Q19</v>
      </c>
      <c r="Q39" s="19" t="str">
        <f t="shared" si="2"/>
        <v>3Q19</v>
      </c>
      <c r="R39" s="19" t="str">
        <f t="shared" si="2"/>
        <v>2Q19</v>
      </c>
      <c r="S39" s="6"/>
      <c r="T39" s="21">
        <f t="shared" ref="T39:Y39" si="3">+T6</f>
        <v>2021</v>
      </c>
      <c r="U39" s="21">
        <f t="shared" si="3"/>
        <v>2020</v>
      </c>
      <c r="V39" s="21">
        <f t="shared" si="3"/>
        <v>2019</v>
      </c>
      <c r="W39" s="21">
        <f t="shared" si="3"/>
        <v>2018</v>
      </c>
      <c r="X39" s="21">
        <f t="shared" si="3"/>
        <v>2017</v>
      </c>
      <c r="Y39" s="21">
        <f t="shared" si="3"/>
        <v>2016</v>
      </c>
      <c r="AC39" s="22"/>
      <c r="AF39" s="23"/>
    </row>
    <row r="40" spans="2:32" ht="12" customHeight="1" x14ac:dyDescent="0.2">
      <c r="B40" s="24"/>
      <c r="C40" s="41"/>
      <c r="H40" s="56"/>
      <c r="I40" s="57"/>
      <c r="J40" s="57"/>
      <c r="K40" s="57"/>
      <c r="L40" s="57"/>
      <c r="M40" s="57"/>
      <c r="N40" s="57"/>
      <c r="O40" s="57"/>
      <c r="P40" s="57"/>
      <c r="Q40" s="57"/>
      <c r="R40" s="57"/>
      <c r="S40" s="24"/>
      <c r="T40" s="28"/>
      <c r="U40" s="28"/>
      <c r="V40" s="28"/>
      <c r="W40" s="28"/>
      <c r="X40" s="28"/>
      <c r="Y40" s="28"/>
    </row>
    <row r="41" spans="2:32" ht="12" customHeight="1" x14ac:dyDescent="0.2">
      <c r="B41" s="24" t="s">
        <v>73</v>
      </c>
      <c r="C41" s="41" t="s">
        <v>74</v>
      </c>
      <c r="E41" s="56" t="s">
        <v>42</v>
      </c>
      <c r="F41" s="56" t="s">
        <v>42</v>
      </c>
      <c r="G41" s="56" t="s">
        <v>42</v>
      </c>
      <c r="H41" s="56" t="s">
        <v>42</v>
      </c>
      <c r="I41" s="57" t="s">
        <v>42</v>
      </c>
      <c r="J41" s="57" t="s">
        <v>42</v>
      </c>
      <c r="K41" s="57" t="s">
        <v>42</v>
      </c>
      <c r="L41" s="57" t="s">
        <v>42</v>
      </c>
      <c r="M41" s="57" t="s">
        <v>42</v>
      </c>
      <c r="N41" s="57" t="s">
        <v>42</v>
      </c>
      <c r="O41" s="57" t="s">
        <v>42</v>
      </c>
      <c r="P41" s="57" t="s">
        <v>42</v>
      </c>
      <c r="Q41" s="57" t="s">
        <v>42</v>
      </c>
      <c r="R41" s="57" t="s">
        <v>42</v>
      </c>
      <c r="S41" s="24"/>
      <c r="T41" s="28">
        <v>231536.83</v>
      </c>
      <c r="U41" s="28">
        <v>395987.55</v>
      </c>
      <c r="V41" s="28">
        <v>1058117</v>
      </c>
      <c r="W41" s="28">
        <v>1189569</v>
      </c>
      <c r="X41" s="28">
        <v>989342</v>
      </c>
      <c r="Y41" s="28">
        <v>2542883</v>
      </c>
      <c r="AA41" s="29" t="s">
        <v>75</v>
      </c>
      <c r="AC41" s="29" t="s">
        <v>76</v>
      </c>
    </row>
    <row r="42" spans="2:32" ht="12" customHeight="1" x14ac:dyDescent="0.2">
      <c r="B42" s="24" t="s">
        <v>77</v>
      </c>
      <c r="C42" s="41" t="s">
        <v>78</v>
      </c>
      <c r="E42" s="56" t="s">
        <v>42</v>
      </c>
      <c r="F42" s="56" t="s">
        <v>42</v>
      </c>
      <c r="G42" s="56" t="s">
        <v>42</v>
      </c>
      <c r="H42" s="56" t="s">
        <v>42</v>
      </c>
      <c r="I42" s="57" t="s">
        <v>42</v>
      </c>
      <c r="J42" s="57" t="s">
        <v>42</v>
      </c>
      <c r="K42" s="57" t="s">
        <v>42</v>
      </c>
      <c r="L42" s="57" t="s">
        <v>42</v>
      </c>
      <c r="M42" s="57" t="s">
        <v>42</v>
      </c>
      <c r="N42" s="57" t="s">
        <v>42</v>
      </c>
      <c r="O42" s="57" t="s">
        <v>42</v>
      </c>
      <c r="P42" s="57" t="s">
        <v>42</v>
      </c>
      <c r="Q42" s="57" t="s">
        <v>42</v>
      </c>
      <c r="R42" s="57" t="s">
        <v>42</v>
      </c>
      <c r="S42" s="24"/>
      <c r="T42" s="28">
        <v>40.83643</v>
      </c>
      <c r="U42" s="28">
        <v>87.066890000000001</v>
      </c>
      <c r="V42" s="28">
        <v>188</v>
      </c>
      <c r="W42" s="28">
        <v>183</v>
      </c>
      <c r="X42" s="28">
        <v>157</v>
      </c>
      <c r="Y42" s="28">
        <v>357</v>
      </c>
      <c r="AA42" s="29"/>
      <c r="AC42" s="29"/>
    </row>
    <row r="43" spans="2:32" s="49" customFormat="1" ht="12" customHeight="1" x14ac:dyDescent="0.2">
      <c r="B43" s="68" t="s">
        <v>79</v>
      </c>
      <c r="C43" s="48" t="s">
        <v>38</v>
      </c>
      <c r="E43" s="49">
        <v>855769</v>
      </c>
      <c r="F43" s="49">
        <v>1028447</v>
      </c>
      <c r="G43" s="49">
        <v>144818</v>
      </c>
      <c r="H43" s="26">
        <v>2276714</v>
      </c>
      <c r="I43" s="27">
        <v>152357</v>
      </c>
      <c r="J43" s="27">
        <v>267143</v>
      </c>
      <c r="K43" s="27">
        <v>360000</v>
      </c>
      <c r="L43" s="27">
        <v>1403060</v>
      </c>
      <c r="M43" s="27">
        <v>35500</v>
      </c>
      <c r="N43" s="27">
        <v>6000</v>
      </c>
      <c r="O43" s="27">
        <v>0</v>
      </c>
      <c r="P43" s="27">
        <v>785391</v>
      </c>
      <c r="Q43" s="27">
        <v>200000</v>
      </c>
      <c r="R43" s="27">
        <v>673000</v>
      </c>
      <c r="S43" s="50"/>
      <c r="T43" s="63">
        <v>3056214</v>
      </c>
      <c r="U43" s="63">
        <v>1444560</v>
      </c>
      <c r="V43" s="28">
        <v>1709100</v>
      </c>
      <c r="W43" s="28">
        <v>1038611</v>
      </c>
      <c r="X43" s="28">
        <v>1023777</v>
      </c>
      <c r="Y43" s="28">
        <v>562775</v>
      </c>
      <c r="Z43" s="69"/>
      <c r="AA43" s="29" t="s">
        <v>80</v>
      </c>
      <c r="AC43" s="29"/>
      <c r="AD43" s="69"/>
      <c r="AE43" s="69"/>
      <c r="AF43" s="7"/>
    </row>
    <row r="44" spans="2:32" s="49" customFormat="1" ht="12" customHeight="1" x14ac:dyDescent="0.2">
      <c r="B44" s="50" t="s">
        <v>81</v>
      </c>
      <c r="C44" s="48" t="s">
        <v>38</v>
      </c>
      <c r="E44" s="49">
        <v>10864071</v>
      </c>
      <c r="F44" s="49">
        <v>10008302</v>
      </c>
      <c r="G44" s="49">
        <v>8979855</v>
      </c>
      <c r="H44" s="26">
        <v>8835037</v>
      </c>
      <c r="I44" s="27">
        <v>6558323</v>
      </c>
      <c r="J44" s="27">
        <v>6405966</v>
      </c>
      <c r="K44" s="27">
        <v>6138823</v>
      </c>
      <c r="L44" s="27">
        <v>5778823</v>
      </c>
      <c r="M44" s="27">
        <v>4375763</v>
      </c>
      <c r="N44" s="27">
        <v>4340263</v>
      </c>
      <c r="O44" s="27">
        <v>4334263</v>
      </c>
      <c r="P44" s="27">
        <v>4334263</v>
      </c>
      <c r="Q44" s="27">
        <v>3548872</v>
      </c>
      <c r="R44" s="27">
        <v>3348872</v>
      </c>
      <c r="S44" s="50"/>
      <c r="T44" s="28">
        <v>8835037</v>
      </c>
      <c r="U44" s="28">
        <v>5778823</v>
      </c>
      <c r="V44" s="28">
        <v>4334263</v>
      </c>
      <c r="W44" s="28">
        <v>2625163</v>
      </c>
      <c r="X44" s="28">
        <v>1586552</v>
      </c>
      <c r="Y44" s="28">
        <v>562775</v>
      </c>
      <c r="Z44" s="69"/>
      <c r="AA44" s="29"/>
      <c r="AC44" s="29"/>
      <c r="AD44" s="69"/>
      <c r="AE44" s="69"/>
      <c r="AF44" s="7"/>
    </row>
    <row r="45" spans="2:32" ht="12" customHeight="1" x14ac:dyDescent="0.2">
      <c r="B45" s="70" t="s">
        <v>82</v>
      </c>
      <c r="C45" s="41"/>
      <c r="E45" s="11"/>
      <c r="H45" s="56"/>
      <c r="I45" s="57"/>
      <c r="J45" s="57"/>
      <c r="K45" s="57"/>
      <c r="L45" s="57"/>
      <c r="M45" s="57"/>
      <c r="N45" s="57"/>
      <c r="O45" s="57"/>
      <c r="P45" s="57"/>
      <c r="Q45" s="57"/>
      <c r="R45" s="57"/>
      <c r="S45" s="24"/>
      <c r="T45" s="28"/>
      <c r="U45" s="28"/>
      <c r="V45" s="28"/>
      <c r="W45" s="28"/>
      <c r="X45" s="28"/>
      <c r="Y45" s="28"/>
      <c r="AA45" s="29" t="s">
        <v>83</v>
      </c>
      <c r="AC45" s="71"/>
    </row>
    <row r="46" spans="2:32" ht="12" customHeight="1" x14ac:dyDescent="0.2">
      <c r="B46" s="40" t="s">
        <v>84</v>
      </c>
      <c r="C46" s="41" t="s">
        <v>85</v>
      </c>
      <c r="E46" s="56" t="s">
        <v>42</v>
      </c>
      <c r="F46" s="56" t="s">
        <v>42</v>
      </c>
      <c r="G46" s="56" t="s">
        <v>42</v>
      </c>
      <c r="H46" s="56" t="s">
        <v>42</v>
      </c>
      <c r="I46" s="57" t="s">
        <v>42</v>
      </c>
      <c r="J46" s="57" t="s">
        <v>42</v>
      </c>
      <c r="K46" s="57" t="s">
        <v>42</v>
      </c>
      <c r="L46" s="57" t="s">
        <v>42</v>
      </c>
      <c r="M46" s="57" t="s">
        <v>42</v>
      </c>
      <c r="N46" s="57" t="s">
        <v>42</v>
      </c>
      <c r="O46" s="57" t="s">
        <v>42</v>
      </c>
      <c r="P46" s="57" t="s">
        <v>42</v>
      </c>
      <c r="Q46" s="57" t="s">
        <v>42</v>
      </c>
      <c r="R46" s="57" t="s">
        <v>42</v>
      </c>
      <c r="S46" s="24"/>
      <c r="T46" s="28">
        <v>0</v>
      </c>
      <c r="U46" s="28">
        <v>96.632999999999996</v>
      </c>
      <c r="V46" s="28">
        <v>248216.4</v>
      </c>
      <c r="W46" s="28">
        <v>179974</v>
      </c>
      <c r="X46" s="28">
        <v>91585.48</v>
      </c>
      <c r="Y46" s="28">
        <v>344364</v>
      </c>
      <c r="AA46" s="29"/>
      <c r="AC46" s="71"/>
    </row>
    <row r="47" spans="2:32" ht="12" customHeight="1" x14ac:dyDescent="0.2">
      <c r="B47" s="40" t="s">
        <v>86</v>
      </c>
      <c r="C47" s="41" t="s">
        <v>87</v>
      </c>
      <c r="E47" s="56" t="s">
        <v>42</v>
      </c>
      <c r="F47" s="56" t="s">
        <v>42</v>
      </c>
      <c r="G47" s="56" t="s">
        <v>42</v>
      </c>
      <c r="H47" s="56" t="s">
        <v>42</v>
      </c>
      <c r="I47" s="57" t="s">
        <v>42</v>
      </c>
      <c r="J47" s="57" t="s">
        <v>42</v>
      </c>
      <c r="K47" s="57" t="s">
        <v>42</v>
      </c>
      <c r="L47" s="57" t="s">
        <v>42</v>
      </c>
      <c r="M47" s="57" t="s">
        <v>42</v>
      </c>
      <c r="N47" s="57" t="s">
        <v>42</v>
      </c>
      <c r="O47" s="57" t="s">
        <v>42</v>
      </c>
      <c r="P47" s="57" t="s">
        <v>42</v>
      </c>
      <c r="Q47" s="57" t="s">
        <v>42</v>
      </c>
      <c r="R47" s="57" t="s">
        <v>42</v>
      </c>
      <c r="S47" s="24"/>
      <c r="T47" s="63">
        <v>11402428.720000001</v>
      </c>
      <c r="U47" s="63">
        <v>17769106.920000002</v>
      </c>
      <c r="V47" s="28">
        <v>98336287.299999997</v>
      </c>
      <c r="W47" s="28">
        <v>237400397</v>
      </c>
      <c r="X47" s="28">
        <v>255581088.83000001</v>
      </c>
      <c r="Y47" s="28">
        <v>449551738.13999999</v>
      </c>
      <c r="AA47" s="29"/>
      <c r="AC47" s="71"/>
    </row>
    <row r="48" spans="2:32" ht="12" customHeight="1" x14ac:dyDescent="0.2">
      <c r="B48" s="40" t="s">
        <v>88</v>
      </c>
      <c r="C48" s="41" t="s">
        <v>87</v>
      </c>
      <c r="E48" s="56" t="s">
        <v>42</v>
      </c>
      <c r="F48" s="56" t="s">
        <v>42</v>
      </c>
      <c r="G48" s="56" t="s">
        <v>42</v>
      </c>
      <c r="H48" s="56" t="s">
        <v>42</v>
      </c>
      <c r="I48" s="57" t="s">
        <v>42</v>
      </c>
      <c r="J48" s="57" t="s">
        <v>42</v>
      </c>
      <c r="K48" s="57" t="s">
        <v>42</v>
      </c>
      <c r="L48" s="57" t="s">
        <v>42</v>
      </c>
      <c r="M48" s="57" t="s">
        <v>42</v>
      </c>
      <c r="N48" s="57" t="s">
        <v>42</v>
      </c>
      <c r="O48" s="57" t="s">
        <v>42</v>
      </c>
      <c r="P48" s="57" t="s">
        <v>42</v>
      </c>
      <c r="Q48" s="57" t="s">
        <v>42</v>
      </c>
      <c r="R48" s="57" t="s">
        <v>42</v>
      </c>
      <c r="S48" s="24"/>
      <c r="T48" s="28">
        <v>0</v>
      </c>
      <c r="U48" s="28">
        <v>0</v>
      </c>
      <c r="V48" s="28">
        <v>71352483</v>
      </c>
      <c r="W48" s="28">
        <v>102213921</v>
      </c>
      <c r="X48" s="28">
        <v>5646664</v>
      </c>
      <c r="Y48" s="28" t="s">
        <v>65</v>
      </c>
      <c r="AA48" s="29"/>
      <c r="AC48" s="71"/>
    </row>
    <row r="49" spans="2:29" ht="12" customHeight="1" x14ac:dyDescent="0.2">
      <c r="B49" s="40" t="s">
        <v>89</v>
      </c>
      <c r="C49" s="41" t="s">
        <v>90</v>
      </c>
      <c r="E49" s="56" t="s">
        <v>42</v>
      </c>
      <c r="F49" s="56" t="s">
        <v>42</v>
      </c>
      <c r="G49" s="56" t="s">
        <v>42</v>
      </c>
      <c r="H49" s="56" t="s">
        <v>42</v>
      </c>
      <c r="I49" s="57">
        <v>699693.53999999992</v>
      </c>
      <c r="J49" s="57" t="s">
        <v>42</v>
      </c>
      <c r="K49" s="57" t="s">
        <v>42</v>
      </c>
      <c r="L49" s="57" t="s">
        <v>42</v>
      </c>
      <c r="M49" s="57" t="s">
        <v>42</v>
      </c>
      <c r="N49" s="57" t="s">
        <v>42</v>
      </c>
      <c r="O49" s="57" t="s">
        <v>42</v>
      </c>
      <c r="P49" s="57" t="s">
        <v>42</v>
      </c>
      <c r="Q49" s="57" t="s">
        <v>42</v>
      </c>
      <c r="R49" s="57" t="s">
        <v>42</v>
      </c>
      <c r="S49" s="24"/>
      <c r="T49" s="28">
        <v>3916004.82</v>
      </c>
      <c r="U49" s="28">
        <v>1139.8499999999999</v>
      </c>
      <c r="V49" s="28">
        <v>4595348.45</v>
      </c>
      <c r="W49" s="28">
        <v>4427342.3600000003</v>
      </c>
      <c r="X49" s="28">
        <v>17281495.539999999</v>
      </c>
      <c r="Y49" s="28">
        <v>16487429.380000001</v>
      </c>
      <c r="AA49" s="29"/>
      <c r="AC49" s="71"/>
    </row>
    <row r="50" spans="2:29" ht="12" customHeight="1" x14ac:dyDescent="0.2">
      <c r="B50" s="40" t="s">
        <v>91</v>
      </c>
      <c r="C50" s="41" t="s">
        <v>90</v>
      </c>
      <c r="E50" s="56" t="s">
        <v>42</v>
      </c>
      <c r="F50" s="56" t="s">
        <v>42</v>
      </c>
      <c r="G50" s="56" t="s">
        <v>42</v>
      </c>
      <c r="H50" s="56" t="s">
        <v>42</v>
      </c>
      <c r="I50" s="57">
        <v>232399.44</v>
      </c>
      <c r="J50" s="57" t="s">
        <v>42</v>
      </c>
      <c r="K50" s="57" t="s">
        <v>42</v>
      </c>
      <c r="L50" s="57" t="s">
        <v>42</v>
      </c>
      <c r="M50" s="57" t="s">
        <v>42</v>
      </c>
      <c r="N50" s="57" t="s">
        <v>42</v>
      </c>
      <c r="O50" s="57" t="s">
        <v>42</v>
      </c>
      <c r="P50" s="57" t="s">
        <v>42</v>
      </c>
      <c r="Q50" s="57" t="s">
        <v>42</v>
      </c>
      <c r="R50" s="57" t="s">
        <v>42</v>
      </c>
      <c r="S50" s="24"/>
      <c r="T50" s="28">
        <v>1138890.8500000001</v>
      </c>
      <c r="U50" s="28">
        <v>323962.18</v>
      </c>
      <c r="V50" s="28">
        <v>1318047.83</v>
      </c>
      <c r="W50" s="28">
        <v>1095675.8700000001</v>
      </c>
      <c r="X50" s="28">
        <v>2719532.3</v>
      </c>
      <c r="Y50" s="28">
        <v>51441663.780000001</v>
      </c>
      <c r="AA50" s="29"/>
      <c r="AC50" s="71"/>
    </row>
    <row r="51" spans="2:29" ht="12" customHeight="1" x14ac:dyDescent="0.2">
      <c r="B51" s="24" t="s">
        <v>92</v>
      </c>
      <c r="C51" s="41" t="s">
        <v>93</v>
      </c>
      <c r="E51" s="56" t="s">
        <v>42</v>
      </c>
      <c r="F51" s="56" t="s">
        <v>42</v>
      </c>
      <c r="G51" s="56" t="s">
        <v>42</v>
      </c>
      <c r="H51" s="56" t="s">
        <v>42</v>
      </c>
      <c r="I51" s="57" t="s">
        <v>42</v>
      </c>
      <c r="J51" s="57" t="s">
        <v>42</v>
      </c>
      <c r="K51" s="57" t="s">
        <v>42</v>
      </c>
      <c r="L51" s="57" t="s">
        <v>42</v>
      </c>
      <c r="M51" s="57" t="s">
        <v>42</v>
      </c>
      <c r="N51" s="57" t="s">
        <v>42</v>
      </c>
      <c r="O51" s="57" t="s">
        <v>42</v>
      </c>
      <c r="P51" s="57" t="s">
        <v>42</v>
      </c>
      <c r="Q51" s="57" t="s">
        <v>42</v>
      </c>
      <c r="R51" s="57" t="s">
        <v>42</v>
      </c>
      <c r="S51" s="24"/>
      <c r="T51" s="28">
        <v>212</v>
      </c>
      <c r="U51" s="28">
        <v>0</v>
      </c>
      <c r="V51" s="28">
        <v>620982</v>
      </c>
      <c r="W51" s="28" t="s">
        <v>43</v>
      </c>
      <c r="X51" s="28" t="s">
        <v>43</v>
      </c>
      <c r="Y51" s="28" t="s">
        <v>43</v>
      </c>
      <c r="AA51" s="29" t="s">
        <v>94</v>
      </c>
    </row>
    <row r="52" spans="2:29" ht="12" customHeight="1" x14ac:dyDescent="0.2">
      <c r="B52" s="24" t="s">
        <v>92</v>
      </c>
      <c r="C52" s="41" t="s">
        <v>34</v>
      </c>
      <c r="E52" s="56" t="s">
        <v>42</v>
      </c>
      <c r="F52" s="56" t="s">
        <v>42</v>
      </c>
      <c r="G52" s="56" t="s">
        <v>42</v>
      </c>
      <c r="H52" s="56" t="s">
        <v>42</v>
      </c>
      <c r="I52" s="57" t="s">
        <v>42</v>
      </c>
      <c r="J52" s="57" t="s">
        <v>42</v>
      </c>
      <c r="K52" s="57" t="s">
        <v>42</v>
      </c>
      <c r="L52" s="57" t="s">
        <v>42</v>
      </c>
      <c r="M52" s="57" t="s">
        <v>42</v>
      </c>
      <c r="N52" s="57" t="s">
        <v>42</v>
      </c>
      <c r="O52" s="57" t="s">
        <v>42</v>
      </c>
      <c r="P52" s="57" t="s">
        <v>42</v>
      </c>
      <c r="Q52" s="57" t="s">
        <v>42</v>
      </c>
      <c r="R52" s="57" t="s">
        <v>42</v>
      </c>
      <c r="S52" s="24"/>
      <c r="T52" s="28">
        <v>3.5</v>
      </c>
      <c r="U52" s="28">
        <v>0</v>
      </c>
      <c r="V52" s="28">
        <v>7954</v>
      </c>
      <c r="W52" s="28" t="s">
        <v>43</v>
      </c>
      <c r="X52" s="28" t="s">
        <v>43</v>
      </c>
      <c r="Y52" s="28" t="s">
        <v>43</v>
      </c>
      <c r="AA52" s="29"/>
    </row>
    <row r="54" spans="2:29" ht="12" customHeight="1" x14ac:dyDescent="0.25">
      <c r="B54" s="1" t="s">
        <v>95</v>
      </c>
    </row>
    <row r="56" spans="2:29" ht="12" customHeight="1" x14ac:dyDescent="0.25">
      <c r="B56" s="72" t="s">
        <v>96</v>
      </c>
      <c r="C56" s="73"/>
      <c r="D56" s="74"/>
      <c r="E56" s="74"/>
      <c r="F56" s="74"/>
      <c r="G56" s="74"/>
      <c r="H56" s="75"/>
      <c r="I56" s="76"/>
      <c r="J56" s="76"/>
      <c r="K56" s="76"/>
      <c r="L56" s="76"/>
      <c r="M56" s="76"/>
      <c r="N56" s="76"/>
      <c r="O56" s="76"/>
      <c r="P56" s="76"/>
      <c r="Q56" s="76"/>
      <c r="R56" s="76"/>
      <c r="S56" s="77"/>
      <c r="T56" s="78"/>
      <c r="U56" s="78"/>
      <c r="V56" s="78"/>
      <c r="W56" s="78"/>
      <c r="X56" s="78"/>
      <c r="Y56" s="78"/>
    </row>
    <row r="57" spans="2:29" ht="12" customHeight="1" x14ac:dyDescent="0.25">
      <c r="B57" s="1" t="s">
        <v>97</v>
      </c>
    </row>
    <row r="58" spans="2:29" ht="12" customHeight="1" x14ac:dyDescent="0.25">
      <c r="B58" s="3" t="s">
        <v>98</v>
      </c>
      <c r="C58" s="79" t="s">
        <v>99</v>
      </c>
    </row>
    <row r="59" spans="2:29" ht="12" customHeight="1" x14ac:dyDescent="0.25">
      <c r="B59" s="3" t="s">
        <v>100</v>
      </c>
      <c r="C59" s="79" t="s">
        <v>101</v>
      </c>
    </row>
    <row r="60" spans="2:29" ht="12" customHeight="1" x14ac:dyDescent="0.25">
      <c r="B60" s="3" t="s">
        <v>102</v>
      </c>
      <c r="C60" s="79" t="s">
        <v>103</v>
      </c>
    </row>
    <row r="61" spans="2:29" ht="12" customHeight="1" x14ac:dyDescent="0.25">
      <c r="B61" s="3" t="s">
        <v>104</v>
      </c>
      <c r="C61" s="79" t="s">
        <v>105</v>
      </c>
    </row>
    <row r="62" spans="2:29" ht="12" customHeight="1" x14ac:dyDescent="0.25">
      <c r="B62" s="3" t="s">
        <v>106</v>
      </c>
      <c r="C62" s="79" t="s">
        <v>107</v>
      </c>
    </row>
    <row r="63" spans="2:29" ht="12" customHeight="1" x14ac:dyDescent="0.2">
      <c r="C63" s="80"/>
    </row>
    <row r="64" spans="2:29" ht="12" customHeight="1" x14ac:dyDescent="0.2">
      <c r="C64" s="80"/>
    </row>
  </sheetData>
  <mergeCells count="9">
    <mergeCell ref="AA45:AA50"/>
    <mergeCell ref="AA51:AA52"/>
    <mergeCell ref="AC8:AC23"/>
    <mergeCell ref="AA9:AA13"/>
    <mergeCell ref="AA20:AA22"/>
    <mergeCell ref="AC27:AC37"/>
    <mergeCell ref="AA41:AA42"/>
    <mergeCell ref="AC41:AC44"/>
    <mergeCell ref="AA43:AA44"/>
  </mergeCells>
  <hyperlinks>
    <hyperlink ref="C60" r:id="rId1" xr:uid="{FA13A4D8-80EC-4C1D-B167-446070B18ADE}"/>
    <hyperlink ref="C61" r:id="rId2" xr:uid="{60816E58-8CDA-465B-B62B-2CE6A9612EAF}"/>
    <hyperlink ref="C62" r:id="rId3" xr:uid="{E8116CC9-9815-49BF-A2C9-2DA2938E7008}"/>
    <hyperlink ref="C59" r:id="rId4" xr:uid="{567AB761-3A2D-42A0-9FD7-06534A99E543}"/>
    <hyperlink ref="C58" r:id="rId5" xr:uid="{B8BA1639-4F4D-4E7A-B9E1-3463996473CF}"/>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Maria Cadavid Londoño</dc:creator>
  <cp:lastModifiedBy>Jesus Maria Cadavid Londoño</cp:lastModifiedBy>
  <dcterms:created xsi:type="dcterms:W3CDTF">2022-11-03T04:04:17Z</dcterms:created>
  <dcterms:modified xsi:type="dcterms:W3CDTF">2022-11-03T04:04:51Z</dcterms:modified>
</cp:coreProperties>
</file>