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elsia-my.sharepoint.com/personal/iariasr_celsia_com/Documents/0. Relación con Inversionistas/2. Trimestral - Reporte Resultados/2025/1T2025/CELSIA S.A. 1T2025/"/>
    </mc:Choice>
  </mc:AlternateContent>
  <xr:revisionPtr revIDLastSave="492" documentId="8_{9A5D4FB9-93C7-4CB8-97DA-F77BA1943DBE}" xr6:coauthVersionLast="47" xr6:coauthVersionMax="47" xr10:uidLastSave="{340F0FE1-E959-4CE6-A482-43A85FCCBCCF}"/>
  <bookViews>
    <workbookView xWindow="-120" yWindow="-16320" windowWidth="29040" windowHeight="15840" tabRatio="820" xr2:uid="{00000000-000D-0000-FFFF-FFFF00000000}"/>
  </bookViews>
  <sheets>
    <sheet name="Contenido" sheetId="1" r:id="rId1"/>
    <sheet name="EEFF Consolidados" sheetId="3" r:id="rId2"/>
    <sheet name="Resumen Deuda 1T2025" sheetId="23" r:id="rId3"/>
    <sheet name="EEFF por seg. y cía" sheetId="12" r:id="rId4"/>
    <sheet name="Flujo de Efectivo" sheetId="4" r:id="rId5"/>
    <sheet name="Anexos Fros" sheetId="5" r:id="rId6"/>
    <sheet name="Anexos Ops" sheetId="6" r:id="rId7"/>
    <sheet name="ESG" sheetId="15" r:id="rId8"/>
    <sheet name="DES activos" sheetId="8" r:id="rId9"/>
    <sheet name="DES Proyectos" sheetId="14" r:id="rId10"/>
    <sheet name="DES Ing. OR" sheetId="16" state="hidden" r:id="rId11"/>
    <sheet name="FAQs" sheetId="13" state="hidden" r:id="rId12"/>
    <sheet name="Fuentes info Col" sheetId="10" r:id="rId13"/>
    <sheet name="Fuentes info CA" sheetId="9" r:id="rId14"/>
    <sheet name="EEFF anteriores - Colgaaps" sheetId="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0" localSheetId="2">#REF!</definedName>
    <definedName name="\0">#REF!</definedName>
    <definedName name="\01">#REF!</definedName>
    <definedName name="\1">#REF!</definedName>
    <definedName name="\a">#REF!</definedName>
    <definedName name="\b">#N/A</definedName>
    <definedName name="\c">#N/A</definedName>
    <definedName name="\d">#N/A</definedName>
    <definedName name="\f">#REF!</definedName>
    <definedName name="\h">#REF!</definedName>
    <definedName name="\i">#REF!</definedName>
    <definedName name="\k">#REF!</definedName>
    <definedName name="\l">#REF!</definedName>
    <definedName name="\m">#REF!</definedName>
    <definedName name="\p">#REF!</definedName>
    <definedName name="\q">#REF!</definedName>
    <definedName name="\s">#REF!</definedName>
    <definedName name="\t">#REF!</definedName>
    <definedName name="\v">#REF!</definedName>
    <definedName name="\w">#REF!</definedName>
    <definedName name="\x">#REF!</definedName>
    <definedName name="\z">#REF!</definedName>
    <definedName name="\z1">#REF!</definedName>
    <definedName name="______________________new1" localSheetId="10" hidden="1">{#N/A,#N/A,FALSE,"SMT1";#N/A,#N/A,FALSE,"SMT2";#N/A,#N/A,FALSE,"Summary";#N/A,#N/A,FALSE,"Graphs";#N/A,#N/A,FALSE,"4 Panel"}</definedName>
    <definedName name="______________________new1" localSheetId="2" hidden="1">{#N/A,#N/A,FALSE,"SMT1";#N/A,#N/A,FALSE,"SMT2";#N/A,#N/A,FALSE,"Summary";#N/A,#N/A,FALSE,"Graphs";#N/A,#N/A,FALSE,"4 Panel"}</definedName>
    <definedName name="______________________new1" hidden="1">{#N/A,#N/A,FALSE,"SMT1";#N/A,#N/A,FALSE,"SMT2";#N/A,#N/A,FALSE,"Summary";#N/A,#N/A,FALSE,"Graphs";#N/A,#N/A,FALSE,"4 Panel"}</definedName>
    <definedName name="______________________NEW3" localSheetId="10" hidden="1">{#N/A,#N/A,FALSE,"SMT1";#N/A,#N/A,FALSE,"SMT2";#N/A,#N/A,FALSE,"Summary";#N/A,#N/A,FALSE,"Graphs";#N/A,#N/A,FALSE,"4 Panel"}</definedName>
    <definedName name="______________________NEW3" localSheetId="2" hidden="1">{#N/A,#N/A,FALSE,"SMT1";#N/A,#N/A,FALSE,"SMT2";#N/A,#N/A,FALSE,"Summary";#N/A,#N/A,FALSE,"Graphs";#N/A,#N/A,FALSE,"4 Panel"}</definedName>
    <definedName name="______________________NEW3" hidden="1">{#N/A,#N/A,FALSE,"SMT1";#N/A,#N/A,FALSE,"SMT2";#N/A,#N/A,FALSE,"Summary";#N/A,#N/A,FALSE,"Graphs";#N/A,#N/A,FALSE,"4 Panel"}</definedName>
    <definedName name="______________________NEW4" localSheetId="10" hidden="1">{#N/A,#N/A,FALSE,"Full";#N/A,#N/A,FALSE,"Half";#N/A,#N/A,FALSE,"Op Expenses";#N/A,#N/A,FALSE,"Cap Charge";#N/A,#N/A,FALSE,"Cost C";#N/A,#N/A,FALSE,"PP&amp;E";#N/A,#N/A,FALSE,"R&amp;D"}</definedName>
    <definedName name="______________________NEW4" localSheetId="2" hidden="1">{#N/A,#N/A,FALSE,"Full";#N/A,#N/A,FALSE,"Half";#N/A,#N/A,FALSE,"Op Expenses";#N/A,#N/A,FALSE,"Cap Charge";#N/A,#N/A,FALSE,"Cost C";#N/A,#N/A,FALSE,"PP&amp;E";#N/A,#N/A,FALSE,"R&amp;D"}</definedName>
    <definedName name="______________________NEW4" hidden="1">{#N/A,#N/A,FALSE,"Full";#N/A,#N/A,FALSE,"Half";#N/A,#N/A,FALSE,"Op Expenses";#N/A,#N/A,FALSE,"Cap Charge";#N/A,#N/A,FALSE,"Cost C";#N/A,#N/A,FALSE,"PP&amp;E";#N/A,#N/A,FALSE,"R&amp;D"}</definedName>
    <definedName name="_____________________new1" localSheetId="10" hidden="1">{#N/A,#N/A,FALSE,"SMT1";#N/A,#N/A,FALSE,"SMT2";#N/A,#N/A,FALSE,"Summary";#N/A,#N/A,FALSE,"Graphs";#N/A,#N/A,FALSE,"4 Panel"}</definedName>
    <definedName name="_____________________new1" localSheetId="2" hidden="1">{#N/A,#N/A,FALSE,"SMT1";#N/A,#N/A,FALSE,"SMT2";#N/A,#N/A,FALSE,"Summary";#N/A,#N/A,FALSE,"Graphs";#N/A,#N/A,FALSE,"4 Panel"}</definedName>
    <definedName name="_____________________new1" hidden="1">{#N/A,#N/A,FALSE,"SMT1";#N/A,#N/A,FALSE,"SMT2";#N/A,#N/A,FALSE,"Summary";#N/A,#N/A,FALSE,"Graphs";#N/A,#N/A,FALSE,"4 Panel"}</definedName>
    <definedName name="_____________________NEW3" localSheetId="10" hidden="1">{#N/A,#N/A,FALSE,"SMT1";#N/A,#N/A,FALSE,"SMT2";#N/A,#N/A,FALSE,"Summary";#N/A,#N/A,FALSE,"Graphs";#N/A,#N/A,FALSE,"4 Panel"}</definedName>
    <definedName name="_____________________NEW3" localSheetId="2" hidden="1">{#N/A,#N/A,FALSE,"SMT1";#N/A,#N/A,FALSE,"SMT2";#N/A,#N/A,FALSE,"Summary";#N/A,#N/A,FALSE,"Graphs";#N/A,#N/A,FALSE,"4 Panel"}</definedName>
    <definedName name="_____________________NEW3" hidden="1">{#N/A,#N/A,FALSE,"SMT1";#N/A,#N/A,FALSE,"SMT2";#N/A,#N/A,FALSE,"Summary";#N/A,#N/A,FALSE,"Graphs";#N/A,#N/A,FALSE,"4 Panel"}</definedName>
    <definedName name="_____________________NEW4" localSheetId="10" hidden="1">{#N/A,#N/A,FALSE,"Full";#N/A,#N/A,FALSE,"Half";#N/A,#N/A,FALSE,"Op Expenses";#N/A,#N/A,FALSE,"Cap Charge";#N/A,#N/A,FALSE,"Cost C";#N/A,#N/A,FALSE,"PP&amp;E";#N/A,#N/A,FALSE,"R&amp;D"}</definedName>
    <definedName name="_____________________NEW4" localSheetId="2" hidden="1">{#N/A,#N/A,FALSE,"Full";#N/A,#N/A,FALSE,"Half";#N/A,#N/A,FALSE,"Op Expenses";#N/A,#N/A,FALSE,"Cap Charge";#N/A,#N/A,FALSE,"Cost C";#N/A,#N/A,FALSE,"PP&amp;E";#N/A,#N/A,FALSE,"R&amp;D"}</definedName>
    <definedName name="_____________________NEW4" hidden="1">{#N/A,#N/A,FALSE,"Full";#N/A,#N/A,FALSE,"Half";#N/A,#N/A,FALSE,"Op Expenses";#N/A,#N/A,FALSE,"Cap Charge";#N/A,#N/A,FALSE,"Cost C";#N/A,#N/A,FALSE,"PP&amp;E";#N/A,#N/A,FALSE,"R&amp;D"}</definedName>
    <definedName name="____________________new1" localSheetId="10" hidden="1">{#N/A,#N/A,FALSE,"SMT1";#N/A,#N/A,FALSE,"SMT2";#N/A,#N/A,FALSE,"Summary";#N/A,#N/A,FALSE,"Graphs";#N/A,#N/A,FALSE,"4 Panel"}</definedName>
    <definedName name="____________________new1" localSheetId="2" hidden="1">{#N/A,#N/A,FALSE,"SMT1";#N/A,#N/A,FALSE,"SMT2";#N/A,#N/A,FALSE,"Summary";#N/A,#N/A,FALSE,"Graphs";#N/A,#N/A,FALSE,"4 Panel"}</definedName>
    <definedName name="____________________new1" hidden="1">{#N/A,#N/A,FALSE,"SMT1";#N/A,#N/A,FALSE,"SMT2";#N/A,#N/A,FALSE,"Summary";#N/A,#N/A,FALSE,"Graphs";#N/A,#N/A,FALSE,"4 Panel"}</definedName>
    <definedName name="____________________NEW3" localSheetId="10" hidden="1">{#N/A,#N/A,FALSE,"SMT1";#N/A,#N/A,FALSE,"SMT2";#N/A,#N/A,FALSE,"Summary";#N/A,#N/A,FALSE,"Graphs";#N/A,#N/A,FALSE,"4 Panel"}</definedName>
    <definedName name="____________________NEW3" localSheetId="2" hidden="1">{#N/A,#N/A,FALSE,"SMT1";#N/A,#N/A,FALSE,"SMT2";#N/A,#N/A,FALSE,"Summary";#N/A,#N/A,FALSE,"Graphs";#N/A,#N/A,FALSE,"4 Panel"}</definedName>
    <definedName name="____________________NEW3" hidden="1">{#N/A,#N/A,FALSE,"SMT1";#N/A,#N/A,FALSE,"SMT2";#N/A,#N/A,FALSE,"Summary";#N/A,#N/A,FALSE,"Graphs";#N/A,#N/A,FALSE,"4 Panel"}</definedName>
    <definedName name="____________________NEW4" localSheetId="10" hidden="1">{#N/A,#N/A,FALSE,"Full";#N/A,#N/A,FALSE,"Half";#N/A,#N/A,FALSE,"Op Expenses";#N/A,#N/A,FALSE,"Cap Charge";#N/A,#N/A,FALSE,"Cost C";#N/A,#N/A,FALSE,"PP&amp;E";#N/A,#N/A,FALSE,"R&amp;D"}</definedName>
    <definedName name="____________________NEW4" localSheetId="2" hidden="1">{#N/A,#N/A,FALSE,"Full";#N/A,#N/A,FALSE,"Half";#N/A,#N/A,FALSE,"Op Expenses";#N/A,#N/A,FALSE,"Cap Charge";#N/A,#N/A,FALSE,"Cost C";#N/A,#N/A,FALSE,"PP&amp;E";#N/A,#N/A,FALSE,"R&amp;D"}</definedName>
    <definedName name="____________________NEW4" hidden="1">{#N/A,#N/A,FALSE,"Full";#N/A,#N/A,FALSE,"Half";#N/A,#N/A,FALSE,"Op Expenses";#N/A,#N/A,FALSE,"Cap Charge";#N/A,#N/A,FALSE,"Cost C";#N/A,#N/A,FALSE,"PP&amp;E";#N/A,#N/A,FALSE,"R&amp;D"}</definedName>
    <definedName name="____________________R" localSheetId="10" hidden="1">{#N/A,#N/A,FALSE,"GRAFICO";#N/A,#N/A,FALSE,"CAJA (2)";#N/A,#N/A,FALSE,"TERCEROS-PROMEDIO";#N/A,#N/A,FALSE,"CAJA";#N/A,#N/A,FALSE,"INGRESOS1995-2003";#N/A,#N/A,FALSE,"GASTOS1995-2003"}</definedName>
    <definedName name="____________________R" localSheetId="2" hidden="1">{#N/A,#N/A,FALSE,"GRAFICO";#N/A,#N/A,FALSE,"CAJA (2)";#N/A,#N/A,FALSE,"TERCEROS-PROMEDIO";#N/A,#N/A,FALSE,"CAJA";#N/A,#N/A,FALSE,"INGRESOS1995-2003";#N/A,#N/A,FALSE,"GASTOS1995-2003"}</definedName>
    <definedName name="____________________R" hidden="1">{#N/A,#N/A,FALSE,"GRAFICO";#N/A,#N/A,FALSE,"CAJA (2)";#N/A,#N/A,FALSE,"TERCEROS-PROMEDIO";#N/A,#N/A,FALSE,"CAJA";#N/A,#N/A,FALSE,"INGRESOS1995-2003";#N/A,#N/A,FALSE,"GASTOS1995-2003"}</definedName>
    <definedName name="___________________new1" localSheetId="10" hidden="1">{#N/A,#N/A,FALSE,"SMT1";#N/A,#N/A,FALSE,"SMT2";#N/A,#N/A,FALSE,"Summary";#N/A,#N/A,FALSE,"Graphs";#N/A,#N/A,FALSE,"4 Panel"}</definedName>
    <definedName name="___________________new1" localSheetId="2" hidden="1">{#N/A,#N/A,FALSE,"SMT1";#N/A,#N/A,FALSE,"SMT2";#N/A,#N/A,FALSE,"Summary";#N/A,#N/A,FALSE,"Graphs";#N/A,#N/A,FALSE,"4 Panel"}</definedName>
    <definedName name="___________________new1" hidden="1">{#N/A,#N/A,FALSE,"SMT1";#N/A,#N/A,FALSE,"SMT2";#N/A,#N/A,FALSE,"Summary";#N/A,#N/A,FALSE,"Graphs";#N/A,#N/A,FALSE,"4 Panel"}</definedName>
    <definedName name="___________________NEW3" localSheetId="10" hidden="1">{#N/A,#N/A,FALSE,"SMT1";#N/A,#N/A,FALSE,"SMT2";#N/A,#N/A,FALSE,"Summary";#N/A,#N/A,FALSE,"Graphs";#N/A,#N/A,FALSE,"4 Panel"}</definedName>
    <definedName name="___________________NEW3" localSheetId="2" hidden="1">{#N/A,#N/A,FALSE,"SMT1";#N/A,#N/A,FALSE,"SMT2";#N/A,#N/A,FALSE,"Summary";#N/A,#N/A,FALSE,"Graphs";#N/A,#N/A,FALSE,"4 Panel"}</definedName>
    <definedName name="___________________NEW3" hidden="1">{#N/A,#N/A,FALSE,"SMT1";#N/A,#N/A,FALSE,"SMT2";#N/A,#N/A,FALSE,"Summary";#N/A,#N/A,FALSE,"Graphs";#N/A,#N/A,FALSE,"4 Panel"}</definedName>
    <definedName name="___________________NEW4" localSheetId="10" hidden="1">{#N/A,#N/A,FALSE,"Full";#N/A,#N/A,FALSE,"Half";#N/A,#N/A,FALSE,"Op Expenses";#N/A,#N/A,FALSE,"Cap Charge";#N/A,#N/A,FALSE,"Cost C";#N/A,#N/A,FALSE,"PP&amp;E";#N/A,#N/A,FALSE,"R&amp;D"}</definedName>
    <definedName name="___________________NEW4" localSheetId="2" hidden="1">{#N/A,#N/A,FALSE,"Full";#N/A,#N/A,FALSE,"Half";#N/A,#N/A,FALSE,"Op Expenses";#N/A,#N/A,FALSE,"Cap Charge";#N/A,#N/A,FALSE,"Cost C";#N/A,#N/A,FALSE,"PP&amp;E";#N/A,#N/A,FALSE,"R&amp;D"}</definedName>
    <definedName name="___________________NEW4" hidden="1">{#N/A,#N/A,FALSE,"Full";#N/A,#N/A,FALSE,"Half";#N/A,#N/A,FALSE,"Op Expenses";#N/A,#N/A,FALSE,"Cap Charge";#N/A,#N/A,FALSE,"Cost C";#N/A,#N/A,FALSE,"PP&amp;E";#N/A,#N/A,FALSE,"R&amp;D"}</definedName>
    <definedName name="__________________act1">#REF!</definedName>
    <definedName name="__________________act2">#REF!</definedName>
    <definedName name="__________________act3">#REF!</definedName>
    <definedName name="__________________apf1">#REF!</definedName>
    <definedName name="__________________arp1">#REF!</definedName>
    <definedName name="__________________cmd1">#REF!</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14">#REF!</definedName>
    <definedName name="__________________DAT15">#REF!</definedName>
    <definedName name="__________________DAT16">#REF!</definedName>
    <definedName name="__________________DAT17">#REF!</definedName>
    <definedName name="__________________DAT18">#REF!</definedName>
    <definedName name="__________________DAT19">#REF!</definedName>
    <definedName name="__________________DAT2">#REF!</definedName>
    <definedName name="__________________DAT20">#REF!</definedName>
    <definedName name="__________________DAT21">#REF!</definedName>
    <definedName name="__________________DAT22">#REF!</definedName>
    <definedName name="__________________DAT23">#REF!</definedName>
    <definedName name="__________________DAT24">#REF!</definedName>
    <definedName name="__________________DAT25">#REF!</definedName>
    <definedName name="__________________DAT26">#REF!</definedName>
    <definedName name="__________________DAT27">#REF!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_gas1">#REF!</definedName>
    <definedName name="__________________gas2">#REF!</definedName>
    <definedName name="__________________gas3">#REF!</definedName>
    <definedName name="__________________gas4">#REF!</definedName>
    <definedName name="__________________gas5">#REF!</definedName>
    <definedName name="__________________GND1">#REF!</definedName>
    <definedName name="__________________GND2">#REF!</definedName>
    <definedName name="__________________GND3">#REF!</definedName>
    <definedName name="__________________GND4">#REF!</definedName>
    <definedName name="__________________GND5">#REF!</definedName>
    <definedName name="__________________GTO1">#REF!</definedName>
    <definedName name="__________________IMP1">#REF!</definedName>
    <definedName name="__________________ing1">#REF!</definedName>
    <definedName name="__________________ing2">#REF!</definedName>
    <definedName name="__________________ing3">#REF!</definedName>
    <definedName name="__________________isa1">#REF!</definedName>
    <definedName name="__________________isa3">#REF!</definedName>
    <definedName name="__________________new1" localSheetId="10" hidden="1">{#N/A,#N/A,FALSE,"SMT1";#N/A,#N/A,FALSE,"SMT2";#N/A,#N/A,FALSE,"Summary";#N/A,#N/A,FALSE,"Graphs";#N/A,#N/A,FALSE,"4 Panel"}</definedName>
    <definedName name="__________________new1" localSheetId="2" hidden="1">{#N/A,#N/A,FALSE,"SMT1";#N/A,#N/A,FALSE,"SMT2";#N/A,#N/A,FALSE,"Summary";#N/A,#N/A,FALSE,"Graphs";#N/A,#N/A,FALSE,"4 Panel"}</definedName>
    <definedName name="__________________new1" hidden="1">{#N/A,#N/A,FALSE,"SMT1";#N/A,#N/A,FALSE,"SMT2";#N/A,#N/A,FALSE,"Summary";#N/A,#N/A,FALSE,"Graphs";#N/A,#N/A,FALSE,"4 Panel"}</definedName>
    <definedName name="__________________NEW3" localSheetId="10" hidden="1">{#N/A,#N/A,FALSE,"SMT1";#N/A,#N/A,FALSE,"SMT2";#N/A,#N/A,FALSE,"Summary";#N/A,#N/A,FALSE,"Graphs";#N/A,#N/A,FALSE,"4 Panel"}</definedName>
    <definedName name="__________________NEW3" localSheetId="2" hidden="1">{#N/A,#N/A,FALSE,"SMT1";#N/A,#N/A,FALSE,"SMT2";#N/A,#N/A,FALSE,"Summary";#N/A,#N/A,FALSE,"Graphs";#N/A,#N/A,FALSE,"4 Panel"}</definedName>
    <definedName name="__________________NEW3" hidden="1">{#N/A,#N/A,FALSE,"SMT1";#N/A,#N/A,FALSE,"SMT2";#N/A,#N/A,FALSE,"Summary";#N/A,#N/A,FALSE,"Graphs";#N/A,#N/A,FALSE,"4 Panel"}</definedName>
    <definedName name="__________________NEW4" localSheetId="10" hidden="1">{#N/A,#N/A,FALSE,"Full";#N/A,#N/A,FALSE,"Half";#N/A,#N/A,FALSE,"Op Expenses";#N/A,#N/A,FALSE,"Cap Charge";#N/A,#N/A,FALSE,"Cost C";#N/A,#N/A,FALSE,"PP&amp;E";#N/A,#N/A,FALSE,"R&amp;D"}</definedName>
    <definedName name="__________________NEW4" localSheetId="2" hidden="1">{#N/A,#N/A,FALSE,"Full";#N/A,#N/A,FALSE,"Half";#N/A,#N/A,FALSE,"Op Expenses";#N/A,#N/A,FALSE,"Cap Charge";#N/A,#N/A,FALSE,"Cost C";#N/A,#N/A,FALSE,"PP&amp;E";#N/A,#N/A,FALSE,"R&amp;D"}</definedName>
    <definedName name="__________________NEW4" hidden="1">{#N/A,#N/A,FALSE,"Full";#N/A,#N/A,FALSE,"Half";#N/A,#N/A,FALSE,"Op Expenses";#N/A,#N/A,FALSE,"Cap Charge";#N/A,#N/A,FALSE,"Cost C";#N/A,#N/A,FALSE,"PP&amp;E";#N/A,#N/A,FALSE,"R&amp;D"}</definedName>
    <definedName name="__________________pas1">#REF!</definedName>
    <definedName name="__________________pas2">#REF!</definedName>
    <definedName name="__________________pat1">#REF!</definedName>
    <definedName name="__________________pay1">#REF!</definedName>
    <definedName name="__________________pay4">#REF!</definedName>
    <definedName name="__________________PF1">#REF!</definedName>
    <definedName name="__________________PF4">#REF!</definedName>
    <definedName name="__________________R" localSheetId="10" hidden="1">{#N/A,#N/A,FALSE,"GRAFICO";#N/A,#N/A,FALSE,"CAJA (2)";#N/A,#N/A,FALSE,"TERCEROS-PROMEDIO";#N/A,#N/A,FALSE,"CAJA";#N/A,#N/A,FALSE,"INGRESOS1995-2003";#N/A,#N/A,FALSE,"GASTOS1995-2003"}</definedName>
    <definedName name="__________________R" localSheetId="2" hidden="1">{#N/A,#N/A,FALSE,"GRAFICO";#N/A,#N/A,FALSE,"CAJA (2)";#N/A,#N/A,FALSE,"TERCEROS-PROMEDIO";#N/A,#N/A,FALSE,"CAJA";#N/A,#N/A,FALSE,"INGRESOS1995-2003";#N/A,#N/A,FALSE,"GASTOS1995-2003"}</definedName>
    <definedName name="__________________R" hidden="1">{#N/A,#N/A,FALSE,"GRAFICO";#N/A,#N/A,FALSE,"CAJA (2)";#N/A,#N/A,FALSE,"TERCEROS-PROMEDIO";#N/A,#N/A,FALSE,"CAJA";#N/A,#N/A,FALSE,"INGRESOS1995-2003";#N/A,#N/A,FALSE,"GASTOS1995-2003"}</definedName>
    <definedName name="__________________TR10">#REF!</definedName>
    <definedName name="__________________TR11">#REF!</definedName>
    <definedName name="__________________TR12">#REF!</definedName>
    <definedName name="__________________TR13">#REF!</definedName>
    <definedName name="__________________TR14">#REF!</definedName>
    <definedName name="__________________TR15">#REF!</definedName>
    <definedName name="__________________TR16">#REF!</definedName>
    <definedName name="__________________XX1">#REF!</definedName>
    <definedName name="__________________XX10">#REF!</definedName>
    <definedName name="__________________XX11">#REF!</definedName>
    <definedName name="__________________XX12">#REF!</definedName>
    <definedName name="__________________XX2">#REF!</definedName>
    <definedName name="__________________XX3">#REF!</definedName>
    <definedName name="__________________XX4">#REF!</definedName>
    <definedName name="__________________XX5">#REF!</definedName>
    <definedName name="__________________XX6">#REF!</definedName>
    <definedName name="__________________XX7">#REF!</definedName>
    <definedName name="__________________XX8">#REF!</definedName>
    <definedName name="__________________XX9">#REF!</definedName>
    <definedName name="_________________act1">#REF!</definedName>
    <definedName name="_________________act2">#REF!</definedName>
    <definedName name="_________________act3">#REF!</definedName>
    <definedName name="_________________apf1">#REF!</definedName>
    <definedName name="_________________arp1">#REF!</definedName>
    <definedName name="_________________cmd1">#REF!</definedName>
    <definedName name="_________________DAT1">#REF!</definedName>
    <definedName name="_________________DAT10">#REF!</definedName>
    <definedName name="_________________DAT11">#REF!</definedName>
    <definedName name="_________________DAT12">#REF!</definedName>
    <definedName name="_________________DAT13">#REF!</definedName>
    <definedName name="_________________DAT14">#REF!</definedName>
    <definedName name="_________________DAT15">#REF!</definedName>
    <definedName name="_________________DAT16">#REF!</definedName>
    <definedName name="_________________DAT17">#REF!</definedName>
    <definedName name="_________________DAT18">#REF!</definedName>
    <definedName name="_________________DAT19">#REF!</definedName>
    <definedName name="_________________DAT2">#REF!</definedName>
    <definedName name="_________________DAT20">#REF!</definedName>
    <definedName name="_________________DAT21">#REF!</definedName>
    <definedName name="_________________DAT22">#REF!</definedName>
    <definedName name="_________________DAT23">#REF!</definedName>
    <definedName name="_________________DAT24">#REF!</definedName>
    <definedName name="_________________DAT25">#REF!</definedName>
    <definedName name="_________________DAT26">#REF!</definedName>
    <definedName name="_________________DAT27">#REF!</definedName>
    <definedName name="_________________DAT3">#REF!</definedName>
    <definedName name="_________________DAT4">#REF!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END1">#REF!</definedName>
    <definedName name="_________________gas1">#REF!</definedName>
    <definedName name="_________________gas2">#REF!</definedName>
    <definedName name="_________________gas3">#REF!</definedName>
    <definedName name="_________________gas4">#REF!</definedName>
    <definedName name="_________________gas5">#REF!</definedName>
    <definedName name="_________________GND1">#REF!</definedName>
    <definedName name="_________________GND2">#REF!</definedName>
    <definedName name="_________________GND3">#REF!</definedName>
    <definedName name="_________________GND4">#REF!</definedName>
    <definedName name="_________________GND5">#REF!</definedName>
    <definedName name="_________________GTO1">#REF!</definedName>
    <definedName name="_________________IMP1">#REF!</definedName>
    <definedName name="_________________ing1">#REF!</definedName>
    <definedName name="_________________ing2">#REF!</definedName>
    <definedName name="_________________ing3">#REF!</definedName>
    <definedName name="_________________isa1">#REF!</definedName>
    <definedName name="_________________isa3">#REF!</definedName>
    <definedName name="_________________new1" localSheetId="10" hidden="1">{#N/A,#N/A,FALSE,"SMT1";#N/A,#N/A,FALSE,"SMT2";#N/A,#N/A,FALSE,"Summary";#N/A,#N/A,FALSE,"Graphs";#N/A,#N/A,FALSE,"4 Panel"}</definedName>
    <definedName name="_________________new1" localSheetId="2" hidden="1">{#N/A,#N/A,FALSE,"SMT1";#N/A,#N/A,FALSE,"SMT2";#N/A,#N/A,FALSE,"Summary";#N/A,#N/A,FALSE,"Graphs";#N/A,#N/A,FALSE,"4 Panel"}</definedName>
    <definedName name="_________________new1" hidden="1">{#N/A,#N/A,FALSE,"SMT1";#N/A,#N/A,FALSE,"SMT2";#N/A,#N/A,FALSE,"Summary";#N/A,#N/A,FALSE,"Graphs";#N/A,#N/A,FALSE,"4 Panel"}</definedName>
    <definedName name="_________________New15" localSheetId="10" hidden="1">{"EVA",#N/A,FALSE,"SMT2";#N/A,#N/A,FALSE,"Summary";#N/A,#N/A,FALSE,"Graphs";#N/A,#N/A,FALSE,"4 Panel"}</definedName>
    <definedName name="_________________New15" localSheetId="2" hidden="1">{"EVA",#N/A,FALSE,"SMT2";#N/A,#N/A,FALSE,"Summary";#N/A,#N/A,FALSE,"Graphs";#N/A,#N/A,FALSE,"4 Panel"}</definedName>
    <definedName name="_________________New15" hidden="1">{"EVA",#N/A,FALSE,"SMT2";#N/A,#N/A,FALSE,"Summary";#N/A,#N/A,FALSE,"Graphs";#N/A,#N/A,FALSE,"4 Panel"}</definedName>
    <definedName name="_________________New16" localSheetId="10" hidden="1">{#N/A,#N/A,FALSE,"SMT1";#N/A,#N/A,FALSE,"SMT2";#N/A,#N/A,FALSE,"Summary";#N/A,#N/A,FALSE,"Graphs";#N/A,#N/A,FALSE,"4 Panel"}</definedName>
    <definedName name="_________________New16" localSheetId="2" hidden="1">{#N/A,#N/A,FALSE,"SMT1";#N/A,#N/A,FALSE,"SMT2";#N/A,#N/A,FALSE,"Summary";#N/A,#N/A,FALSE,"Graphs";#N/A,#N/A,FALSE,"4 Panel"}</definedName>
    <definedName name="_________________New16" hidden="1">{#N/A,#N/A,FALSE,"SMT1";#N/A,#N/A,FALSE,"SMT2";#N/A,#N/A,FALSE,"Summary";#N/A,#N/A,FALSE,"Graphs";#N/A,#N/A,FALSE,"4 Panel"}</definedName>
    <definedName name="_________________New17" localSheetId="10" hidden="1">{#N/A,#N/A,FALSE,"SMT1";#N/A,#N/A,FALSE,"SMT2";#N/A,#N/A,FALSE,"Summary";#N/A,#N/A,FALSE,"Graphs";#N/A,#N/A,FALSE,"4 Panel"}</definedName>
    <definedName name="_________________New17" localSheetId="2" hidden="1">{#N/A,#N/A,FALSE,"SMT1";#N/A,#N/A,FALSE,"SMT2";#N/A,#N/A,FALSE,"Summary";#N/A,#N/A,FALSE,"Graphs";#N/A,#N/A,FALSE,"4 Panel"}</definedName>
    <definedName name="_________________New17" hidden="1">{#N/A,#N/A,FALSE,"SMT1";#N/A,#N/A,FALSE,"SMT2";#N/A,#N/A,FALSE,"Summary";#N/A,#N/A,FALSE,"Graphs";#N/A,#N/A,FALSE,"4 Panel"}</definedName>
    <definedName name="_________________New18" localSheetId="10" hidden="1">{#N/A,#N/A,FALSE,"Full";#N/A,#N/A,FALSE,"Half";#N/A,#N/A,FALSE,"Op Expenses";#N/A,#N/A,FALSE,"Cap Charge";#N/A,#N/A,FALSE,"Cost C";#N/A,#N/A,FALSE,"PP&amp;E";#N/A,#N/A,FALSE,"R&amp;D"}</definedName>
    <definedName name="_________________New18" localSheetId="2" hidden="1">{#N/A,#N/A,FALSE,"Full";#N/A,#N/A,FALSE,"Half";#N/A,#N/A,FALSE,"Op Expenses";#N/A,#N/A,FALSE,"Cap Charge";#N/A,#N/A,FALSE,"Cost C";#N/A,#N/A,FALSE,"PP&amp;E";#N/A,#N/A,FALSE,"R&amp;D"}</definedName>
    <definedName name="_________________New18" hidden="1">{#N/A,#N/A,FALSE,"Full";#N/A,#N/A,FALSE,"Half";#N/A,#N/A,FALSE,"Op Expenses";#N/A,#N/A,FALSE,"Cap Charge";#N/A,#N/A,FALSE,"Cost C";#N/A,#N/A,FALSE,"PP&amp;E";#N/A,#N/A,FALSE,"R&amp;D"}</definedName>
    <definedName name="_________________New19" localSheetId="10" hidden="1">{"EVA",#N/A,FALSE,"SMT2";#N/A,#N/A,FALSE,"Summary";#N/A,#N/A,FALSE,"Graphs";#N/A,#N/A,FALSE,"4 Panel"}</definedName>
    <definedName name="_________________New19" localSheetId="2" hidden="1">{"EVA",#N/A,FALSE,"SMT2";#N/A,#N/A,FALSE,"Summary";#N/A,#N/A,FALSE,"Graphs";#N/A,#N/A,FALSE,"4 Panel"}</definedName>
    <definedName name="_________________New19" hidden="1">{"EVA",#N/A,FALSE,"SMT2";#N/A,#N/A,FALSE,"Summary";#N/A,#N/A,FALSE,"Graphs";#N/A,#N/A,FALSE,"4 Panel"}</definedName>
    <definedName name="_________________New20" localSheetId="10" hidden="1">{#N/A,#N/A,FALSE,"SMT1";#N/A,#N/A,FALSE,"SMT2";#N/A,#N/A,FALSE,"Summary";#N/A,#N/A,FALSE,"Graphs";#N/A,#N/A,FALSE,"4 Panel"}</definedName>
    <definedName name="_________________New20" localSheetId="2" hidden="1">{#N/A,#N/A,FALSE,"SMT1";#N/A,#N/A,FALSE,"SMT2";#N/A,#N/A,FALSE,"Summary";#N/A,#N/A,FALSE,"Graphs";#N/A,#N/A,FALSE,"4 Panel"}</definedName>
    <definedName name="_________________New20" hidden="1">{#N/A,#N/A,FALSE,"SMT1";#N/A,#N/A,FALSE,"SMT2";#N/A,#N/A,FALSE,"Summary";#N/A,#N/A,FALSE,"Graphs";#N/A,#N/A,FALSE,"4 Panel"}</definedName>
    <definedName name="_________________New21" localSheetId="10" hidden="1">{#N/A,#N/A,FALSE,"Full";#N/A,#N/A,FALSE,"Half";#N/A,#N/A,FALSE,"Op Expenses";#N/A,#N/A,FALSE,"Cap Charge";#N/A,#N/A,FALSE,"Cost C";#N/A,#N/A,FALSE,"PP&amp;E";#N/A,#N/A,FALSE,"R&amp;D"}</definedName>
    <definedName name="_________________New21" localSheetId="2" hidden="1">{#N/A,#N/A,FALSE,"Full";#N/A,#N/A,FALSE,"Half";#N/A,#N/A,FALSE,"Op Expenses";#N/A,#N/A,FALSE,"Cap Charge";#N/A,#N/A,FALSE,"Cost C";#N/A,#N/A,FALSE,"PP&amp;E";#N/A,#N/A,FALSE,"R&amp;D"}</definedName>
    <definedName name="_________________New21" hidden="1">{#N/A,#N/A,FALSE,"Full";#N/A,#N/A,FALSE,"Half";#N/A,#N/A,FALSE,"Op Expenses";#N/A,#N/A,FALSE,"Cap Charge";#N/A,#N/A,FALSE,"Cost C";#N/A,#N/A,FALSE,"PP&amp;E";#N/A,#N/A,FALSE,"R&amp;D"}</definedName>
    <definedName name="_________________NEW3" localSheetId="10" hidden="1">{#N/A,#N/A,FALSE,"SMT1";#N/A,#N/A,FALSE,"SMT2";#N/A,#N/A,FALSE,"Summary";#N/A,#N/A,FALSE,"Graphs";#N/A,#N/A,FALSE,"4 Panel"}</definedName>
    <definedName name="_________________NEW3" localSheetId="2" hidden="1">{#N/A,#N/A,FALSE,"SMT1";#N/A,#N/A,FALSE,"SMT2";#N/A,#N/A,FALSE,"Summary";#N/A,#N/A,FALSE,"Graphs";#N/A,#N/A,FALSE,"4 Panel"}</definedName>
    <definedName name="_________________NEW3" hidden="1">{#N/A,#N/A,FALSE,"SMT1";#N/A,#N/A,FALSE,"SMT2";#N/A,#N/A,FALSE,"Summary";#N/A,#N/A,FALSE,"Graphs";#N/A,#N/A,FALSE,"4 Panel"}</definedName>
    <definedName name="_________________nEW30" localSheetId="10" hidden="1">{"EVA",#N/A,FALSE,"SMT2";#N/A,#N/A,FALSE,"Summary";#N/A,#N/A,FALSE,"Graphs";#N/A,#N/A,FALSE,"4 Panel"}</definedName>
    <definedName name="_________________nEW30" localSheetId="2" hidden="1">{"EVA",#N/A,FALSE,"SMT2";#N/A,#N/A,FALSE,"Summary";#N/A,#N/A,FALSE,"Graphs";#N/A,#N/A,FALSE,"4 Panel"}</definedName>
    <definedName name="_________________nEW30" hidden="1">{"EVA",#N/A,FALSE,"SMT2";#N/A,#N/A,FALSE,"Summary";#N/A,#N/A,FALSE,"Graphs";#N/A,#N/A,FALSE,"4 Panel"}</definedName>
    <definedName name="_________________New31" localSheetId="10" hidden="1">{#N/A,#N/A,FALSE,"SMT1";#N/A,#N/A,FALSE,"SMT2";#N/A,#N/A,FALSE,"Summary";#N/A,#N/A,FALSE,"Graphs";#N/A,#N/A,FALSE,"4 Panel"}</definedName>
    <definedName name="_________________New31" localSheetId="2" hidden="1">{#N/A,#N/A,FALSE,"SMT1";#N/A,#N/A,FALSE,"SMT2";#N/A,#N/A,FALSE,"Summary";#N/A,#N/A,FALSE,"Graphs";#N/A,#N/A,FALSE,"4 Panel"}</definedName>
    <definedName name="_________________New31" hidden="1">{#N/A,#N/A,FALSE,"SMT1";#N/A,#N/A,FALSE,"SMT2";#N/A,#N/A,FALSE,"Summary";#N/A,#N/A,FALSE,"Graphs";#N/A,#N/A,FALSE,"4 Panel"}</definedName>
    <definedName name="_________________New32" localSheetId="10" hidden="1">{#N/A,#N/A,FALSE,"SMT1";#N/A,#N/A,FALSE,"SMT2";#N/A,#N/A,FALSE,"Summary";#N/A,#N/A,FALSE,"Graphs";#N/A,#N/A,FALSE,"4 Panel"}</definedName>
    <definedName name="_________________New32" localSheetId="2" hidden="1">{#N/A,#N/A,FALSE,"SMT1";#N/A,#N/A,FALSE,"SMT2";#N/A,#N/A,FALSE,"Summary";#N/A,#N/A,FALSE,"Graphs";#N/A,#N/A,FALSE,"4 Panel"}</definedName>
    <definedName name="_________________New32" hidden="1">{#N/A,#N/A,FALSE,"SMT1";#N/A,#N/A,FALSE,"SMT2";#N/A,#N/A,FALSE,"Summary";#N/A,#N/A,FALSE,"Graphs";#N/A,#N/A,FALSE,"4 Panel"}</definedName>
    <definedName name="_________________New33" localSheetId="10" hidden="1">{#N/A,#N/A,FALSE,"Full";#N/A,#N/A,FALSE,"Half";#N/A,#N/A,FALSE,"Op Expenses";#N/A,#N/A,FALSE,"Cap Charge";#N/A,#N/A,FALSE,"Cost C";#N/A,#N/A,FALSE,"PP&amp;E";#N/A,#N/A,FALSE,"R&amp;D"}</definedName>
    <definedName name="_________________New33" localSheetId="2" hidden="1">{#N/A,#N/A,FALSE,"Full";#N/A,#N/A,FALSE,"Half";#N/A,#N/A,FALSE,"Op Expenses";#N/A,#N/A,FALSE,"Cap Charge";#N/A,#N/A,FALSE,"Cost C";#N/A,#N/A,FALSE,"PP&amp;E";#N/A,#N/A,FALSE,"R&amp;D"}</definedName>
    <definedName name="_________________New33" hidden="1">{#N/A,#N/A,FALSE,"Full";#N/A,#N/A,FALSE,"Half";#N/A,#N/A,FALSE,"Op Expenses";#N/A,#N/A,FALSE,"Cap Charge";#N/A,#N/A,FALSE,"Cost C";#N/A,#N/A,FALSE,"PP&amp;E";#N/A,#N/A,FALSE,"R&amp;D"}</definedName>
    <definedName name="_________________New34" localSheetId="10" hidden="1">{"EVA",#N/A,FALSE,"SMT2";#N/A,#N/A,FALSE,"Summary";#N/A,#N/A,FALSE,"Graphs";#N/A,#N/A,FALSE,"4 Panel"}</definedName>
    <definedName name="_________________New34" localSheetId="2" hidden="1">{"EVA",#N/A,FALSE,"SMT2";#N/A,#N/A,FALSE,"Summary";#N/A,#N/A,FALSE,"Graphs";#N/A,#N/A,FALSE,"4 Panel"}</definedName>
    <definedName name="_________________New34" hidden="1">{"EVA",#N/A,FALSE,"SMT2";#N/A,#N/A,FALSE,"Summary";#N/A,#N/A,FALSE,"Graphs";#N/A,#N/A,FALSE,"4 Panel"}</definedName>
    <definedName name="_________________New35" localSheetId="10" hidden="1">{#N/A,#N/A,FALSE,"SMT1";#N/A,#N/A,FALSE,"SMT2";#N/A,#N/A,FALSE,"Summary";#N/A,#N/A,FALSE,"Graphs";#N/A,#N/A,FALSE,"4 Panel"}</definedName>
    <definedName name="_________________New35" localSheetId="2" hidden="1">{#N/A,#N/A,FALSE,"SMT1";#N/A,#N/A,FALSE,"SMT2";#N/A,#N/A,FALSE,"Summary";#N/A,#N/A,FALSE,"Graphs";#N/A,#N/A,FALSE,"4 Panel"}</definedName>
    <definedName name="_________________New35" hidden="1">{#N/A,#N/A,FALSE,"SMT1";#N/A,#N/A,FALSE,"SMT2";#N/A,#N/A,FALSE,"Summary";#N/A,#N/A,FALSE,"Graphs";#N/A,#N/A,FALSE,"4 Panel"}</definedName>
    <definedName name="_________________New36" localSheetId="10" hidden="1">{#N/A,#N/A,FALSE,"Full";#N/A,#N/A,FALSE,"Half";#N/A,#N/A,FALSE,"Op Expenses";#N/A,#N/A,FALSE,"Cap Charge";#N/A,#N/A,FALSE,"Cost C";#N/A,#N/A,FALSE,"PP&amp;E";#N/A,#N/A,FALSE,"R&amp;D"}</definedName>
    <definedName name="_________________New36" localSheetId="2" hidden="1">{#N/A,#N/A,FALSE,"Full";#N/A,#N/A,FALSE,"Half";#N/A,#N/A,FALSE,"Op Expenses";#N/A,#N/A,FALSE,"Cap Charge";#N/A,#N/A,FALSE,"Cost C";#N/A,#N/A,FALSE,"PP&amp;E";#N/A,#N/A,FALSE,"R&amp;D"}</definedName>
    <definedName name="_________________New36" hidden="1">{#N/A,#N/A,FALSE,"Full";#N/A,#N/A,FALSE,"Half";#N/A,#N/A,FALSE,"Op Expenses";#N/A,#N/A,FALSE,"Cap Charge";#N/A,#N/A,FALSE,"Cost C";#N/A,#N/A,FALSE,"PP&amp;E";#N/A,#N/A,FALSE,"R&amp;D"}</definedName>
    <definedName name="_________________NEW4" localSheetId="10" hidden="1">{#N/A,#N/A,FALSE,"Full";#N/A,#N/A,FALSE,"Half";#N/A,#N/A,FALSE,"Op Expenses";#N/A,#N/A,FALSE,"Cap Charge";#N/A,#N/A,FALSE,"Cost C";#N/A,#N/A,FALSE,"PP&amp;E";#N/A,#N/A,FALSE,"R&amp;D"}</definedName>
    <definedName name="_________________NEW4" localSheetId="2" hidden="1">{#N/A,#N/A,FALSE,"Full";#N/A,#N/A,FALSE,"Half";#N/A,#N/A,FALSE,"Op Expenses";#N/A,#N/A,FALSE,"Cap Charge";#N/A,#N/A,FALSE,"Cost C";#N/A,#N/A,FALSE,"PP&amp;E";#N/A,#N/A,FALSE,"R&amp;D"}</definedName>
    <definedName name="_________________NEW4" hidden="1">{#N/A,#N/A,FALSE,"Full";#N/A,#N/A,FALSE,"Half";#N/A,#N/A,FALSE,"Op Expenses";#N/A,#N/A,FALSE,"Cap Charge";#N/A,#N/A,FALSE,"Cost C";#N/A,#N/A,FALSE,"PP&amp;E";#N/A,#N/A,FALSE,"R&amp;D"}</definedName>
    <definedName name="_________________PAG1">#REF!</definedName>
    <definedName name="_________________PAG2">#REF!</definedName>
    <definedName name="_________________pas1">#REF!</definedName>
    <definedName name="_________________pas2">#REF!</definedName>
    <definedName name="_________________pat1">#REF!</definedName>
    <definedName name="_________________pay1">#REF!</definedName>
    <definedName name="_________________pay4">#REF!</definedName>
    <definedName name="_________________PF1">#REF!</definedName>
    <definedName name="_________________PF4">#REF!</definedName>
    <definedName name="_________________PF5">#REF!</definedName>
    <definedName name="_________________R" localSheetId="10" hidden="1">{#N/A,#N/A,FALSE,"GRAFICO";#N/A,#N/A,FALSE,"CAJA (2)";#N/A,#N/A,FALSE,"TERCEROS-PROMEDIO";#N/A,#N/A,FALSE,"CAJA";#N/A,#N/A,FALSE,"INGRESOS1995-2003";#N/A,#N/A,FALSE,"GASTOS1995-2003"}</definedName>
    <definedName name="_________________R" localSheetId="2" hidden="1">{#N/A,#N/A,FALSE,"GRAFICO";#N/A,#N/A,FALSE,"CAJA (2)";#N/A,#N/A,FALSE,"TERCEROS-PROMEDIO";#N/A,#N/A,FALSE,"CAJA";#N/A,#N/A,FALSE,"INGRESOS1995-2003";#N/A,#N/A,FALSE,"GASTOS1995-2003"}</definedName>
    <definedName name="_________________R" hidden="1">{#N/A,#N/A,FALSE,"GRAFICO";#N/A,#N/A,FALSE,"CAJA (2)";#N/A,#N/A,FALSE,"TERCEROS-PROMEDIO";#N/A,#N/A,FALSE,"CAJA";#N/A,#N/A,FALSE,"INGRESOS1995-2003";#N/A,#N/A,FALSE,"GASTOS1995-2003"}</definedName>
    <definedName name="_________________TR10">#REF!</definedName>
    <definedName name="_________________TR11">#REF!</definedName>
    <definedName name="_________________TR12">#REF!</definedName>
    <definedName name="_________________TR13">#REF!</definedName>
    <definedName name="_________________TR14">#REF!</definedName>
    <definedName name="_________________TR15">#REF!</definedName>
    <definedName name="_________________TR16">#REF!</definedName>
    <definedName name="_________________XX1">#REF!</definedName>
    <definedName name="_________________XX10">#REF!</definedName>
    <definedName name="_________________XX11">#REF!</definedName>
    <definedName name="_________________XX12">#REF!</definedName>
    <definedName name="_________________XX2">#REF!</definedName>
    <definedName name="_________________XX3">#REF!</definedName>
    <definedName name="_________________XX4">#REF!</definedName>
    <definedName name="_________________XX5">#REF!</definedName>
    <definedName name="_________________XX6">#REF!</definedName>
    <definedName name="_________________XX7">#REF!</definedName>
    <definedName name="_________________XX8">#REF!</definedName>
    <definedName name="_________________XX9">#REF!</definedName>
    <definedName name="________________act1">#REF!</definedName>
    <definedName name="________________act2">#REF!</definedName>
    <definedName name="________________act3">#REF!</definedName>
    <definedName name="________________apf1">#REF!</definedName>
    <definedName name="________________arp1">#REF!</definedName>
    <definedName name="________________cmd1">#REF!</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19">#REF!</definedName>
    <definedName name="________________DAT2">#REF!</definedName>
    <definedName name="________________DAT20">#REF!</definedName>
    <definedName name="________________DAT21">#REF!</definedName>
    <definedName name="________________DAT22">#REF!</definedName>
    <definedName name="________________DAT23">#REF!</definedName>
    <definedName name="________________DAT24">#REF!</definedName>
    <definedName name="________________DAT25">#REF!</definedName>
    <definedName name="________________DAT26">#REF!</definedName>
    <definedName name="________________DAT27">#REF!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END1">#REF!</definedName>
    <definedName name="________________gas1">#REF!</definedName>
    <definedName name="________________gas2">#REF!</definedName>
    <definedName name="________________gas3">#REF!</definedName>
    <definedName name="________________gas4">#REF!</definedName>
    <definedName name="________________gas5">#REF!</definedName>
    <definedName name="________________GND1">#REF!</definedName>
    <definedName name="________________GND2">#REF!</definedName>
    <definedName name="________________GND3">#REF!</definedName>
    <definedName name="________________GND4">#REF!</definedName>
    <definedName name="________________GND5">#REF!</definedName>
    <definedName name="________________GTO1">#REF!</definedName>
    <definedName name="________________IMP1">#REF!</definedName>
    <definedName name="________________ing1">#REF!</definedName>
    <definedName name="________________ing2">#REF!</definedName>
    <definedName name="________________ing3">#REF!</definedName>
    <definedName name="________________isa1">#REF!</definedName>
    <definedName name="________________isa3">#REF!</definedName>
    <definedName name="________________new1" localSheetId="10" hidden="1">{#N/A,#N/A,FALSE,"SMT1";#N/A,#N/A,FALSE,"SMT2";#N/A,#N/A,FALSE,"Summary";#N/A,#N/A,FALSE,"Graphs";#N/A,#N/A,FALSE,"4 Panel"}</definedName>
    <definedName name="________________new1" localSheetId="2" hidden="1">{#N/A,#N/A,FALSE,"SMT1";#N/A,#N/A,FALSE,"SMT2";#N/A,#N/A,FALSE,"Summary";#N/A,#N/A,FALSE,"Graphs";#N/A,#N/A,FALSE,"4 Panel"}</definedName>
    <definedName name="________________new1" hidden="1">{#N/A,#N/A,FALSE,"SMT1";#N/A,#N/A,FALSE,"SMT2";#N/A,#N/A,FALSE,"Summary";#N/A,#N/A,FALSE,"Graphs";#N/A,#N/A,FALSE,"4 Panel"}</definedName>
    <definedName name="________________New15" localSheetId="10" hidden="1">{"EVA",#N/A,FALSE,"SMT2";#N/A,#N/A,FALSE,"Summary";#N/A,#N/A,FALSE,"Graphs";#N/A,#N/A,FALSE,"4 Panel"}</definedName>
    <definedName name="________________New15" localSheetId="2" hidden="1">{"EVA",#N/A,FALSE,"SMT2";#N/A,#N/A,FALSE,"Summary";#N/A,#N/A,FALSE,"Graphs";#N/A,#N/A,FALSE,"4 Panel"}</definedName>
    <definedName name="________________New15" hidden="1">{"EVA",#N/A,FALSE,"SMT2";#N/A,#N/A,FALSE,"Summary";#N/A,#N/A,FALSE,"Graphs";#N/A,#N/A,FALSE,"4 Panel"}</definedName>
    <definedName name="________________New16" localSheetId="10" hidden="1">{#N/A,#N/A,FALSE,"SMT1";#N/A,#N/A,FALSE,"SMT2";#N/A,#N/A,FALSE,"Summary";#N/A,#N/A,FALSE,"Graphs";#N/A,#N/A,FALSE,"4 Panel"}</definedName>
    <definedName name="________________New16" localSheetId="2" hidden="1">{#N/A,#N/A,FALSE,"SMT1";#N/A,#N/A,FALSE,"SMT2";#N/A,#N/A,FALSE,"Summary";#N/A,#N/A,FALSE,"Graphs";#N/A,#N/A,FALSE,"4 Panel"}</definedName>
    <definedName name="________________New16" hidden="1">{#N/A,#N/A,FALSE,"SMT1";#N/A,#N/A,FALSE,"SMT2";#N/A,#N/A,FALSE,"Summary";#N/A,#N/A,FALSE,"Graphs";#N/A,#N/A,FALSE,"4 Panel"}</definedName>
    <definedName name="________________New17" localSheetId="10" hidden="1">{#N/A,#N/A,FALSE,"SMT1";#N/A,#N/A,FALSE,"SMT2";#N/A,#N/A,FALSE,"Summary";#N/A,#N/A,FALSE,"Graphs";#N/A,#N/A,FALSE,"4 Panel"}</definedName>
    <definedName name="________________New17" localSheetId="2" hidden="1">{#N/A,#N/A,FALSE,"SMT1";#N/A,#N/A,FALSE,"SMT2";#N/A,#N/A,FALSE,"Summary";#N/A,#N/A,FALSE,"Graphs";#N/A,#N/A,FALSE,"4 Panel"}</definedName>
    <definedName name="________________New17" hidden="1">{#N/A,#N/A,FALSE,"SMT1";#N/A,#N/A,FALSE,"SMT2";#N/A,#N/A,FALSE,"Summary";#N/A,#N/A,FALSE,"Graphs";#N/A,#N/A,FALSE,"4 Panel"}</definedName>
    <definedName name="________________New18" localSheetId="10" hidden="1">{#N/A,#N/A,FALSE,"Full";#N/A,#N/A,FALSE,"Half";#N/A,#N/A,FALSE,"Op Expenses";#N/A,#N/A,FALSE,"Cap Charge";#N/A,#N/A,FALSE,"Cost C";#N/A,#N/A,FALSE,"PP&amp;E";#N/A,#N/A,FALSE,"R&amp;D"}</definedName>
    <definedName name="________________New18" localSheetId="2" hidden="1">{#N/A,#N/A,FALSE,"Full";#N/A,#N/A,FALSE,"Half";#N/A,#N/A,FALSE,"Op Expenses";#N/A,#N/A,FALSE,"Cap Charge";#N/A,#N/A,FALSE,"Cost C";#N/A,#N/A,FALSE,"PP&amp;E";#N/A,#N/A,FALSE,"R&amp;D"}</definedName>
    <definedName name="________________New18" hidden="1">{#N/A,#N/A,FALSE,"Full";#N/A,#N/A,FALSE,"Half";#N/A,#N/A,FALSE,"Op Expenses";#N/A,#N/A,FALSE,"Cap Charge";#N/A,#N/A,FALSE,"Cost C";#N/A,#N/A,FALSE,"PP&amp;E";#N/A,#N/A,FALSE,"R&amp;D"}</definedName>
    <definedName name="________________New19" localSheetId="10" hidden="1">{"EVA",#N/A,FALSE,"SMT2";#N/A,#N/A,FALSE,"Summary";#N/A,#N/A,FALSE,"Graphs";#N/A,#N/A,FALSE,"4 Panel"}</definedName>
    <definedName name="________________New19" localSheetId="2" hidden="1">{"EVA",#N/A,FALSE,"SMT2";#N/A,#N/A,FALSE,"Summary";#N/A,#N/A,FALSE,"Graphs";#N/A,#N/A,FALSE,"4 Panel"}</definedName>
    <definedName name="________________New19" hidden="1">{"EVA",#N/A,FALSE,"SMT2";#N/A,#N/A,FALSE,"Summary";#N/A,#N/A,FALSE,"Graphs";#N/A,#N/A,FALSE,"4 Panel"}</definedName>
    <definedName name="________________New20" localSheetId="10" hidden="1">{#N/A,#N/A,FALSE,"SMT1";#N/A,#N/A,FALSE,"SMT2";#N/A,#N/A,FALSE,"Summary";#N/A,#N/A,FALSE,"Graphs";#N/A,#N/A,FALSE,"4 Panel"}</definedName>
    <definedName name="________________New20" localSheetId="2" hidden="1">{#N/A,#N/A,FALSE,"SMT1";#N/A,#N/A,FALSE,"SMT2";#N/A,#N/A,FALSE,"Summary";#N/A,#N/A,FALSE,"Graphs";#N/A,#N/A,FALSE,"4 Panel"}</definedName>
    <definedName name="________________New20" hidden="1">{#N/A,#N/A,FALSE,"SMT1";#N/A,#N/A,FALSE,"SMT2";#N/A,#N/A,FALSE,"Summary";#N/A,#N/A,FALSE,"Graphs";#N/A,#N/A,FALSE,"4 Panel"}</definedName>
    <definedName name="________________New21" localSheetId="10" hidden="1">{#N/A,#N/A,FALSE,"Full";#N/A,#N/A,FALSE,"Half";#N/A,#N/A,FALSE,"Op Expenses";#N/A,#N/A,FALSE,"Cap Charge";#N/A,#N/A,FALSE,"Cost C";#N/A,#N/A,FALSE,"PP&amp;E";#N/A,#N/A,FALSE,"R&amp;D"}</definedName>
    <definedName name="________________New21" localSheetId="2" hidden="1">{#N/A,#N/A,FALSE,"Full";#N/A,#N/A,FALSE,"Half";#N/A,#N/A,FALSE,"Op Expenses";#N/A,#N/A,FALSE,"Cap Charge";#N/A,#N/A,FALSE,"Cost C";#N/A,#N/A,FALSE,"PP&amp;E";#N/A,#N/A,FALSE,"R&amp;D"}</definedName>
    <definedName name="________________New21" hidden="1">{#N/A,#N/A,FALSE,"Full";#N/A,#N/A,FALSE,"Half";#N/A,#N/A,FALSE,"Op Expenses";#N/A,#N/A,FALSE,"Cap Charge";#N/A,#N/A,FALSE,"Cost C";#N/A,#N/A,FALSE,"PP&amp;E";#N/A,#N/A,FALSE,"R&amp;D"}</definedName>
    <definedName name="________________NEW3" localSheetId="10" hidden="1">{#N/A,#N/A,FALSE,"SMT1";#N/A,#N/A,FALSE,"SMT2";#N/A,#N/A,FALSE,"Summary";#N/A,#N/A,FALSE,"Graphs";#N/A,#N/A,FALSE,"4 Panel"}</definedName>
    <definedName name="________________NEW3" localSheetId="2" hidden="1">{#N/A,#N/A,FALSE,"SMT1";#N/A,#N/A,FALSE,"SMT2";#N/A,#N/A,FALSE,"Summary";#N/A,#N/A,FALSE,"Graphs";#N/A,#N/A,FALSE,"4 Panel"}</definedName>
    <definedName name="________________NEW3" hidden="1">{#N/A,#N/A,FALSE,"SMT1";#N/A,#N/A,FALSE,"SMT2";#N/A,#N/A,FALSE,"Summary";#N/A,#N/A,FALSE,"Graphs";#N/A,#N/A,FALSE,"4 Panel"}</definedName>
    <definedName name="________________nEW30" localSheetId="10" hidden="1">{"EVA",#N/A,FALSE,"SMT2";#N/A,#N/A,FALSE,"Summary";#N/A,#N/A,FALSE,"Graphs";#N/A,#N/A,FALSE,"4 Panel"}</definedName>
    <definedName name="________________nEW30" localSheetId="2" hidden="1">{"EVA",#N/A,FALSE,"SMT2";#N/A,#N/A,FALSE,"Summary";#N/A,#N/A,FALSE,"Graphs";#N/A,#N/A,FALSE,"4 Panel"}</definedName>
    <definedName name="________________nEW30" hidden="1">{"EVA",#N/A,FALSE,"SMT2";#N/A,#N/A,FALSE,"Summary";#N/A,#N/A,FALSE,"Graphs";#N/A,#N/A,FALSE,"4 Panel"}</definedName>
    <definedName name="________________New31" localSheetId="10" hidden="1">{#N/A,#N/A,FALSE,"SMT1";#N/A,#N/A,FALSE,"SMT2";#N/A,#N/A,FALSE,"Summary";#N/A,#N/A,FALSE,"Graphs";#N/A,#N/A,FALSE,"4 Panel"}</definedName>
    <definedName name="________________New31" localSheetId="2" hidden="1">{#N/A,#N/A,FALSE,"SMT1";#N/A,#N/A,FALSE,"SMT2";#N/A,#N/A,FALSE,"Summary";#N/A,#N/A,FALSE,"Graphs";#N/A,#N/A,FALSE,"4 Panel"}</definedName>
    <definedName name="________________New31" hidden="1">{#N/A,#N/A,FALSE,"SMT1";#N/A,#N/A,FALSE,"SMT2";#N/A,#N/A,FALSE,"Summary";#N/A,#N/A,FALSE,"Graphs";#N/A,#N/A,FALSE,"4 Panel"}</definedName>
    <definedName name="________________New32" localSheetId="10" hidden="1">{#N/A,#N/A,FALSE,"SMT1";#N/A,#N/A,FALSE,"SMT2";#N/A,#N/A,FALSE,"Summary";#N/A,#N/A,FALSE,"Graphs";#N/A,#N/A,FALSE,"4 Panel"}</definedName>
    <definedName name="________________New32" localSheetId="2" hidden="1">{#N/A,#N/A,FALSE,"SMT1";#N/A,#N/A,FALSE,"SMT2";#N/A,#N/A,FALSE,"Summary";#N/A,#N/A,FALSE,"Graphs";#N/A,#N/A,FALSE,"4 Panel"}</definedName>
    <definedName name="________________New32" hidden="1">{#N/A,#N/A,FALSE,"SMT1";#N/A,#N/A,FALSE,"SMT2";#N/A,#N/A,FALSE,"Summary";#N/A,#N/A,FALSE,"Graphs";#N/A,#N/A,FALSE,"4 Panel"}</definedName>
    <definedName name="________________New33" localSheetId="10" hidden="1">{#N/A,#N/A,FALSE,"Full";#N/A,#N/A,FALSE,"Half";#N/A,#N/A,FALSE,"Op Expenses";#N/A,#N/A,FALSE,"Cap Charge";#N/A,#N/A,FALSE,"Cost C";#N/A,#N/A,FALSE,"PP&amp;E";#N/A,#N/A,FALSE,"R&amp;D"}</definedName>
    <definedName name="________________New33" localSheetId="2" hidden="1">{#N/A,#N/A,FALSE,"Full";#N/A,#N/A,FALSE,"Half";#N/A,#N/A,FALSE,"Op Expenses";#N/A,#N/A,FALSE,"Cap Charge";#N/A,#N/A,FALSE,"Cost C";#N/A,#N/A,FALSE,"PP&amp;E";#N/A,#N/A,FALSE,"R&amp;D"}</definedName>
    <definedName name="________________New33" hidden="1">{#N/A,#N/A,FALSE,"Full";#N/A,#N/A,FALSE,"Half";#N/A,#N/A,FALSE,"Op Expenses";#N/A,#N/A,FALSE,"Cap Charge";#N/A,#N/A,FALSE,"Cost C";#N/A,#N/A,FALSE,"PP&amp;E";#N/A,#N/A,FALSE,"R&amp;D"}</definedName>
    <definedName name="________________New34" localSheetId="10" hidden="1">{"EVA",#N/A,FALSE,"SMT2";#N/A,#N/A,FALSE,"Summary";#N/A,#N/A,FALSE,"Graphs";#N/A,#N/A,FALSE,"4 Panel"}</definedName>
    <definedName name="________________New34" localSheetId="2" hidden="1">{"EVA",#N/A,FALSE,"SMT2";#N/A,#N/A,FALSE,"Summary";#N/A,#N/A,FALSE,"Graphs";#N/A,#N/A,FALSE,"4 Panel"}</definedName>
    <definedName name="________________New34" hidden="1">{"EVA",#N/A,FALSE,"SMT2";#N/A,#N/A,FALSE,"Summary";#N/A,#N/A,FALSE,"Graphs";#N/A,#N/A,FALSE,"4 Panel"}</definedName>
    <definedName name="________________New35" localSheetId="10" hidden="1">{#N/A,#N/A,FALSE,"SMT1";#N/A,#N/A,FALSE,"SMT2";#N/A,#N/A,FALSE,"Summary";#N/A,#N/A,FALSE,"Graphs";#N/A,#N/A,FALSE,"4 Panel"}</definedName>
    <definedName name="________________New35" localSheetId="2" hidden="1">{#N/A,#N/A,FALSE,"SMT1";#N/A,#N/A,FALSE,"SMT2";#N/A,#N/A,FALSE,"Summary";#N/A,#N/A,FALSE,"Graphs";#N/A,#N/A,FALSE,"4 Panel"}</definedName>
    <definedName name="________________New35" hidden="1">{#N/A,#N/A,FALSE,"SMT1";#N/A,#N/A,FALSE,"SMT2";#N/A,#N/A,FALSE,"Summary";#N/A,#N/A,FALSE,"Graphs";#N/A,#N/A,FALSE,"4 Panel"}</definedName>
    <definedName name="________________New36" localSheetId="10" hidden="1">{#N/A,#N/A,FALSE,"Full";#N/A,#N/A,FALSE,"Half";#N/A,#N/A,FALSE,"Op Expenses";#N/A,#N/A,FALSE,"Cap Charge";#N/A,#N/A,FALSE,"Cost C";#N/A,#N/A,FALSE,"PP&amp;E";#N/A,#N/A,FALSE,"R&amp;D"}</definedName>
    <definedName name="________________New36" localSheetId="2" hidden="1">{#N/A,#N/A,FALSE,"Full";#N/A,#N/A,FALSE,"Half";#N/A,#N/A,FALSE,"Op Expenses";#N/A,#N/A,FALSE,"Cap Charge";#N/A,#N/A,FALSE,"Cost C";#N/A,#N/A,FALSE,"PP&amp;E";#N/A,#N/A,FALSE,"R&amp;D"}</definedName>
    <definedName name="________________New36" hidden="1">{#N/A,#N/A,FALSE,"Full";#N/A,#N/A,FALSE,"Half";#N/A,#N/A,FALSE,"Op Expenses";#N/A,#N/A,FALSE,"Cap Charge";#N/A,#N/A,FALSE,"Cost C";#N/A,#N/A,FALSE,"PP&amp;E";#N/A,#N/A,FALSE,"R&amp;D"}</definedName>
    <definedName name="________________NEW4" localSheetId="10" hidden="1">{#N/A,#N/A,FALSE,"Full";#N/A,#N/A,FALSE,"Half";#N/A,#N/A,FALSE,"Op Expenses";#N/A,#N/A,FALSE,"Cap Charge";#N/A,#N/A,FALSE,"Cost C";#N/A,#N/A,FALSE,"PP&amp;E";#N/A,#N/A,FALSE,"R&amp;D"}</definedName>
    <definedName name="________________NEW4" localSheetId="2" hidden="1">{#N/A,#N/A,FALSE,"Full";#N/A,#N/A,FALSE,"Half";#N/A,#N/A,FALSE,"Op Expenses";#N/A,#N/A,FALSE,"Cap Charge";#N/A,#N/A,FALSE,"Cost C";#N/A,#N/A,FALSE,"PP&amp;E";#N/A,#N/A,FALSE,"R&amp;D"}</definedName>
    <definedName name="________________NEW4" hidden="1">{#N/A,#N/A,FALSE,"Full";#N/A,#N/A,FALSE,"Half";#N/A,#N/A,FALSE,"Op Expenses";#N/A,#N/A,FALSE,"Cap Charge";#N/A,#N/A,FALSE,"Cost C";#N/A,#N/A,FALSE,"PP&amp;E";#N/A,#N/A,FALSE,"R&amp;D"}</definedName>
    <definedName name="________________PAG1">#REF!</definedName>
    <definedName name="________________PAG2">#REF!</definedName>
    <definedName name="________________pas1">#REF!</definedName>
    <definedName name="________________pas2">#REF!</definedName>
    <definedName name="________________pat1">#REF!</definedName>
    <definedName name="________________pay1">#REF!</definedName>
    <definedName name="________________pay4">#REF!</definedName>
    <definedName name="________________PF1">#REF!</definedName>
    <definedName name="________________PF4">#REF!</definedName>
    <definedName name="________________PF5">#REF!</definedName>
    <definedName name="________________R" localSheetId="10" hidden="1">{#N/A,#N/A,FALSE,"GRAFICO";#N/A,#N/A,FALSE,"CAJA (2)";#N/A,#N/A,FALSE,"TERCEROS-PROMEDIO";#N/A,#N/A,FALSE,"CAJA";#N/A,#N/A,FALSE,"INGRESOS1995-2003";#N/A,#N/A,FALSE,"GASTOS1995-2003"}</definedName>
    <definedName name="________________R" localSheetId="2" hidden="1">{#N/A,#N/A,FALSE,"GRAFICO";#N/A,#N/A,FALSE,"CAJA (2)";#N/A,#N/A,FALSE,"TERCEROS-PROMEDIO";#N/A,#N/A,FALSE,"CAJA";#N/A,#N/A,FALSE,"INGRESOS1995-2003";#N/A,#N/A,FALSE,"GASTOS1995-2003"}</definedName>
    <definedName name="________________R" hidden="1">{#N/A,#N/A,FALSE,"GRAFICO";#N/A,#N/A,FALSE,"CAJA (2)";#N/A,#N/A,FALSE,"TERCEROS-PROMEDIO";#N/A,#N/A,FALSE,"CAJA";#N/A,#N/A,FALSE,"INGRESOS1995-2003";#N/A,#N/A,FALSE,"GASTOS1995-2003"}</definedName>
    <definedName name="________________TR10">#REF!</definedName>
    <definedName name="________________TR11">#REF!</definedName>
    <definedName name="________________TR12">#REF!</definedName>
    <definedName name="________________TR13">#REF!</definedName>
    <definedName name="________________TR14">#REF!</definedName>
    <definedName name="________________TR15">#REF!</definedName>
    <definedName name="________________TR16">#REF!</definedName>
    <definedName name="________________XX1">#REF!</definedName>
    <definedName name="________________XX10">#REF!</definedName>
    <definedName name="________________XX11">#REF!</definedName>
    <definedName name="________________XX12">#REF!</definedName>
    <definedName name="________________XX2">#REF!</definedName>
    <definedName name="________________XX3">#REF!</definedName>
    <definedName name="________________XX4">#REF!</definedName>
    <definedName name="________________XX5">#REF!</definedName>
    <definedName name="________________XX6">#REF!</definedName>
    <definedName name="________________XX7">#REF!</definedName>
    <definedName name="________________XX8">#REF!</definedName>
    <definedName name="________________XX9">#REF!</definedName>
    <definedName name="_______________act1">#REF!</definedName>
    <definedName name="_______________act2">#REF!</definedName>
    <definedName name="_______________act3">#REF!</definedName>
    <definedName name="_______________apf1">#REF!</definedName>
    <definedName name="_______________arp1">#REF!</definedName>
    <definedName name="_______________cmd1">#REF!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19">#REF!</definedName>
    <definedName name="_______________DAT2">#REF!</definedName>
    <definedName name="_______________DAT20">#REF!</definedName>
    <definedName name="_______________DAT21">#REF!</definedName>
    <definedName name="_______________DAT22">#REF!</definedName>
    <definedName name="_______________DAT23">#REF!</definedName>
    <definedName name="_______________DAT24">#REF!</definedName>
    <definedName name="_______________DAT25">#REF!</definedName>
    <definedName name="_______________DAT26">#REF!</definedName>
    <definedName name="_______________DAT27">#REF!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END1">#REF!</definedName>
    <definedName name="_______________gas1">#REF!</definedName>
    <definedName name="_______________gas2">#REF!</definedName>
    <definedName name="_______________gas3">#REF!</definedName>
    <definedName name="_______________gas4">#REF!</definedName>
    <definedName name="_______________gas5">#REF!</definedName>
    <definedName name="_______________GND1">#REF!</definedName>
    <definedName name="_______________GND2">#REF!</definedName>
    <definedName name="_______________GND3">#REF!</definedName>
    <definedName name="_______________GND4">#REF!</definedName>
    <definedName name="_______________GND5">#REF!</definedName>
    <definedName name="_______________GTO1">#REF!</definedName>
    <definedName name="_______________IMP1">#REF!</definedName>
    <definedName name="_______________ing1">#REF!</definedName>
    <definedName name="_______________ing2">#REF!</definedName>
    <definedName name="_______________ing3">#REF!</definedName>
    <definedName name="_______________isa1">#REF!</definedName>
    <definedName name="_______________isa3">#REF!</definedName>
    <definedName name="_______________new1" localSheetId="10" hidden="1">{#N/A,#N/A,FALSE,"SMT1";#N/A,#N/A,FALSE,"SMT2";#N/A,#N/A,FALSE,"Summary";#N/A,#N/A,FALSE,"Graphs";#N/A,#N/A,FALSE,"4 Panel"}</definedName>
    <definedName name="_______________new1" localSheetId="2" hidden="1">{#N/A,#N/A,FALSE,"SMT1";#N/A,#N/A,FALSE,"SMT2";#N/A,#N/A,FALSE,"Summary";#N/A,#N/A,FALSE,"Graphs";#N/A,#N/A,FALSE,"4 Panel"}</definedName>
    <definedName name="_______________new1" hidden="1">{#N/A,#N/A,FALSE,"SMT1";#N/A,#N/A,FALSE,"SMT2";#N/A,#N/A,FALSE,"Summary";#N/A,#N/A,FALSE,"Graphs";#N/A,#N/A,FALSE,"4 Panel"}</definedName>
    <definedName name="_______________New15" localSheetId="10" hidden="1">{"EVA",#N/A,FALSE,"SMT2";#N/A,#N/A,FALSE,"Summary";#N/A,#N/A,FALSE,"Graphs";#N/A,#N/A,FALSE,"4 Panel"}</definedName>
    <definedName name="_______________New15" localSheetId="2" hidden="1">{"EVA",#N/A,FALSE,"SMT2";#N/A,#N/A,FALSE,"Summary";#N/A,#N/A,FALSE,"Graphs";#N/A,#N/A,FALSE,"4 Panel"}</definedName>
    <definedName name="_______________New15" hidden="1">{"EVA",#N/A,FALSE,"SMT2";#N/A,#N/A,FALSE,"Summary";#N/A,#N/A,FALSE,"Graphs";#N/A,#N/A,FALSE,"4 Panel"}</definedName>
    <definedName name="_______________New16" localSheetId="10" hidden="1">{#N/A,#N/A,FALSE,"SMT1";#N/A,#N/A,FALSE,"SMT2";#N/A,#N/A,FALSE,"Summary";#N/A,#N/A,FALSE,"Graphs";#N/A,#N/A,FALSE,"4 Panel"}</definedName>
    <definedName name="_______________New16" localSheetId="2" hidden="1">{#N/A,#N/A,FALSE,"SMT1";#N/A,#N/A,FALSE,"SMT2";#N/A,#N/A,FALSE,"Summary";#N/A,#N/A,FALSE,"Graphs";#N/A,#N/A,FALSE,"4 Panel"}</definedName>
    <definedName name="_______________New16" hidden="1">{#N/A,#N/A,FALSE,"SMT1";#N/A,#N/A,FALSE,"SMT2";#N/A,#N/A,FALSE,"Summary";#N/A,#N/A,FALSE,"Graphs";#N/A,#N/A,FALSE,"4 Panel"}</definedName>
    <definedName name="_______________New17" localSheetId="10" hidden="1">{#N/A,#N/A,FALSE,"SMT1";#N/A,#N/A,FALSE,"SMT2";#N/A,#N/A,FALSE,"Summary";#N/A,#N/A,FALSE,"Graphs";#N/A,#N/A,FALSE,"4 Panel"}</definedName>
    <definedName name="_______________New17" localSheetId="2" hidden="1">{#N/A,#N/A,FALSE,"SMT1";#N/A,#N/A,FALSE,"SMT2";#N/A,#N/A,FALSE,"Summary";#N/A,#N/A,FALSE,"Graphs";#N/A,#N/A,FALSE,"4 Panel"}</definedName>
    <definedName name="_______________New17" hidden="1">{#N/A,#N/A,FALSE,"SMT1";#N/A,#N/A,FALSE,"SMT2";#N/A,#N/A,FALSE,"Summary";#N/A,#N/A,FALSE,"Graphs";#N/A,#N/A,FALSE,"4 Panel"}</definedName>
    <definedName name="_______________New18" localSheetId="10" hidden="1">{#N/A,#N/A,FALSE,"Full";#N/A,#N/A,FALSE,"Half";#N/A,#N/A,FALSE,"Op Expenses";#N/A,#N/A,FALSE,"Cap Charge";#N/A,#N/A,FALSE,"Cost C";#N/A,#N/A,FALSE,"PP&amp;E";#N/A,#N/A,FALSE,"R&amp;D"}</definedName>
    <definedName name="_______________New18" localSheetId="2" hidden="1">{#N/A,#N/A,FALSE,"Full";#N/A,#N/A,FALSE,"Half";#N/A,#N/A,FALSE,"Op Expenses";#N/A,#N/A,FALSE,"Cap Charge";#N/A,#N/A,FALSE,"Cost C";#N/A,#N/A,FALSE,"PP&amp;E";#N/A,#N/A,FALSE,"R&amp;D"}</definedName>
    <definedName name="_______________New18" hidden="1">{#N/A,#N/A,FALSE,"Full";#N/A,#N/A,FALSE,"Half";#N/A,#N/A,FALSE,"Op Expenses";#N/A,#N/A,FALSE,"Cap Charge";#N/A,#N/A,FALSE,"Cost C";#N/A,#N/A,FALSE,"PP&amp;E";#N/A,#N/A,FALSE,"R&amp;D"}</definedName>
    <definedName name="_______________New19" localSheetId="10" hidden="1">{"EVA",#N/A,FALSE,"SMT2";#N/A,#N/A,FALSE,"Summary";#N/A,#N/A,FALSE,"Graphs";#N/A,#N/A,FALSE,"4 Panel"}</definedName>
    <definedName name="_______________New19" localSheetId="2" hidden="1">{"EVA",#N/A,FALSE,"SMT2";#N/A,#N/A,FALSE,"Summary";#N/A,#N/A,FALSE,"Graphs";#N/A,#N/A,FALSE,"4 Panel"}</definedName>
    <definedName name="_______________New19" hidden="1">{"EVA",#N/A,FALSE,"SMT2";#N/A,#N/A,FALSE,"Summary";#N/A,#N/A,FALSE,"Graphs";#N/A,#N/A,FALSE,"4 Panel"}</definedName>
    <definedName name="_______________New20" localSheetId="10" hidden="1">{#N/A,#N/A,FALSE,"SMT1";#N/A,#N/A,FALSE,"SMT2";#N/A,#N/A,FALSE,"Summary";#N/A,#N/A,FALSE,"Graphs";#N/A,#N/A,FALSE,"4 Panel"}</definedName>
    <definedName name="_______________New20" localSheetId="2" hidden="1">{#N/A,#N/A,FALSE,"SMT1";#N/A,#N/A,FALSE,"SMT2";#N/A,#N/A,FALSE,"Summary";#N/A,#N/A,FALSE,"Graphs";#N/A,#N/A,FALSE,"4 Panel"}</definedName>
    <definedName name="_______________New20" hidden="1">{#N/A,#N/A,FALSE,"SMT1";#N/A,#N/A,FALSE,"SMT2";#N/A,#N/A,FALSE,"Summary";#N/A,#N/A,FALSE,"Graphs";#N/A,#N/A,FALSE,"4 Panel"}</definedName>
    <definedName name="_______________New21" localSheetId="10" hidden="1">{#N/A,#N/A,FALSE,"Full";#N/A,#N/A,FALSE,"Half";#N/A,#N/A,FALSE,"Op Expenses";#N/A,#N/A,FALSE,"Cap Charge";#N/A,#N/A,FALSE,"Cost C";#N/A,#N/A,FALSE,"PP&amp;E";#N/A,#N/A,FALSE,"R&amp;D"}</definedName>
    <definedName name="_______________New21" localSheetId="2" hidden="1">{#N/A,#N/A,FALSE,"Full";#N/A,#N/A,FALSE,"Half";#N/A,#N/A,FALSE,"Op Expenses";#N/A,#N/A,FALSE,"Cap Charge";#N/A,#N/A,FALSE,"Cost C";#N/A,#N/A,FALSE,"PP&amp;E";#N/A,#N/A,FALSE,"R&amp;D"}</definedName>
    <definedName name="_______________New21" hidden="1">{#N/A,#N/A,FALSE,"Full";#N/A,#N/A,FALSE,"Half";#N/A,#N/A,FALSE,"Op Expenses";#N/A,#N/A,FALSE,"Cap Charge";#N/A,#N/A,FALSE,"Cost C";#N/A,#N/A,FALSE,"PP&amp;E";#N/A,#N/A,FALSE,"R&amp;D"}</definedName>
    <definedName name="_______________NEW3" localSheetId="10" hidden="1">{#N/A,#N/A,FALSE,"SMT1";#N/A,#N/A,FALSE,"SMT2";#N/A,#N/A,FALSE,"Summary";#N/A,#N/A,FALSE,"Graphs";#N/A,#N/A,FALSE,"4 Panel"}</definedName>
    <definedName name="_______________NEW3" localSheetId="2" hidden="1">{#N/A,#N/A,FALSE,"SMT1";#N/A,#N/A,FALSE,"SMT2";#N/A,#N/A,FALSE,"Summary";#N/A,#N/A,FALSE,"Graphs";#N/A,#N/A,FALSE,"4 Panel"}</definedName>
    <definedName name="_______________NEW3" hidden="1">{#N/A,#N/A,FALSE,"SMT1";#N/A,#N/A,FALSE,"SMT2";#N/A,#N/A,FALSE,"Summary";#N/A,#N/A,FALSE,"Graphs";#N/A,#N/A,FALSE,"4 Panel"}</definedName>
    <definedName name="_______________nEW30" localSheetId="10" hidden="1">{"EVA",#N/A,FALSE,"SMT2";#N/A,#N/A,FALSE,"Summary";#N/A,#N/A,FALSE,"Graphs";#N/A,#N/A,FALSE,"4 Panel"}</definedName>
    <definedName name="_______________nEW30" localSheetId="2" hidden="1">{"EVA",#N/A,FALSE,"SMT2";#N/A,#N/A,FALSE,"Summary";#N/A,#N/A,FALSE,"Graphs";#N/A,#N/A,FALSE,"4 Panel"}</definedName>
    <definedName name="_______________nEW30" hidden="1">{"EVA",#N/A,FALSE,"SMT2";#N/A,#N/A,FALSE,"Summary";#N/A,#N/A,FALSE,"Graphs";#N/A,#N/A,FALSE,"4 Panel"}</definedName>
    <definedName name="_______________New31" localSheetId="10" hidden="1">{#N/A,#N/A,FALSE,"SMT1";#N/A,#N/A,FALSE,"SMT2";#N/A,#N/A,FALSE,"Summary";#N/A,#N/A,FALSE,"Graphs";#N/A,#N/A,FALSE,"4 Panel"}</definedName>
    <definedName name="_______________New31" localSheetId="2" hidden="1">{#N/A,#N/A,FALSE,"SMT1";#N/A,#N/A,FALSE,"SMT2";#N/A,#N/A,FALSE,"Summary";#N/A,#N/A,FALSE,"Graphs";#N/A,#N/A,FALSE,"4 Panel"}</definedName>
    <definedName name="_______________New31" hidden="1">{#N/A,#N/A,FALSE,"SMT1";#N/A,#N/A,FALSE,"SMT2";#N/A,#N/A,FALSE,"Summary";#N/A,#N/A,FALSE,"Graphs";#N/A,#N/A,FALSE,"4 Panel"}</definedName>
    <definedName name="_______________New32" localSheetId="10" hidden="1">{#N/A,#N/A,FALSE,"SMT1";#N/A,#N/A,FALSE,"SMT2";#N/A,#N/A,FALSE,"Summary";#N/A,#N/A,FALSE,"Graphs";#N/A,#N/A,FALSE,"4 Panel"}</definedName>
    <definedName name="_______________New32" localSheetId="2" hidden="1">{#N/A,#N/A,FALSE,"SMT1";#N/A,#N/A,FALSE,"SMT2";#N/A,#N/A,FALSE,"Summary";#N/A,#N/A,FALSE,"Graphs";#N/A,#N/A,FALSE,"4 Panel"}</definedName>
    <definedName name="_______________New32" hidden="1">{#N/A,#N/A,FALSE,"SMT1";#N/A,#N/A,FALSE,"SMT2";#N/A,#N/A,FALSE,"Summary";#N/A,#N/A,FALSE,"Graphs";#N/A,#N/A,FALSE,"4 Panel"}</definedName>
    <definedName name="_______________New33" localSheetId="10" hidden="1">{#N/A,#N/A,FALSE,"Full";#N/A,#N/A,FALSE,"Half";#N/A,#N/A,FALSE,"Op Expenses";#N/A,#N/A,FALSE,"Cap Charge";#N/A,#N/A,FALSE,"Cost C";#N/A,#N/A,FALSE,"PP&amp;E";#N/A,#N/A,FALSE,"R&amp;D"}</definedName>
    <definedName name="_______________New33" localSheetId="2" hidden="1">{#N/A,#N/A,FALSE,"Full";#N/A,#N/A,FALSE,"Half";#N/A,#N/A,FALSE,"Op Expenses";#N/A,#N/A,FALSE,"Cap Charge";#N/A,#N/A,FALSE,"Cost C";#N/A,#N/A,FALSE,"PP&amp;E";#N/A,#N/A,FALSE,"R&amp;D"}</definedName>
    <definedName name="_______________New33" hidden="1">{#N/A,#N/A,FALSE,"Full";#N/A,#N/A,FALSE,"Half";#N/A,#N/A,FALSE,"Op Expenses";#N/A,#N/A,FALSE,"Cap Charge";#N/A,#N/A,FALSE,"Cost C";#N/A,#N/A,FALSE,"PP&amp;E";#N/A,#N/A,FALSE,"R&amp;D"}</definedName>
    <definedName name="_______________New34" localSheetId="10" hidden="1">{"EVA",#N/A,FALSE,"SMT2";#N/A,#N/A,FALSE,"Summary";#N/A,#N/A,FALSE,"Graphs";#N/A,#N/A,FALSE,"4 Panel"}</definedName>
    <definedName name="_______________New34" localSheetId="2" hidden="1">{"EVA",#N/A,FALSE,"SMT2";#N/A,#N/A,FALSE,"Summary";#N/A,#N/A,FALSE,"Graphs";#N/A,#N/A,FALSE,"4 Panel"}</definedName>
    <definedName name="_______________New34" hidden="1">{"EVA",#N/A,FALSE,"SMT2";#N/A,#N/A,FALSE,"Summary";#N/A,#N/A,FALSE,"Graphs";#N/A,#N/A,FALSE,"4 Panel"}</definedName>
    <definedName name="_______________New35" localSheetId="10" hidden="1">{#N/A,#N/A,FALSE,"SMT1";#N/A,#N/A,FALSE,"SMT2";#N/A,#N/A,FALSE,"Summary";#N/A,#N/A,FALSE,"Graphs";#N/A,#N/A,FALSE,"4 Panel"}</definedName>
    <definedName name="_______________New35" localSheetId="2" hidden="1">{#N/A,#N/A,FALSE,"SMT1";#N/A,#N/A,FALSE,"SMT2";#N/A,#N/A,FALSE,"Summary";#N/A,#N/A,FALSE,"Graphs";#N/A,#N/A,FALSE,"4 Panel"}</definedName>
    <definedName name="_______________New35" hidden="1">{#N/A,#N/A,FALSE,"SMT1";#N/A,#N/A,FALSE,"SMT2";#N/A,#N/A,FALSE,"Summary";#N/A,#N/A,FALSE,"Graphs";#N/A,#N/A,FALSE,"4 Panel"}</definedName>
    <definedName name="_______________New36" localSheetId="10" hidden="1">{#N/A,#N/A,FALSE,"Full";#N/A,#N/A,FALSE,"Half";#N/A,#N/A,FALSE,"Op Expenses";#N/A,#N/A,FALSE,"Cap Charge";#N/A,#N/A,FALSE,"Cost C";#N/A,#N/A,FALSE,"PP&amp;E";#N/A,#N/A,FALSE,"R&amp;D"}</definedName>
    <definedName name="_______________New36" localSheetId="2" hidden="1">{#N/A,#N/A,FALSE,"Full";#N/A,#N/A,FALSE,"Half";#N/A,#N/A,FALSE,"Op Expenses";#N/A,#N/A,FALSE,"Cap Charge";#N/A,#N/A,FALSE,"Cost C";#N/A,#N/A,FALSE,"PP&amp;E";#N/A,#N/A,FALSE,"R&amp;D"}</definedName>
    <definedName name="_______________New36" hidden="1">{#N/A,#N/A,FALSE,"Full";#N/A,#N/A,FALSE,"Half";#N/A,#N/A,FALSE,"Op Expenses";#N/A,#N/A,FALSE,"Cap Charge";#N/A,#N/A,FALSE,"Cost C";#N/A,#N/A,FALSE,"PP&amp;E";#N/A,#N/A,FALSE,"R&amp;D"}</definedName>
    <definedName name="_______________NEW4" localSheetId="10" hidden="1">{#N/A,#N/A,FALSE,"Full";#N/A,#N/A,FALSE,"Half";#N/A,#N/A,FALSE,"Op Expenses";#N/A,#N/A,FALSE,"Cap Charge";#N/A,#N/A,FALSE,"Cost C";#N/A,#N/A,FALSE,"PP&amp;E";#N/A,#N/A,FALSE,"R&amp;D"}</definedName>
    <definedName name="_______________NEW4" localSheetId="2" hidden="1">{#N/A,#N/A,FALSE,"Full";#N/A,#N/A,FALSE,"Half";#N/A,#N/A,FALSE,"Op Expenses";#N/A,#N/A,FALSE,"Cap Charge";#N/A,#N/A,FALSE,"Cost C";#N/A,#N/A,FALSE,"PP&amp;E";#N/A,#N/A,FALSE,"R&amp;D"}</definedName>
    <definedName name="_______________NEW4" hidden="1">{#N/A,#N/A,FALSE,"Full";#N/A,#N/A,FALSE,"Half";#N/A,#N/A,FALSE,"Op Expenses";#N/A,#N/A,FALSE,"Cap Charge";#N/A,#N/A,FALSE,"Cost C";#N/A,#N/A,FALSE,"PP&amp;E";#N/A,#N/A,FALSE,"R&amp;D"}</definedName>
    <definedName name="_______________PAG1">#REF!</definedName>
    <definedName name="_______________PAG2">#REF!</definedName>
    <definedName name="_______________pas1">#REF!</definedName>
    <definedName name="_______________pas2">#REF!</definedName>
    <definedName name="_______________pat1">#REF!</definedName>
    <definedName name="_______________pay1">#REF!</definedName>
    <definedName name="_______________pay4">#REF!</definedName>
    <definedName name="_______________PF1">#REF!</definedName>
    <definedName name="_______________PF4">#REF!</definedName>
    <definedName name="_______________PF5">#REF!</definedName>
    <definedName name="_______________R" localSheetId="10" hidden="1">{#N/A,#N/A,FALSE,"GRAFICO";#N/A,#N/A,FALSE,"CAJA (2)";#N/A,#N/A,FALSE,"TERCEROS-PROMEDIO";#N/A,#N/A,FALSE,"CAJA";#N/A,#N/A,FALSE,"INGRESOS1995-2003";#N/A,#N/A,FALSE,"GASTOS1995-2003"}</definedName>
    <definedName name="_______________R" localSheetId="2" hidden="1">{#N/A,#N/A,FALSE,"GRAFICO";#N/A,#N/A,FALSE,"CAJA (2)";#N/A,#N/A,FALSE,"TERCEROS-PROMEDIO";#N/A,#N/A,FALSE,"CAJA";#N/A,#N/A,FALSE,"INGRESOS1995-2003";#N/A,#N/A,FALSE,"GASTOS1995-2003"}</definedName>
    <definedName name="_______________R" hidden="1">{#N/A,#N/A,FALSE,"GRAFICO";#N/A,#N/A,FALSE,"CAJA (2)";#N/A,#N/A,FALSE,"TERCEROS-PROMEDIO";#N/A,#N/A,FALSE,"CAJA";#N/A,#N/A,FALSE,"INGRESOS1995-2003";#N/A,#N/A,FALSE,"GASTOS1995-2003"}</definedName>
    <definedName name="_______________TR10">#REF!</definedName>
    <definedName name="_______________TR11">#REF!</definedName>
    <definedName name="_______________TR12">#REF!</definedName>
    <definedName name="_______________TR13">#REF!</definedName>
    <definedName name="_______________TR14">#REF!</definedName>
    <definedName name="_______________TR15">#REF!</definedName>
    <definedName name="_______________TR16">#REF!</definedName>
    <definedName name="_______________XX1">#REF!</definedName>
    <definedName name="_______________XX10">#REF!</definedName>
    <definedName name="_______________XX11">#REF!</definedName>
    <definedName name="_______________XX12">#REF!</definedName>
    <definedName name="_______________XX2">#REF!</definedName>
    <definedName name="_______________XX3">#REF!</definedName>
    <definedName name="_______________XX4">#REF!</definedName>
    <definedName name="_______________XX5">#REF!</definedName>
    <definedName name="_______________XX6">#REF!</definedName>
    <definedName name="_______________XX7">#REF!</definedName>
    <definedName name="_______________XX8">#REF!</definedName>
    <definedName name="_______________XX9">#REF!</definedName>
    <definedName name="______________act1">#REF!</definedName>
    <definedName name="______________act2">#REF!</definedName>
    <definedName name="______________act3">#REF!</definedName>
    <definedName name="______________apf1">#REF!</definedName>
    <definedName name="______________arp1">#REF!</definedName>
    <definedName name="______________cmd1">#REF!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25">#REF!</definedName>
    <definedName name="______________DAT26">#REF!</definedName>
    <definedName name="______________DAT27">#REF!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END1">#REF!</definedName>
    <definedName name="______________gas1">#REF!</definedName>
    <definedName name="______________gas2">#REF!</definedName>
    <definedName name="______________gas3">#REF!</definedName>
    <definedName name="______________gas4">#REF!</definedName>
    <definedName name="______________gas5">#REF!</definedName>
    <definedName name="______________GND1">#REF!</definedName>
    <definedName name="______________GND2">#REF!</definedName>
    <definedName name="______________GND3">#REF!</definedName>
    <definedName name="______________GND4">#REF!</definedName>
    <definedName name="______________GND5">#REF!</definedName>
    <definedName name="______________GTO1">#REF!</definedName>
    <definedName name="______________IMP1">#REF!</definedName>
    <definedName name="______________ing1">#REF!</definedName>
    <definedName name="______________ing2">#REF!</definedName>
    <definedName name="______________ing3">#REF!</definedName>
    <definedName name="______________isa1">#REF!</definedName>
    <definedName name="______________isa3">#REF!</definedName>
    <definedName name="______________new1" localSheetId="10" hidden="1">{#N/A,#N/A,FALSE,"SMT1";#N/A,#N/A,FALSE,"SMT2";#N/A,#N/A,FALSE,"Summary";#N/A,#N/A,FALSE,"Graphs";#N/A,#N/A,FALSE,"4 Panel"}</definedName>
    <definedName name="______________new1" localSheetId="2" hidden="1">{#N/A,#N/A,FALSE,"SMT1";#N/A,#N/A,FALSE,"SMT2";#N/A,#N/A,FALSE,"Summary";#N/A,#N/A,FALSE,"Graphs";#N/A,#N/A,FALSE,"4 Panel"}</definedName>
    <definedName name="______________new1" hidden="1">{#N/A,#N/A,FALSE,"SMT1";#N/A,#N/A,FALSE,"SMT2";#N/A,#N/A,FALSE,"Summary";#N/A,#N/A,FALSE,"Graphs";#N/A,#N/A,FALSE,"4 Panel"}</definedName>
    <definedName name="______________New15" localSheetId="10" hidden="1">{"EVA",#N/A,FALSE,"SMT2";#N/A,#N/A,FALSE,"Summary";#N/A,#N/A,FALSE,"Graphs";#N/A,#N/A,FALSE,"4 Panel"}</definedName>
    <definedName name="______________New15" localSheetId="2" hidden="1">{"EVA",#N/A,FALSE,"SMT2";#N/A,#N/A,FALSE,"Summary";#N/A,#N/A,FALSE,"Graphs";#N/A,#N/A,FALSE,"4 Panel"}</definedName>
    <definedName name="______________New15" hidden="1">{"EVA",#N/A,FALSE,"SMT2";#N/A,#N/A,FALSE,"Summary";#N/A,#N/A,FALSE,"Graphs";#N/A,#N/A,FALSE,"4 Panel"}</definedName>
    <definedName name="______________New16" localSheetId="10" hidden="1">{#N/A,#N/A,FALSE,"SMT1";#N/A,#N/A,FALSE,"SMT2";#N/A,#N/A,FALSE,"Summary";#N/A,#N/A,FALSE,"Graphs";#N/A,#N/A,FALSE,"4 Panel"}</definedName>
    <definedName name="______________New16" localSheetId="2" hidden="1">{#N/A,#N/A,FALSE,"SMT1";#N/A,#N/A,FALSE,"SMT2";#N/A,#N/A,FALSE,"Summary";#N/A,#N/A,FALSE,"Graphs";#N/A,#N/A,FALSE,"4 Panel"}</definedName>
    <definedName name="______________New16" hidden="1">{#N/A,#N/A,FALSE,"SMT1";#N/A,#N/A,FALSE,"SMT2";#N/A,#N/A,FALSE,"Summary";#N/A,#N/A,FALSE,"Graphs";#N/A,#N/A,FALSE,"4 Panel"}</definedName>
    <definedName name="______________New17" localSheetId="10" hidden="1">{#N/A,#N/A,FALSE,"SMT1";#N/A,#N/A,FALSE,"SMT2";#N/A,#N/A,FALSE,"Summary";#N/A,#N/A,FALSE,"Graphs";#N/A,#N/A,FALSE,"4 Panel"}</definedName>
    <definedName name="______________New17" localSheetId="2" hidden="1">{#N/A,#N/A,FALSE,"SMT1";#N/A,#N/A,FALSE,"SMT2";#N/A,#N/A,FALSE,"Summary";#N/A,#N/A,FALSE,"Graphs";#N/A,#N/A,FALSE,"4 Panel"}</definedName>
    <definedName name="______________New17" hidden="1">{#N/A,#N/A,FALSE,"SMT1";#N/A,#N/A,FALSE,"SMT2";#N/A,#N/A,FALSE,"Summary";#N/A,#N/A,FALSE,"Graphs";#N/A,#N/A,FALSE,"4 Panel"}</definedName>
    <definedName name="______________New18" localSheetId="10" hidden="1">{#N/A,#N/A,FALSE,"Full";#N/A,#N/A,FALSE,"Half";#N/A,#N/A,FALSE,"Op Expenses";#N/A,#N/A,FALSE,"Cap Charge";#N/A,#N/A,FALSE,"Cost C";#N/A,#N/A,FALSE,"PP&amp;E";#N/A,#N/A,FALSE,"R&amp;D"}</definedName>
    <definedName name="______________New18" localSheetId="2" hidden="1">{#N/A,#N/A,FALSE,"Full";#N/A,#N/A,FALSE,"Half";#N/A,#N/A,FALSE,"Op Expenses";#N/A,#N/A,FALSE,"Cap Charge";#N/A,#N/A,FALSE,"Cost C";#N/A,#N/A,FALSE,"PP&amp;E";#N/A,#N/A,FALSE,"R&amp;D"}</definedName>
    <definedName name="______________New18" hidden="1">{#N/A,#N/A,FALSE,"Full";#N/A,#N/A,FALSE,"Half";#N/A,#N/A,FALSE,"Op Expenses";#N/A,#N/A,FALSE,"Cap Charge";#N/A,#N/A,FALSE,"Cost C";#N/A,#N/A,FALSE,"PP&amp;E";#N/A,#N/A,FALSE,"R&amp;D"}</definedName>
    <definedName name="______________New19" localSheetId="10" hidden="1">{"EVA",#N/A,FALSE,"SMT2";#N/A,#N/A,FALSE,"Summary";#N/A,#N/A,FALSE,"Graphs";#N/A,#N/A,FALSE,"4 Panel"}</definedName>
    <definedName name="______________New19" localSheetId="2" hidden="1">{"EVA",#N/A,FALSE,"SMT2";#N/A,#N/A,FALSE,"Summary";#N/A,#N/A,FALSE,"Graphs";#N/A,#N/A,FALSE,"4 Panel"}</definedName>
    <definedName name="______________New19" hidden="1">{"EVA",#N/A,FALSE,"SMT2";#N/A,#N/A,FALSE,"Summary";#N/A,#N/A,FALSE,"Graphs";#N/A,#N/A,FALSE,"4 Panel"}</definedName>
    <definedName name="______________New20" localSheetId="10" hidden="1">{#N/A,#N/A,FALSE,"SMT1";#N/A,#N/A,FALSE,"SMT2";#N/A,#N/A,FALSE,"Summary";#N/A,#N/A,FALSE,"Graphs";#N/A,#N/A,FALSE,"4 Panel"}</definedName>
    <definedName name="______________New20" localSheetId="2" hidden="1">{#N/A,#N/A,FALSE,"SMT1";#N/A,#N/A,FALSE,"SMT2";#N/A,#N/A,FALSE,"Summary";#N/A,#N/A,FALSE,"Graphs";#N/A,#N/A,FALSE,"4 Panel"}</definedName>
    <definedName name="______________New20" hidden="1">{#N/A,#N/A,FALSE,"SMT1";#N/A,#N/A,FALSE,"SMT2";#N/A,#N/A,FALSE,"Summary";#N/A,#N/A,FALSE,"Graphs";#N/A,#N/A,FALSE,"4 Panel"}</definedName>
    <definedName name="______________New21" localSheetId="10" hidden="1">{#N/A,#N/A,FALSE,"Full";#N/A,#N/A,FALSE,"Half";#N/A,#N/A,FALSE,"Op Expenses";#N/A,#N/A,FALSE,"Cap Charge";#N/A,#N/A,FALSE,"Cost C";#N/A,#N/A,FALSE,"PP&amp;E";#N/A,#N/A,FALSE,"R&amp;D"}</definedName>
    <definedName name="______________New21" localSheetId="2" hidden="1">{#N/A,#N/A,FALSE,"Full";#N/A,#N/A,FALSE,"Half";#N/A,#N/A,FALSE,"Op Expenses";#N/A,#N/A,FALSE,"Cap Charge";#N/A,#N/A,FALSE,"Cost C";#N/A,#N/A,FALSE,"PP&amp;E";#N/A,#N/A,FALSE,"R&amp;D"}</definedName>
    <definedName name="______________New21" hidden="1">{#N/A,#N/A,FALSE,"Full";#N/A,#N/A,FALSE,"Half";#N/A,#N/A,FALSE,"Op Expenses";#N/A,#N/A,FALSE,"Cap Charge";#N/A,#N/A,FALSE,"Cost C";#N/A,#N/A,FALSE,"PP&amp;E";#N/A,#N/A,FALSE,"R&amp;D"}</definedName>
    <definedName name="______________NEW3" localSheetId="10" hidden="1">{#N/A,#N/A,FALSE,"SMT1";#N/A,#N/A,FALSE,"SMT2";#N/A,#N/A,FALSE,"Summary";#N/A,#N/A,FALSE,"Graphs";#N/A,#N/A,FALSE,"4 Panel"}</definedName>
    <definedName name="______________NEW3" localSheetId="2" hidden="1">{#N/A,#N/A,FALSE,"SMT1";#N/A,#N/A,FALSE,"SMT2";#N/A,#N/A,FALSE,"Summary";#N/A,#N/A,FALSE,"Graphs";#N/A,#N/A,FALSE,"4 Panel"}</definedName>
    <definedName name="______________NEW3" hidden="1">{#N/A,#N/A,FALSE,"SMT1";#N/A,#N/A,FALSE,"SMT2";#N/A,#N/A,FALSE,"Summary";#N/A,#N/A,FALSE,"Graphs";#N/A,#N/A,FALSE,"4 Panel"}</definedName>
    <definedName name="______________nEW30" localSheetId="10" hidden="1">{"EVA",#N/A,FALSE,"SMT2";#N/A,#N/A,FALSE,"Summary";#N/A,#N/A,FALSE,"Graphs";#N/A,#N/A,FALSE,"4 Panel"}</definedName>
    <definedName name="______________nEW30" localSheetId="2" hidden="1">{"EVA",#N/A,FALSE,"SMT2";#N/A,#N/A,FALSE,"Summary";#N/A,#N/A,FALSE,"Graphs";#N/A,#N/A,FALSE,"4 Panel"}</definedName>
    <definedName name="______________nEW30" hidden="1">{"EVA",#N/A,FALSE,"SMT2";#N/A,#N/A,FALSE,"Summary";#N/A,#N/A,FALSE,"Graphs";#N/A,#N/A,FALSE,"4 Panel"}</definedName>
    <definedName name="______________New31" localSheetId="10" hidden="1">{#N/A,#N/A,FALSE,"SMT1";#N/A,#N/A,FALSE,"SMT2";#N/A,#N/A,FALSE,"Summary";#N/A,#N/A,FALSE,"Graphs";#N/A,#N/A,FALSE,"4 Panel"}</definedName>
    <definedName name="______________New31" localSheetId="2" hidden="1">{#N/A,#N/A,FALSE,"SMT1";#N/A,#N/A,FALSE,"SMT2";#N/A,#N/A,FALSE,"Summary";#N/A,#N/A,FALSE,"Graphs";#N/A,#N/A,FALSE,"4 Panel"}</definedName>
    <definedName name="______________New31" hidden="1">{#N/A,#N/A,FALSE,"SMT1";#N/A,#N/A,FALSE,"SMT2";#N/A,#N/A,FALSE,"Summary";#N/A,#N/A,FALSE,"Graphs";#N/A,#N/A,FALSE,"4 Panel"}</definedName>
    <definedName name="______________New32" localSheetId="10" hidden="1">{#N/A,#N/A,FALSE,"SMT1";#N/A,#N/A,FALSE,"SMT2";#N/A,#N/A,FALSE,"Summary";#N/A,#N/A,FALSE,"Graphs";#N/A,#N/A,FALSE,"4 Panel"}</definedName>
    <definedName name="______________New32" localSheetId="2" hidden="1">{#N/A,#N/A,FALSE,"SMT1";#N/A,#N/A,FALSE,"SMT2";#N/A,#N/A,FALSE,"Summary";#N/A,#N/A,FALSE,"Graphs";#N/A,#N/A,FALSE,"4 Panel"}</definedName>
    <definedName name="______________New32" hidden="1">{#N/A,#N/A,FALSE,"SMT1";#N/A,#N/A,FALSE,"SMT2";#N/A,#N/A,FALSE,"Summary";#N/A,#N/A,FALSE,"Graphs";#N/A,#N/A,FALSE,"4 Panel"}</definedName>
    <definedName name="______________New33" localSheetId="10" hidden="1">{#N/A,#N/A,FALSE,"Full";#N/A,#N/A,FALSE,"Half";#N/A,#N/A,FALSE,"Op Expenses";#N/A,#N/A,FALSE,"Cap Charge";#N/A,#N/A,FALSE,"Cost C";#N/A,#N/A,FALSE,"PP&amp;E";#N/A,#N/A,FALSE,"R&amp;D"}</definedName>
    <definedName name="______________New33" localSheetId="2" hidden="1">{#N/A,#N/A,FALSE,"Full";#N/A,#N/A,FALSE,"Half";#N/A,#N/A,FALSE,"Op Expenses";#N/A,#N/A,FALSE,"Cap Charge";#N/A,#N/A,FALSE,"Cost C";#N/A,#N/A,FALSE,"PP&amp;E";#N/A,#N/A,FALSE,"R&amp;D"}</definedName>
    <definedName name="______________New33" hidden="1">{#N/A,#N/A,FALSE,"Full";#N/A,#N/A,FALSE,"Half";#N/A,#N/A,FALSE,"Op Expenses";#N/A,#N/A,FALSE,"Cap Charge";#N/A,#N/A,FALSE,"Cost C";#N/A,#N/A,FALSE,"PP&amp;E";#N/A,#N/A,FALSE,"R&amp;D"}</definedName>
    <definedName name="______________New34" localSheetId="10" hidden="1">{"EVA",#N/A,FALSE,"SMT2";#N/A,#N/A,FALSE,"Summary";#N/A,#N/A,FALSE,"Graphs";#N/A,#N/A,FALSE,"4 Panel"}</definedName>
    <definedName name="______________New34" localSheetId="2" hidden="1">{"EVA",#N/A,FALSE,"SMT2";#N/A,#N/A,FALSE,"Summary";#N/A,#N/A,FALSE,"Graphs";#N/A,#N/A,FALSE,"4 Panel"}</definedName>
    <definedName name="______________New34" hidden="1">{"EVA",#N/A,FALSE,"SMT2";#N/A,#N/A,FALSE,"Summary";#N/A,#N/A,FALSE,"Graphs";#N/A,#N/A,FALSE,"4 Panel"}</definedName>
    <definedName name="______________New35" localSheetId="10" hidden="1">{#N/A,#N/A,FALSE,"SMT1";#N/A,#N/A,FALSE,"SMT2";#N/A,#N/A,FALSE,"Summary";#N/A,#N/A,FALSE,"Graphs";#N/A,#N/A,FALSE,"4 Panel"}</definedName>
    <definedName name="______________New35" localSheetId="2" hidden="1">{#N/A,#N/A,FALSE,"SMT1";#N/A,#N/A,FALSE,"SMT2";#N/A,#N/A,FALSE,"Summary";#N/A,#N/A,FALSE,"Graphs";#N/A,#N/A,FALSE,"4 Panel"}</definedName>
    <definedName name="______________New35" hidden="1">{#N/A,#N/A,FALSE,"SMT1";#N/A,#N/A,FALSE,"SMT2";#N/A,#N/A,FALSE,"Summary";#N/A,#N/A,FALSE,"Graphs";#N/A,#N/A,FALSE,"4 Panel"}</definedName>
    <definedName name="______________New36" localSheetId="10" hidden="1">{#N/A,#N/A,FALSE,"Full";#N/A,#N/A,FALSE,"Half";#N/A,#N/A,FALSE,"Op Expenses";#N/A,#N/A,FALSE,"Cap Charge";#N/A,#N/A,FALSE,"Cost C";#N/A,#N/A,FALSE,"PP&amp;E";#N/A,#N/A,FALSE,"R&amp;D"}</definedName>
    <definedName name="______________New36" localSheetId="2" hidden="1">{#N/A,#N/A,FALSE,"Full";#N/A,#N/A,FALSE,"Half";#N/A,#N/A,FALSE,"Op Expenses";#N/A,#N/A,FALSE,"Cap Charge";#N/A,#N/A,FALSE,"Cost C";#N/A,#N/A,FALSE,"PP&amp;E";#N/A,#N/A,FALSE,"R&amp;D"}</definedName>
    <definedName name="______________New36" hidden="1">{#N/A,#N/A,FALSE,"Full";#N/A,#N/A,FALSE,"Half";#N/A,#N/A,FALSE,"Op Expenses";#N/A,#N/A,FALSE,"Cap Charge";#N/A,#N/A,FALSE,"Cost C";#N/A,#N/A,FALSE,"PP&amp;E";#N/A,#N/A,FALSE,"R&amp;D"}</definedName>
    <definedName name="______________NEW4" localSheetId="10" hidden="1">{#N/A,#N/A,FALSE,"Full";#N/A,#N/A,FALSE,"Half";#N/A,#N/A,FALSE,"Op Expenses";#N/A,#N/A,FALSE,"Cap Charge";#N/A,#N/A,FALSE,"Cost C";#N/A,#N/A,FALSE,"PP&amp;E";#N/A,#N/A,FALSE,"R&amp;D"}</definedName>
    <definedName name="______________NEW4" localSheetId="2" hidden="1">{#N/A,#N/A,FALSE,"Full";#N/A,#N/A,FALSE,"Half";#N/A,#N/A,FALSE,"Op Expenses";#N/A,#N/A,FALSE,"Cap Charge";#N/A,#N/A,FALSE,"Cost C";#N/A,#N/A,FALSE,"PP&amp;E";#N/A,#N/A,FALSE,"R&amp;D"}</definedName>
    <definedName name="______________NEW4" hidden="1">{#N/A,#N/A,FALSE,"Full";#N/A,#N/A,FALSE,"Half";#N/A,#N/A,FALSE,"Op Expenses";#N/A,#N/A,FALSE,"Cap Charge";#N/A,#N/A,FALSE,"Cost C";#N/A,#N/A,FALSE,"PP&amp;E";#N/A,#N/A,FALSE,"R&amp;D"}</definedName>
    <definedName name="______________PAG1">#REF!</definedName>
    <definedName name="______________PAG2">#REF!</definedName>
    <definedName name="______________pas1">#REF!</definedName>
    <definedName name="______________pas2">#REF!</definedName>
    <definedName name="______________pat1">#REF!</definedName>
    <definedName name="______________pay1">#REF!</definedName>
    <definedName name="______________pay4">#REF!</definedName>
    <definedName name="______________PF1">#REF!</definedName>
    <definedName name="______________PF4">#REF!</definedName>
    <definedName name="______________PF5">#REF!</definedName>
    <definedName name="______________TR10">#REF!</definedName>
    <definedName name="______________TR11">#REF!</definedName>
    <definedName name="______________TR12">#REF!</definedName>
    <definedName name="______________TR13">#REF!</definedName>
    <definedName name="______________TR14">#REF!</definedName>
    <definedName name="______________TR15">#REF!</definedName>
    <definedName name="______________TR16">#REF!</definedName>
    <definedName name="______________XX1">#REF!</definedName>
    <definedName name="______________XX10">#REF!</definedName>
    <definedName name="______________XX11">#REF!</definedName>
    <definedName name="______________XX12">#REF!</definedName>
    <definedName name="______________XX2">#REF!</definedName>
    <definedName name="______________XX3">#REF!</definedName>
    <definedName name="______________XX4">#REF!</definedName>
    <definedName name="______________XX5">#REF!</definedName>
    <definedName name="______________XX6">#REF!</definedName>
    <definedName name="______________XX7">#REF!</definedName>
    <definedName name="______________XX8">#REF!</definedName>
    <definedName name="______________XX9">#REF!</definedName>
    <definedName name="_____________act1">#REF!</definedName>
    <definedName name="_____________act2">#REF!</definedName>
    <definedName name="_____________act3">#REF!</definedName>
    <definedName name="_____________apf1">#REF!</definedName>
    <definedName name="_____________arp1">#REF!</definedName>
    <definedName name="_____________cmd1">#REF!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19">#REF!</definedName>
    <definedName name="_____________DAT2">#REF!</definedName>
    <definedName name="_____________DAT20">#REF!</definedName>
    <definedName name="_____________DAT21">#REF!</definedName>
    <definedName name="_____________DAT22">#REF!</definedName>
    <definedName name="_____________DAT23">#REF!</definedName>
    <definedName name="_____________DAT24">#REF!</definedName>
    <definedName name="_____________DAT25">#REF!</definedName>
    <definedName name="_____________DAT26">#REF!</definedName>
    <definedName name="_____________DAT27">#REF!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END1">#REF!</definedName>
    <definedName name="_____________gas1">#REF!</definedName>
    <definedName name="_____________gas2">#REF!</definedName>
    <definedName name="_____________gas3">#REF!</definedName>
    <definedName name="_____________gas4">#REF!</definedName>
    <definedName name="_____________gas5">#REF!</definedName>
    <definedName name="_____________GND1">#REF!</definedName>
    <definedName name="_____________GND2">#REF!</definedName>
    <definedName name="_____________GND3">#REF!</definedName>
    <definedName name="_____________GND4">#REF!</definedName>
    <definedName name="_____________GND5">#REF!</definedName>
    <definedName name="_____________GTO1">#REF!</definedName>
    <definedName name="_____________IMP1">#REF!</definedName>
    <definedName name="_____________ing1">#REF!</definedName>
    <definedName name="_____________ing2">#REF!</definedName>
    <definedName name="_____________ing3">#REF!</definedName>
    <definedName name="_____________isa1">#REF!</definedName>
    <definedName name="_____________isa3">#REF!</definedName>
    <definedName name="_____________new1" localSheetId="10" hidden="1">{#N/A,#N/A,FALSE,"SMT1";#N/A,#N/A,FALSE,"SMT2";#N/A,#N/A,FALSE,"Summary";#N/A,#N/A,FALSE,"Graphs";#N/A,#N/A,FALSE,"4 Panel"}</definedName>
    <definedName name="_____________new1" localSheetId="2" hidden="1">{#N/A,#N/A,FALSE,"SMT1";#N/A,#N/A,FALSE,"SMT2";#N/A,#N/A,FALSE,"Summary";#N/A,#N/A,FALSE,"Graphs";#N/A,#N/A,FALSE,"4 Panel"}</definedName>
    <definedName name="_____________new1" hidden="1">{#N/A,#N/A,FALSE,"SMT1";#N/A,#N/A,FALSE,"SMT2";#N/A,#N/A,FALSE,"Summary";#N/A,#N/A,FALSE,"Graphs";#N/A,#N/A,FALSE,"4 Panel"}</definedName>
    <definedName name="_____________New15" localSheetId="10" hidden="1">{"EVA",#N/A,FALSE,"SMT2";#N/A,#N/A,FALSE,"Summary";#N/A,#N/A,FALSE,"Graphs";#N/A,#N/A,FALSE,"4 Panel"}</definedName>
    <definedName name="_____________New15" localSheetId="2" hidden="1">{"EVA",#N/A,FALSE,"SMT2";#N/A,#N/A,FALSE,"Summary";#N/A,#N/A,FALSE,"Graphs";#N/A,#N/A,FALSE,"4 Panel"}</definedName>
    <definedName name="_____________New15" hidden="1">{"EVA",#N/A,FALSE,"SMT2";#N/A,#N/A,FALSE,"Summary";#N/A,#N/A,FALSE,"Graphs";#N/A,#N/A,FALSE,"4 Panel"}</definedName>
    <definedName name="_____________New16" localSheetId="10" hidden="1">{#N/A,#N/A,FALSE,"SMT1";#N/A,#N/A,FALSE,"SMT2";#N/A,#N/A,FALSE,"Summary";#N/A,#N/A,FALSE,"Graphs";#N/A,#N/A,FALSE,"4 Panel"}</definedName>
    <definedName name="_____________New16" localSheetId="2" hidden="1">{#N/A,#N/A,FALSE,"SMT1";#N/A,#N/A,FALSE,"SMT2";#N/A,#N/A,FALSE,"Summary";#N/A,#N/A,FALSE,"Graphs";#N/A,#N/A,FALSE,"4 Panel"}</definedName>
    <definedName name="_____________New16" hidden="1">{#N/A,#N/A,FALSE,"SMT1";#N/A,#N/A,FALSE,"SMT2";#N/A,#N/A,FALSE,"Summary";#N/A,#N/A,FALSE,"Graphs";#N/A,#N/A,FALSE,"4 Panel"}</definedName>
    <definedName name="_____________New17" localSheetId="10" hidden="1">{#N/A,#N/A,FALSE,"SMT1";#N/A,#N/A,FALSE,"SMT2";#N/A,#N/A,FALSE,"Summary";#N/A,#N/A,FALSE,"Graphs";#N/A,#N/A,FALSE,"4 Panel"}</definedName>
    <definedName name="_____________New17" localSheetId="2" hidden="1">{#N/A,#N/A,FALSE,"SMT1";#N/A,#N/A,FALSE,"SMT2";#N/A,#N/A,FALSE,"Summary";#N/A,#N/A,FALSE,"Graphs";#N/A,#N/A,FALSE,"4 Panel"}</definedName>
    <definedName name="_____________New17" hidden="1">{#N/A,#N/A,FALSE,"SMT1";#N/A,#N/A,FALSE,"SMT2";#N/A,#N/A,FALSE,"Summary";#N/A,#N/A,FALSE,"Graphs";#N/A,#N/A,FALSE,"4 Panel"}</definedName>
    <definedName name="_____________New18" localSheetId="10" hidden="1">{#N/A,#N/A,FALSE,"Full";#N/A,#N/A,FALSE,"Half";#N/A,#N/A,FALSE,"Op Expenses";#N/A,#N/A,FALSE,"Cap Charge";#N/A,#N/A,FALSE,"Cost C";#N/A,#N/A,FALSE,"PP&amp;E";#N/A,#N/A,FALSE,"R&amp;D"}</definedName>
    <definedName name="_____________New18" localSheetId="2" hidden="1">{#N/A,#N/A,FALSE,"Full";#N/A,#N/A,FALSE,"Half";#N/A,#N/A,FALSE,"Op Expenses";#N/A,#N/A,FALSE,"Cap Charge";#N/A,#N/A,FALSE,"Cost C";#N/A,#N/A,FALSE,"PP&amp;E";#N/A,#N/A,FALSE,"R&amp;D"}</definedName>
    <definedName name="_____________New18" hidden="1">{#N/A,#N/A,FALSE,"Full";#N/A,#N/A,FALSE,"Half";#N/A,#N/A,FALSE,"Op Expenses";#N/A,#N/A,FALSE,"Cap Charge";#N/A,#N/A,FALSE,"Cost C";#N/A,#N/A,FALSE,"PP&amp;E";#N/A,#N/A,FALSE,"R&amp;D"}</definedName>
    <definedName name="_____________New19" localSheetId="10" hidden="1">{"EVA",#N/A,FALSE,"SMT2";#N/A,#N/A,FALSE,"Summary";#N/A,#N/A,FALSE,"Graphs";#N/A,#N/A,FALSE,"4 Panel"}</definedName>
    <definedName name="_____________New19" localSheetId="2" hidden="1">{"EVA",#N/A,FALSE,"SMT2";#N/A,#N/A,FALSE,"Summary";#N/A,#N/A,FALSE,"Graphs";#N/A,#N/A,FALSE,"4 Panel"}</definedName>
    <definedName name="_____________New19" hidden="1">{"EVA",#N/A,FALSE,"SMT2";#N/A,#N/A,FALSE,"Summary";#N/A,#N/A,FALSE,"Graphs";#N/A,#N/A,FALSE,"4 Panel"}</definedName>
    <definedName name="_____________New20" localSheetId="10" hidden="1">{#N/A,#N/A,FALSE,"SMT1";#N/A,#N/A,FALSE,"SMT2";#N/A,#N/A,FALSE,"Summary";#N/A,#N/A,FALSE,"Graphs";#N/A,#N/A,FALSE,"4 Panel"}</definedName>
    <definedName name="_____________New20" localSheetId="2" hidden="1">{#N/A,#N/A,FALSE,"SMT1";#N/A,#N/A,FALSE,"SMT2";#N/A,#N/A,FALSE,"Summary";#N/A,#N/A,FALSE,"Graphs";#N/A,#N/A,FALSE,"4 Panel"}</definedName>
    <definedName name="_____________New20" hidden="1">{#N/A,#N/A,FALSE,"SMT1";#N/A,#N/A,FALSE,"SMT2";#N/A,#N/A,FALSE,"Summary";#N/A,#N/A,FALSE,"Graphs";#N/A,#N/A,FALSE,"4 Panel"}</definedName>
    <definedName name="_____________New21" localSheetId="10" hidden="1">{#N/A,#N/A,FALSE,"Full";#N/A,#N/A,FALSE,"Half";#N/A,#N/A,FALSE,"Op Expenses";#N/A,#N/A,FALSE,"Cap Charge";#N/A,#N/A,FALSE,"Cost C";#N/A,#N/A,FALSE,"PP&amp;E";#N/A,#N/A,FALSE,"R&amp;D"}</definedName>
    <definedName name="_____________New21" localSheetId="2" hidden="1">{#N/A,#N/A,FALSE,"Full";#N/A,#N/A,FALSE,"Half";#N/A,#N/A,FALSE,"Op Expenses";#N/A,#N/A,FALSE,"Cap Charge";#N/A,#N/A,FALSE,"Cost C";#N/A,#N/A,FALSE,"PP&amp;E";#N/A,#N/A,FALSE,"R&amp;D"}</definedName>
    <definedName name="_____________New21" hidden="1">{#N/A,#N/A,FALSE,"Full";#N/A,#N/A,FALSE,"Half";#N/A,#N/A,FALSE,"Op Expenses";#N/A,#N/A,FALSE,"Cap Charge";#N/A,#N/A,FALSE,"Cost C";#N/A,#N/A,FALSE,"PP&amp;E";#N/A,#N/A,FALSE,"R&amp;D"}</definedName>
    <definedName name="_____________NEW3" localSheetId="10" hidden="1">{#N/A,#N/A,FALSE,"SMT1";#N/A,#N/A,FALSE,"SMT2";#N/A,#N/A,FALSE,"Summary";#N/A,#N/A,FALSE,"Graphs";#N/A,#N/A,FALSE,"4 Panel"}</definedName>
    <definedName name="_____________NEW3" localSheetId="2" hidden="1">{#N/A,#N/A,FALSE,"SMT1";#N/A,#N/A,FALSE,"SMT2";#N/A,#N/A,FALSE,"Summary";#N/A,#N/A,FALSE,"Graphs";#N/A,#N/A,FALSE,"4 Panel"}</definedName>
    <definedName name="_____________NEW3" hidden="1">{#N/A,#N/A,FALSE,"SMT1";#N/A,#N/A,FALSE,"SMT2";#N/A,#N/A,FALSE,"Summary";#N/A,#N/A,FALSE,"Graphs";#N/A,#N/A,FALSE,"4 Panel"}</definedName>
    <definedName name="_____________nEW30" localSheetId="10" hidden="1">{"EVA",#N/A,FALSE,"SMT2";#N/A,#N/A,FALSE,"Summary";#N/A,#N/A,FALSE,"Graphs";#N/A,#N/A,FALSE,"4 Panel"}</definedName>
    <definedName name="_____________nEW30" localSheetId="2" hidden="1">{"EVA",#N/A,FALSE,"SMT2";#N/A,#N/A,FALSE,"Summary";#N/A,#N/A,FALSE,"Graphs";#N/A,#N/A,FALSE,"4 Panel"}</definedName>
    <definedName name="_____________nEW30" hidden="1">{"EVA",#N/A,FALSE,"SMT2";#N/A,#N/A,FALSE,"Summary";#N/A,#N/A,FALSE,"Graphs";#N/A,#N/A,FALSE,"4 Panel"}</definedName>
    <definedName name="_____________New31" localSheetId="10" hidden="1">{#N/A,#N/A,FALSE,"SMT1";#N/A,#N/A,FALSE,"SMT2";#N/A,#N/A,FALSE,"Summary";#N/A,#N/A,FALSE,"Graphs";#N/A,#N/A,FALSE,"4 Panel"}</definedName>
    <definedName name="_____________New31" localSheetId="2" hidden="1">{#N/A,#N/A,FALSE,"SMT1";#N/A,#N/A,FALSE,"SMT2";#N/A,#N/A,FALSE,"Summary";#N/A,#N/A,FALSE,"Graphs";#N/A,#N/A,FALSE,"4 Panel"}</definedName>
    <definedName name="_____________New31" hidden="1">{#N/A,#N/A,FALSE,"SMT1";#N/A,#N/A,FALSE,"SMT2";#N/A,#N/A,FALSE,"Summary";#N/A,#N/A,FALSE,"Graphs";#N/A,#N/A,FALSE,"4 Panel"}</definedName>
    <definedName name="_____________New32" localSheetId="10" hidden="1">{#N/A,#N/A,FALSE,"SMT1";#N/A,#N/A,FALSE,"SMT2";#N/A,#N/A,FALSE,"Summary";#N/A,#N/A,FALSE,"Graphs";#N/A,#N/A,FALSE,"4 Panel"}</definedName>
    <definedName name="_____________New32" localSheetId="2" hidden="1">{#N/A,#N/A,FALSE,"SMT1";#N/A,#N/A,FALSE,"SMT2";#N/A,#N/A,FALSE,"Summary";#N/A,#N/A,FALSE,"Graphs";#N/A,#N/A,FALSE,"4 Panel"}</definedName>
    <definedName name="_____________New32" hidden="1">{#N/A,#N/A,FALSE,"SMT1";#N/A,#N/A,FALSE,"SMT2";#N/A,#N/A,FALSE,"Summary";#N/A,#N/A,FALSE,"Graphs";#N/A,#N/A,FALSE,"4 Panel"}</definedName>
    <definedName name="_____________New33" localSheetId="10" hidden="1">{#N/A,#N/A,FALSE,"Full";#N/A,#N/A,FALSE,"Half";#N/A,#N/A,FALSE,"Op Expenses";#N/A,#N/A,FALSE,"Cap Charge";#N/A,#N/A,FALSE,"Cost C";#N/A,#N/A,FALSE,"PP&amp;E";#N/A,#N/A,FALSE,"R&amp;D"}</definedName>
    <definedName name="_____________New33" localSheetId="2" hidden="1">{#N/A,#N/A,FALSE,"Full";#N/A,#N/A,FALSE,"Half";#N/A,#N/A,FALSE,"Op Expenses";#N/A,#N/A,FALSE,"Cap Charge";#N/A,#N/A,FALSE,"Cost C";#N/A,#N/A,FALSE,"PP&amp;E";#N/A,#N/A,FALSE,"R&amp;D"}</definedName>
    <definedName name="_____________New33" hidden="1">{#N/A,#N/A,FALSE,"Full";#N/A,#N/A,FALSE,"Half";#N/A,#N/A,FALSE,"Op Expenses";#N/A,#N/A,FALSE,"Cap Charge";#N/A,#N/A,FALSE,"Cost C";#N/A,#N/A,FALSE,"PP&amp;E";#N/A,#N/A,FALSE,"R&amp;D"}</definedName>
    <definedName name="_____________New34" localSheetId="10" hidden="1">{"EVA",#N/A,FALSE,"SMT2";#N/A,#N/A,FALSE,"Summary";#N/A,#N/A,FALSE,"Graphs";#N/A,#N/A,FALSE,"4 Panel"}</definedName>
    <definedName name="_____________New34" localSheetId="2" hidden="1">{"EVA",#N/A,FALSE,"SMT2";#N/A,#N/A,FALSE,"Summary";#N/A,#N/A,FALSE,"Graphs";#N/A,#N/A,FALSE,"4 Panel"}</definedName>
    <definedName name="_____________New34" hidden="1">{"EVA",#N/A,FALSE,"SMT2";#N/A,#N/A,FALSE,"Summary";#N/A,#N/A,FALSE,"Graphs";#N/A,#N/A,FALSE,"4 Panel"}</definedName>
    <definedName name="_____________New35" localSheetId="10" hidden="1">{#N/A,#N/A,FALSE,"SMT1";#N/A,#N/A,FALSE,"SMT2";#N/A,#N/A,FALSE,"Summary";#N/A,#N/A,FALSE,"Graphs";#N/A,#N/A,FALSE,"4 Panel"}</definedName>
    <definedName name="_____________New35" localSheetId="2" hidden="1">{#N/A,#N/A,FALSE,"SMT1";#N/A,#N/A,FALSE,"SMT2";#N/A,#N/A,FALSE,"Summary";#N/A,#N/A,FALSE,"Graphs";#N/A,#N/A,FALSE,"4 Panel"}</definedName>
    <definedName name="_____________New35" hidden="1">{#N/A,#N/A,FALSE,"SMT1";#N/A,#N/A,FALSE,"SMT2";#N/A,#N/A,FALSE,"Summary";#N/A,#N/A,FALSE,"Graphs";#N/A,#N/A,FALSE,"4 Panel"}</definedName>
    <definedName name="_____________New36" localSheetId="10" hidden="1">{#N/A,#N/A,FALSE,"Full";#N/A,#N/A,FALSE,"Half";#N/A,#N/A,FALSE,"Op Expenses";#N/A,#N/A,FALSE,"Cap Charge";#N/A,#N/A,FALSE,"Cost C";#N/A,#N/A,FALSE,"PP&amp;E";#N/A,#N/A,FALSE,"R&amp;D"}</definedName>
    <definedName name="_____________New36" localSheetId="2" hidden="1">{#N/A,#N/A,FALSE,"Full";#N/A,#N/A,FALSE,"Half";#N/A,#N/A,FALSE,"Op Expenses";#N/A,#N/A,FALSE,"Cap Charge";#N/A,#N/A,FALSE,"Cost C";#N/A,#N/A,FALSE,"PP&amp;E";#N/A,#N/A,FALSE,"R&amp;D"}</definedName>
    <definedName name="_____________New36" hidden="1">{#N/A,#N/A,FALSE,"Full";#N/A,#N/A,FALSE,"Half";#N/A,#N/A,FALSE,"Op Expenses";#N/A,#N/A,FALSE,"Cap Charge";#N/A,#N/A,FALSE,"Cost C";#N/A,#N/A,FALSE,"PP&amp;E";#N/A,#N/A,FALSE,"R&amp;D"}</definedName>
    <definedName name="_____________NEW4" localSheetId="10" hidden="1">{#N/A,#N/A,FALSE,"Full";#N/A,#N/A,FALSE,"Half";#N/A,#N/A,FALSE,"Op Expenses";#N/A,#N/A,FALSE,"Cap Charge";#N/A,#N/A,FALSE,"Cost C";#N/A,#N/A,FALSE,"PP&amp;E";#N/A,#N/A,FALSE,"R&amp;D"}</definedName>
    <definedName name="_____________NEW4" localSheetId="2" hidden="1">{#N/A,#N/A,FALSE,"Full";#N/A,#N/A,FALSE,"Half";#N/A,#N/A,FALSE,"Op Expenses";#N/A,#N/A,FALSE,"Cap Charge";#N/A,#N/A,FALSE,"Cost C";#N/A,#N/A,FALSE,"PP&amp;E";#N/A,#N/A,FALSE,"R&amp;D"}</definedName>
    <definedName name="_____________NEW4" hidden="1">{#N/A,#N/A,FALSE,"Full";#N/A,#N/A,FALSE,"Half";#N/A,#N/A,FALSE,"Op Expenses";#N/A,#N/A,FALSE,"Cap Charge";#N/A,#N/A,FALSE,"Cost C";#N/A,#N/A,FALSE,"PP&amp;E";#N/A,#N/A,FALSE,"R&amp;D"}</definedName>
    <definedName name="_____________PAG1">#REF!</definedName>
    <definedName name="_____________PAG2">#REF!</definedName>
    <definedName name="_____________pas1">#REF!</definedName>
    <definedName name="_____________pas2">#REF!</definedName>
    <definedName name="_____________pat1">#REF!</definedName>
    <definedName name="_____________pay1">#REF!</definedName>
    <definedName name="_____________pay4">#REF!</definedName>
    <definedName name="_____________PF1">#REF!</definedName>
    <definedName name="_____________PF4">#REF!</definedName>
    <definedName name="_____________PF5">#REF!</definedName>
    <definedName name="_____________R" localSheetId="10" hidden="1">{#N/A,#N/A,FALSE,"GRAFICO";#N/A,#N/A,FALSE,"CAJA (2)";#N/A,#N/A,FALSE,"TERCEROS-PROMEDIO";#N/A,#N/A,FALSE,"CAJA";#N/A,#N/A,FALSE,"INGRESOS1995-2003";#N/A,#N/A,FALSE,"GASTOS1995-2003"}</definedName>
    <definedName name="_____________R" localSheetId="2" hidden="1">{#N/A,#N/A,FALSE,"GRAFICO";#N/A,#N/A,FALSE,"CAJA (2)";#N/A,#N/A,FALSE,"TERCEROS-PROMEDIO";#N/A,#N/A,FALSE,"CAJA";#N/A,#N/A,FALSE,"INGRESOS1995-2003";#N/A,#N/A,FALSE,"GASTOS1995-2003"}</definedName>
    <definedName name="_____________R" hidden="1">{#N/A,#N/A,FALSE,"GRAFICO";#N/A,#N/A,FALSE,"CAJA (2)";#N/A,#N/A,FALSE,"TERCEROS-PROMEDIO";#N/A,#N/A,FALSE,"CAJA";#N/A,#N/A,FALSE,"INGRESOS1995-2003";#N/A,#N/A,FALSE,"GASTOS1995-2003"}</definedName>
    <definedName name="_____________TR10">#REF!</definedName>
    <definedName name="_____________TR11">#REF!</definedName>
    <definedName name="_____________TR12">#REF!</definedName>
    <definedName name="_____________TR13">#REF!</definedName>
    <definedName name="_____________TR14">#REF!</definedName>
    <definedName name="_____________TR15">#REF!</definedName>
    <definedName name="_____________TR16">#REF!</definedName>
    <definedName name="_____________XX1">#REF!</definedName>
    <definedName name="_____________XX10">#REF!</definedName>
    <definedName name="_____________XX11">#REF!</definedName>
    <definedName name="_____________XX12">#REF!</definedName>
    <definedName name="_____________XX2">#REF!</definedName>
    <definedName name="_____________XX3">#REF!</definedName>
    <definedName name="_____________XX4">#REF!</definedName>
    <definedName name="_____________XX5">#REF!</definedName>
    <definedName name="_____________XX6">#REF!</definedName>
    <definedName name="_____________XX7">#REF!</definedName>
    <definedName name="_____________XX8">#REF!</definedName>
    <definedName name="_____________XX9">#REF!</definedName>
    <definedName name="____________act1">#REF!</definedName>
    <definedName name="____________act2">#REF!</definedName>
    <definedName name="____________act3">#REF!</definedName>
    <definedName name="____________apf1">#REF!</definedName>
    <definedName name="____________arp1">#REF!</definedName>
    <definedName name="____________cmd1">#REF!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21">#REF!</definedName>
    <definedName name="____________DAT22">#REF!</definedName>
    <definedName name="____________DAT23">#REF!</definedName>
    <definedName name="____________DAT24">#REF!</definedName>
    <definedName name="____________DAT25">#REF!</definedName>
    <definedName name="____________DAT26">#REF!</definedName>
    <definedName name="____________DAT27">#REF!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END1">#REF!</definedName>
    <definedName name="____________gas1">#REF!</definedName>
    <definedName name="____________gas2">#REF!</definedName>
    <definedName name="____________gas3">#REF!</definedName>
    <definedName name="____________gas4">#REF!</definedName>
    <definedName name="____________gas5">#REF!</definedName>
    <definedName name="____________GND1">#REF!</definedName>
    <definedName name="____________GND2">#REF!</definedName>
    <definedName name="____________GND3">#REF!</definedName>
    <definedName name="____________GND4">#REF!</definedName>
    <definedName name="____________GND5">#REF!</definedName>
    <definedName name="____________GTO1">#REF!</definedName>
    <definedName name="____________IMP1">#REF!</definedName>
    <definedName name="____________ing1">#REF!</definedName>
    <definedName name="____________ing2">#REF!</definedName>
    <definedName name="____________ing3">#REF!</definedName>
    <definedName name="____________isa1">#REF!</definedName>
    <definedName name="____________isa3">#REF!</definedName>
    <definedName name="____________new1" localSheetId="10" hidden="1">{#N/A,#N/A,FALSE,"SMT1";#N/A,#N/A,FALSE,"SMT2";#N/A,#N/A,FALSE,"Summary";#N/A,#N/A,FALSE,"Graphs";#N/A,#N/A,FALSE,"4 Panel"}</definedName>
    <definedName name="____________new1" localSheetId="2" hidden="1">{#N/A,#N/A,FALSE,"SMT1";#N/A,#N/A,FALSE,"SMT2";#N/A,#N/A,FALSE,"Summary";#N/A,#N/A,FALSE,"Graphs";#N/A,#N/A,FALSE,"4 Panel"}</definedName>
    <definedName name="____________new1" hidden="1">{#N/A,#N/A,FALSE,"SMT1";#N/A,#N/A,FALSE,"SMT2";#N/A,#N/A,FALSE,"Summary";#N/A,#N/A,FALSE,"Graphs";#N/A,#N/A,FALSE,"4 Panel"}</definedName>
    <definedName name="____________New15" localSheetId="10" hidden="1">{"EVA",#N/A,FALSE,"SMT2";#N/A,#N/A,FALSE,"Summary";#N/A,#N/A,FALSE,"Graphs";#N/A,#N/A,FALSE,"4 Panel"}</definedName>
    <definedName name="____________New15" localSheetId="2" hidden="1">{"EVA",#N/A,FALSE,"SMT2";#N/A,#N/A,FALSE,"Summary";#N/A,#N/A,FALSE,"Graphs";#N/A,#N/A,FALSE,"4 Panel"}</definedName>
    <definedName name="____________New15" hidden="1">{"EVA",#N/A,FALSE,"SMT2";#N/A,#N/A,FALSE,"Summary";#N/A,#N/A,FALSE,"Graphs";#N/A,#N/A,FALSE,"4 Panel"}</definedName>
    <definedName name="____________New16" localSheetId="10" hidden="1">{#N/A,#N/A,FALSE,"SMT1";#N/A,#N/A,FALSE,"SMT2";#N/A,#N/A,FALSE,"Summary";#N/A,#N/A,FALSE,"Graphs";#N/A,#N/A,FALSE,"4 Panel"}</definedName>
    <definedName name="____________New16" localSheetId="2" hidden="1">{#N/A,#N/A,FALSE,"SMT1";#N/A,#N/A,FALSE,"SMT2";#N/A,#N/A,FALSE,"Summary";#N/A,#N/A,FALSE,"Graphs";#N/A,#N/A,FALSE,"4 Panel"}</definedName>
    <definedName name="____________New16" hidden="1">{#N/A,#N/A,FALSE,"SMT1";#N/A,#N/A,FALSE,"SMT2";#N/A,#N/A,FALSE,"Summary";#N/A,#N/A,FALSE,"Graphs";#N/A,#N/A,FALSE,"4 Panel"}</definedName>
    <definedName name="____________New17" localSheetId="10" hidden="1">{#N/A,#N/A,FALSE,"SMT1";#N/A,#N/A,FALSE,"SMT2";#N/A,#N/A,FALSE,"Summary";#N/A,#N/A,FALSE,"Graphs";#N/A,#N/A,FALSE,"4 Panel"}</definedName>
    <definedName name="____________New17" localSheetId="2" hidden="1">{#N/A,#N/A,FALSE,"SMT1";#N/A,#N/A,FALSE,"SMT2";#N/A,#N/A,FALSE,"Summary";#N/A,#N/A,FALSE,"Graphs";#N/A,#N/A,FALSE,"4 Panel"}</definedName>
    <definedName name="____________New17" hidden="1">{#N/A,#N/A,FALSE,"SMT1";#N/A,#N/A,FALSE,"SMT2";#N/A,#N/A,FALSE,"Summary";#N/A,#N/A,FALSE,"Graphs";#N/A,#N/A,FALSE,"4 Panel"}</definedName>
    <definedName name="____________New18" localSheetId="10" hidden="1">{#N/A,#N/A,FALSE,"Full";#N/A,#N/A,FALSE,"Half";#N/A,#N/A,FALSE,"Op Expenses";#N/A,#N/A,FALSE,"Cap Charge";#N/A,#N/A,FALSE,"Cost C";#N/A,#N/A,FALSE,"PP&amp;E";#N/A,#N/A,FALSE,"R&amp;D"}</definedName>
    <definedName name="____________New18" localSheetId="2" hidden="1">{#N/A,#N/A,FALSE,"Full";#N/A,#N/A,FALSE,"Half";#N/A,#N/A,FALSE,"Op Expenses";#N/A,#N/A,FALSE,"Cap Charge";#N/A,#N/A,FALSE,"Cost C";#N/A,#N/A,FALSE,"PP&amp;E";#N/A,#N/A,FALSE,"R&amp;D"}</definedName>
    <definedName name="____________New18" hidden="1">{#N/A,#N/A,FALSE,"Full";#N/A,#N/A,FALSE,"Half";#N/A,#N/A,FALSE,"Op Expenses";#N/A,#N/A,FALSE,"Cap Charge";#N/A,#N/A,FALSE,"Cost C";#N/A,#N/A,FALSE,"PP&amp;E";#N/A,#N/A,FALSE,"R&amp;D"}</definedName>
    <definedName name="____________New19" localSheetId="10" hidden="1">{"EVA",#N/A,FALSE,"SMT2";#N/A,#N/A,FALSE,"Summary";#N/A,#N/A,FALSE,"Graphs";#N/A,#N/A,FALSE,"4 Panel"}</definedName>
    <definedName name="____________New19" localSheetId="2" hidden="1">{"EVA",#N/A,FALSE,"SMT2";#N/A,#N/A,FALSE,"Summary";#N/A,#N/A,FALSE,"Graphs";#N/A,#N/A,FALSE,"4 Panel"}</definedName>
    <definedName name="____________New19" hidden="1">{"EVA",#N/A,FALSE,"SMT2";#N/A,#N/A,FALSE,"Summary";#N/A,#N/A,FALSE,"Graphs";#N/A,#N/A,FALSE,"4 Panel"}</definedName>
    <definedName name="____________New20" localSheetId="10" hidden="1">{#N/A,#N/A,FALSE,"SMT1";#N/A,#N/A,FALSE,"SMT2";#N/A,#N/A,FALSE,"Summary";#N/A,#N/A,FALSE,"Graphs";#N/A,#N/A,FALSE,"4 Panel"}</definedName>
    <definedName name="____________New20" localSheetId="2" hidden="1">{#N/A,#N/A,FALSE,"SMT1";#N/A,#N/A,FALSE,"SMT2";#N/A,#N/A,FALSE,"Summary";#N/A,#N/A,FALSE,"Graphs";#N/A,#N/A,FALSE,"4 Panel"}</definedName>
    <definedName name="____________New20" hidden="1">{#N/A,#N/A,FALSE,"SMT1";#N/A,#N/A,FALSE,"SMT2";#N/A,#N/A,FALSE,"Summary";#N/A,#N/A,FALSE,"Graphs";#N/A,#N/A,FALSE,"4 Panel"}</definedName>
    <definedName name="____________New21" localSheetId="10" hidden="1">{#N/A,#N/A,FALSE,"Full";#N/A,#N/A,FALSE,"Half";#N/A,#N/A,FALSE,"Op Expenses";#N/A,#N/A,FALSE,"Cap Charge";#N/A,#N/A,FALSE,"Cost C";#N/A,#N/A,FALSE,"PP&amp;E";#N/A,#N/A,FALSE,"R&amp;D"}</definedName>
    <definedName name="____________New21" localSheetId="2" hidden="1">{#N/A,#N/A,FALSE,"Full";#N/A,#N/A,FALSE,"Half";#N/A,#N/A,FALSE,"Op Expenses";#N/A,#N/A,FALSE,"Cap Charge";#N/A,#N/A,FALSE,"Cost C";#N/A,#N/A,FALSE,"PP&amp;E";#N/A,#N/A,FALSE,"R&amp;D"}</definedName>
    <definedName name="____________New21" hidden="1">{#N/A,#N/A,FALSE,"Full";#N/A,#N/A,FALSE,"Half";#N/A,#N/A,FALSE,"Op Expenses";#N/A,#N/A,FALSE,"Cap Charge";#N/A,#N/A,FALSE,"Cost C";#N/A,#N/A,FALSE,"PP&amp;E";#N/A,#N/A,FALSE,"R&amp;D"}</definedName>
    <definedName name="____________NEW3" localSheetId="10" hidden="1">{#N/A,#N/A,FALSE,"SMT1";#N/A,#N/A,FALSE,"SMT2";#N/A,#N/A,FALSE,"Summary";#N/A,#N/A,FALSE,"Graphs";#N/A,#N/A,FALSE,"4 Panel"}</definedName>
    <definedName name="____________NEW3" localSheetId="2" hidden="1">{#N/A,#N/A,FALSE,"SMT1";#N/A,#N/A,FALSE,"SMT2";#N/A,#N/A,FALSE,"Summary";#N/A,#N/A,FALSE,"Graphs";#N/A,#N/A,FALSE,"4 Panel"}</definedName>
    <definedName name="____________NEW3" hidden="1">{#N/A,#N/A,FALSE,"SMT1";#N/A,#N/A,FALSE,"SMT2";#N/A,#N/A,FALSE,"Summary";#N/A,#N/A,FALSE,"Graphs";#N/A,#N/A,FALSE,"4 Panel"}</definedName>
    <definedName name="____________nEW30" localSheetId="10" hidden="1">{"EVA",#N/A,FALSE,"SMT2";#N/A,#N/A,FALSE,"Summary";#N/A,#N/A,FALSE,"Graphs";#N/A,#N/A,FALSE,"4 Panel"}</definedName>
    <definedName name="____________nEW30" localSheetId="2" hidden="1">{"EVA",#N/A,FALSE,"SMT2";#N/A,#N/A,FALSE,"Summary";#N/A,#N/A,FALSE,"Graphs";#N/A,#N/A,FALSE,"4 Panel"}</definedName>
    <definedName name="____________nEW30" hidden="1">{"EVA",#N/A,FALSE,"SMT2";#N/A,#N/A,FALSE,"Summary";#N/A,#N/A,FALSE,"Graphs";#N/A,#N/A,FALSE,"4 Panel"}</definedName>
    <definedName name="____________New31" localSheetId="10" hidden="1">{#N/A,#N/A,FALSE,"SMT1";#N/A,#N/A,FALSE,"SMT2";#N/A,#N/A,FALSE,"Summary";#N/A,#N/A,FALSE,"Graphs";#N/A,#N/A,FALSE,"4 Panel"}</definedName>
    <definedName name="____________New31" localSheetId="2" hidden="1">{#N/A,#N/A,FALSE,"SMT1";#N/A,#N/A,FALSE,"SMT2";#N/A,#N/A,FALSE,"Summary";#N/A,#N/A,FALSE,"Graphs";#N/A,#N/A,FALSE,"4 Panel"}</definedName>
    <definedName name="____________New31" hidden="1">{#N/A,#N/A,FALSE,"SMT1";#N/A,#N/A,FALSE,"SMT2";#N/A,#N/A,FALSE,"Summary";#N/A,#N/A,FALSE,"Graphs";#N/A,#N/A,FALSE,"4 Panel"}</definedName>
    <definedName name="____________New32" localSheetId="10" hidden="1">{#N/A,#N/A,FALSE,"SMT1";#N/A,#N/A,FALSE,"SMT2";#N/A,#N/A,FALSE,"Summary";#N/A,#N/A,FALSE,"Graphs";#N/A,#N/A,FALSE,"4 Panel"}</definedName>
    <definedName name="____________New32" localSheetId="2" hidden="1">{#N/A,#N/A,FALSE,"SMT1";#N/A,#N/A,FALSE,"SMT2";#N/A,#N/A,FALSE,"Summary";#N/A,#N/A,FALSE,"Graphs";#N/A,#N/A,FALSE,"4 Panel"}</definedName>
    <definedName name="____________New32" hidden="1">{#N/A,#N/A,FALSE,"SMT1";#N/A,#N/A,FALSE,"SMT2";#N/A,#N/A,FALSE,"Summary";#N/A,#N/A,FALSE,"Graphs";#N/A,#N/A,FALSE,"4 Panel"}</definedName>
    <definedName name="____________New33" localSheetId="10" hidden="1">{#N/A,#N/A,FALSE,"Full";#N/A,#N/A,FALSE,"Half";#N/A,#N/A,FALSE,"Op Expenses";#N/A,#N/A,FALSE,"Cap Charge";#N/A,#N/A,FALSE,"Cost C";#N/A,#N/A,FALSE,"PP&amp;E";#N/A,#N/A,FALSE,"R&amp;D"}</definedName>
    <definedName name="____________New33" localSheetId="2" hidden="1">{#N/A,#N/A,FALSE,"Full";#N/A,#N/A,FALSE,"Half";#N/A,#N/A,FALSE,"Op Expenses";#N/A,#N/A,FALSE,"Cap Charge";#N/A,#N/A,FALSE,"Cost C";#N/A,#N/A,FALSE,"PP&amp;E";#N/A,#N/A,FALSE,"R&amp;D"}</definedName>
    <definedName name="____________New33" hidden="1">{#N/A,#N/A,FALSE,"Full";#N/A,#N/A,FALSE,"Half";#N/A,#N/A,FALSE,"Op Expenses";#N/A,#N/A,FALSE,"Cap Charge";#N/A,#N/A,FALSE,"Cost C";#N/A,#N/A,FALSE,"PP&amp;E";#N/A,#N/A,FALSE,"R&amp;D"}</definedName>
    <definedName name="____________New34" localSheetId="10" hidden="1">{"EVA",#N/A,FALSE,"SMT2";#N/A,#N/A,FALSE,"Summary";#N/A,#N/A,FALSE,"Graphs";#N/A,#N/A,FALSE,"4 Panel"}</definedName>
    <definedName name="____________New34" localSheetId="2" hidden="1">{"EVA",#N/A,FALSE,"SMT2";#N/A,#N/A,FALSE,"Summary";#N/A,#N/A,FALSE,"Graphs";#N/A,#N/A,FALSE,"4 Panel"}</definedName>
    <definedName name="____________New34" hidden="1">{"EVA",#N/A,FALSE,"SMT2";#N/A,#N/A,FALSE,"Summary";#N/A,#N/A,FALSE,"Graphs";#N/A,#N/A,FALSE,"4 Panel"}</definedName>
    <definedName name="____________New35" localSheetId="10" hidden="1">{#N/A,#N/A,FALSE,"SMT1";#N/A,#N/A,FALSE,"SMT2";#N/A,#N/A,FALSE,"Summary";#N/A,#N/A,FALSE,"Graphs";#N/A,#N/A,FALSE,"4 Panel"}</definedName>
    <definedName name="____________New35" localSheetId="2" hidden="1">{#N/A,#N/A,FALSE,"SMT1";#N/A,#N/A,FALSE,"SMT2";#N/A,#N/A,FALSE,"Summary";#N/A,#N/A,FALSE,"Graphs";#N/A,#N/A,FALSE,"4 Panel"}</definedName>
    <definedName name="____________New35" hidden="1">{#N/A,#N/A,FALSE,"SMT1";#N/A,#N/A,FALSE,"SMT2";#N/A,#N/A,FALSE,"Summary";#N/A,#N/A,FALSE,"Graphs";#N/A,#N/A,FALSE,"4 Panel"}</definedName>
    <definedName name="____________New36" localSheetId="10" hidden="1">{#N/A,#N/A,FALSE,"Full";#N/A,#N/A,FALSE,"Half";#N/A,#N/A,FALSE,"Op Expenses";#N/A,#N/A,FALSE,"Cap Charge";#N/A,#N/A,FALSE,"Cost C";#N/A,#N/A,FALSE,"PP&amp;E";#N/A,#N/A,FALSE,"R&amp;D"}</definedName>
    <definedName name="____________New36" localSheetId="2" hidden="1">{#N/A,#N/A,FALSE,"Full";#N/A,#N/A,FALSE,"Half";#N/A,#N/A,FALSE,"Op Expenses";#N/A,#N/A,FALSE,"Cap Charge";#N/A,#N/A,FALSE,"Cost C";#N/A,#N/A,FALSE,"PP&amp;E";#N/A,#N/A,FALSE,"R&amp;D"}</definedName>
    <definedName name="____________New36" hidden="1">{#N/A,#N/A,FALSE,"Full";#N/A,#N/A,FALSE,"Half";#N/A,#N/A,FALSE,"Op Expenses";#N/A,#N/A,FALSE,"Cap Charge";#N/A,#N/A,FALSE,"Cost C";#N/A,#N/A,FALSE,"PP&amp;E";#N/A,#N/A,FALSE,"R&amp;D"}</definedName>
    <definedName name="____________NEW4" localSheetId="10" hidden="1">{#N/A,#N/A,FALSE,"Full";#N/A,#N/A,FALSE,"Half";#N/A,#N/A,FALSE,"Op Expenses";#N/A,#N/A,FALSE,"Cap Charge";#N/A,#N/A,FALSE,"Cost C";#N/A,#N/A,FALSE,"PP&amp;E";#N/A,#N/A,FALSE,"R&amp;D"}</definedName>
    <definedName name="____________NEW4" localSheetId="2" hidden="1">{#N/A,#N/A,FALSE,"Full";#N/A,#N/A,FALSE,"Half";#N/A,#N/A,FALSE,"Op Expenses";#N/A,#N/A,FALSE,"Cap Charge";#N/A,#N/A,FALSE,"Cost C";#N/A,#N/A,FALSE,"PP&amp;E";#N/A,#N/A,FALSE,"R&amp;D"}</definedName>
    <definedName name="____________NEW4" hidden="1">{#N/A,#N/A,FALSE,"Full";#N/A,#N/A,FALSE,"Half";#N/A,#N/A,FALSE,"Op Expenses";#N/A,#N/A,FALSE,"Cap Charge";#N/A,#N/A,FALSE,"Cost C";#N/A,#N/A,FALSE,"PP&amp;E";#N/A,#N/A,FALSE,"R&amp;D"}</definedName>
    <definedName name="____________PAG1">#REF!</definedName>
    <definedName name="____________PAG2">#REF!</definedName>
    <definedName name="____________pas1">#REF!</definedName>
    <definedName name="____________pas2">#REF!</definedName>
    <definedName name="____________pat1">#REF!</definedName>
    <definedName name="____________pay1">#REF!</definedName>
    <definedName name="____________pay4">#REF!</definedName>
    <definedName name="____________PF1">#REF!</definedName>
    <definedName name="____________PF4">#REF!</definedName>
    <definedName name="____________PF5">#REF!</definedName>
    <definedName name="____________R" localSheetId="10" hidden="1">{#N/A,#N/A,FALSE,"GRAFICO";#N/A,#N/A,FALSE,"CAJA (2)";#N/A,#N/A,FALSE,"TERCEROS-PROMEDIO";#N/A,#N/A,FALSE,"CAJA";#N/A,#N/A,FALSE,"INGRESOS1995-2003";#N/A,#N/A,FALSE,"GASTOS1995-2003"}</definedName>
    <definedName name="____________R" localSheetId="2" hidden="1">{#N/A,#N/A,FALSE,"GRAFICO";#N/A,#N/A,FALSE,"CAJA (2)";#N/A,#N/A,FALSE,"TERCEROS-PROMEDIO";#N/A,#N/A,FALSE,"CAJA";#N/A,#N/A,FALSE,"INGRESOS1995-2003";#N/A,#N/A,FALSE,"GASTOS1995-2003"}</definedName>
    <definedName name="____________R" hidden="1">{#N/A,#N/A,FALSE,"GRAFICO";#N/A,#N/A,FALSE,"CAJA (2)";#N/A,#N/A,FALSE,"TERCEROS-PROMEDIO";#N/A,#N/A,FALSE,"CAJA";#N/A,#N/A,FALSE,"INGRESOS1995-2003";#N/A,#N/A,FALSE,"GASTOS1995-2003"}</definedName>
    <definedName name="____________TR10">#REF!</definedName>
    <definedName name="____________TR11">#REF!</definedName>
    <definedName name="____________TR12">#REF!</definedName>
    <definedName name="____________TR13">#REF!</definedName>
    <definedName name="____________TR14">#REF!</definedName>
    <definedName name="____________TR15">#REF!</definedName>
    <definedName name="____________TR16">#REF!</definedName>
    <definedName name="____________XX1">#REF!</definedName>
    <definedName name="____________XX10">#REF!</definedName>
    <definedName name="____________XX11">#REF!</definedName>
    <definedName name="____________XX12">#REF!</definedName>
    <definedName name="____________XX2">#REF!</definedName>
    <definedName name="____________XX3">#REF!</definedName>
    <definedName name="____________XX4">#REF!</definedName>
    <definedName name="____________XX5">#REF!</definedName>
    <definedName name="____________XX6">#REF!</definedName>
    <definedName name="____________XX7">#REF!</definedName>
    <definedName name="____________XX8">#REF!</definedName>
    <definedName name="____________XX9">#REF!</definedName>
    <definedName name="___________act1">#REF!</definedName>
    <definedName name="___________act2">#REF!</definedName>
    <definedName name="___________act3">#REF!</definedName>
    <definedName name="___________apf1">#REF!</definedName>
    <definedName name="___________arp1">#REF!</definedName>
    <definedName name="___________cmd1">#REF!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25">#REF!</definedName>
    <definedName name="___________DAT26">#REF!</definedName>
    <definedName name="___________DAT27">#REF!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END1">#REF!</definedName>
    <definedName name="___________gas1">#REF!</definedName>
    <definedName name="___________gas2">#REF!</definedName>
    <definedName name="___________gas3">#REF!</definedName>
    <definedName name="___________gas4">#REF!</definedName>
    <definedName name="___________gas5">#REF!</definedName>
    <definedName name="___________GND1">#REF!</definedName>
    <definedName name="___________GND2">#REF!</definedName>
    <definedName name="___________GND3">#REF!</definedName>
    <definedName name="___________GND4">#REF!</definedName>
    <definedName name="___________GND5">#REF!</definedName>
    <definedName name="___________GTO1">#REF!</definedName>
    <definedName name="___________IMP1">#REF!</definedName>
    <definedName name="___________ing1">#REF!</definedName>
    <definedName name="___________ing2">#REF!</definedName>
    <definedName name="___________ing3">#REF!</definedName>
    <definedName name="___________isa1">#REF!</definedName>
    <definedName name="___________isa3">#REF!</definedName>
    <definedName name="___________new1" localSheetId="10" hidden="1">{#N/A,#N/A,FALSE,"SMT1";#N/A,#N/A,FALSE,"SMT2";#N/A,#N/A,FALSE,"Summary";#N/A,#N/A,FALSE,"Graphs";#N/A,#N/A,FALSE,"4 Panel"}</definedName>
    <definedName name="___________new1" localSheetId="2" hidden="1">{#N/A,#N/A,FALSE,"SMT1";#N/A,#N/A,FALSE,"SMT2";#N/A,#N/A,FALSE,"Summary";#N/A,#N/A,FALSE,"Graphs";#N/A,#N/A,FALSE,"4 Panel"}</definedName>
    <definedName name="___________new1" hidden="1">{#N/A,#N/A,FALSE,"SMT1";#N/A,#N/A,FALSE,"SMT2";#N/A,#N/A,FALSE,"Summary";#N/A,#N/A,FALSE,"Graphs";#N/A,#N/A,FALSE,"4 Panel"}</definedName>
    <definedName name="___________New15" localSheetId="10" hidden="1">{"EVA",#N/A,FALSE,"SMT2";#N/A,#N/A,FALSE,"Summary";#N/A,#N/A,FALSE,"Graphs";#N/A,#N/A,FALSE,"4 Panel"}</definedName>
    <definedName name="___________New15" localSheetId="2" hidden="1">{"EVA",#N/A,FALSE,"SMT2";#N/A,#N/A,FALSE,"Summary";#N/A,#N/A,FALSE,"Graphs";#N/A,#N/A,FALSE,"4 Panel"}</definedName>
    <definedName name="___________New15" hidden="1">{"EVA",#N/A,FALSE,"SMT2";#N/A,#N/A,FALSE,"Summary";#N/A,#N/A,FALSE,"Graphs";#N/A,#N/A,FALSE,"4 Panel"}</definedName>
    <definedName name="___________New16" localSheetId="10" hidden="1">{#N/A,#N/A,FALSE,"SMT1";#N/A,#N/A,FALSE,"SMT2";#N/A,#N/A,FALSE,"Summary";#N/A,#N/A,FALSE,"Graphs";#N/A,#N/A,FALSE,"4 Panel"}</definedName>
    <definedName name="___________New16" localSheetId="2" hidden="1">{#N/A,#N/A,FALSE,"SMT1";#N/A,#N/A,FALSE,"SMT2";#N/A,#N/A,FALSE,"Summary";#N/A,#N/A,FALSE,"Graphs";#N/A,#N/A,FALSE,"4 Panel"}</definedName>
    <definedName name="___________New16" hidden="1">{#N/A,#N/A,FALSE,"SMT1";#N/A,#N/A,FALSE,"SMT2";#N/A,#N/A,FALSE,"Summary";#N/A,#N/A,FALSE,"Graphs";#N/A,#N/A,FALSE,"4 Panel"}</definedName>
    <definedName name="___________New17" localSheetId="10" hidden="1">{#N/A,#N/A,FALSE,"SMT1";#N/A,#N/A,FALSE,"SMT2";#N/A,#N/A,FALSE,"Summary";#N/A,#N/A,FALSE,"Graphs";#N/A,#N/A,FALSE,"4 Panel"}</definedName>
    <definedName name="___________New17" localSheetId="2" hidden="1">{#N/A,#N/A,FALSE,"SMT1";#N/A,#N/A,FALSE,"SMT2";#N/A,#N/A,FALSE,"Summary";#N/A,#N/A,FALSE,"Graphs";#N/A,#N/A,FALSE,"4 Panel"}</definedName>
    <definedName name="___________New17" hidden="1">{#N/A,#N/A,FALSE,"SMT1";#N/A,#N/A,FALSE,"SMT2";#N/A,#N/A,FALSE,"Summary";#N/A,#N/A,FALSE,"Graphs";#N/A,#N/A,FALSE,"4 Panel"}</definedName>
    <definedName name="___________New18" localSheetId="10" hidden="1">{#N/A,#N/A,FALSE,"Full";#N/A,#N/A,FALSE,"Half";#N/A,#N/A,FALSE,"Op Expenses";#N/A,#N/A,FALSE,"Cap Charge";#N/A,#N/A,FALSE,"Cost C";#N/A,#N/A,FALSE,"PP&amp;E";#N/A,#N/A,FALSE,"R&amp;D"}</definedName>
    <definedName name="___________New18" localSheetId="2" hidden="1">{#N/A,#N/A,FALSE,"Full";#N/A,#N/A,FALSE,"Half";#N/A,#N/A,FALSE,"Op Expenses";#N/A,#N/A,FALSE,"Cap Charge";#N/A,#N/A,FALSE,"Cost C";#N/A,#N/A,FALSE,"PP&amp;E";#N/A,#N/A,FALSE,"R&amp;D"}</definedName>
    <definedName name="___________New18" hidden="1">{#N/A,#N/A,FALSE,"Full";#N/A,#N/A,FALSE,"Half";#N/A,#N/A,FALSE,"Op Expenses";#N/A,#N/A,FALSE,"Cap Charge";#N/A,#N/A,FALSE,"Cost C";#N/A,#N/A,FALSE,"PP&amp;E";#N/A,#N/A,FALSE,"R&amp;D"}</definedName>
    <definedName name="___________New19" localSheetId="10" hidden="1">{"EVA",#N/A,FALSE,"SMT2";#N/A,#N/A,FALSE,"Summary";#N/A,#N/A,FALSE,"Graphs";#N/A,#N/A,FALSE,"4 Panel"}</definedName>
    <definedName name="___________New19" localSheetId="2" hidden="1">{"EVA",#N/A,FALSE,"SMT2";#N/A,#N/A,FALSE,"Summary";#N/A,#N/A,FALSE,"Graphs";#N/A,#N/A,FALSE,"4 Panel"}</definedName>
    <definedName name="___________New19" hidden="1">{"EVA",#N/A,FALSE,"SMT2";#N/A,#N/A,FALSE,"Summary";#N/A,#N/A,FALSE,"Graphs";#N/A,#N/A,FALSE,"4 Panel"}</definedName>
    <definedName name="___________New20" localSheetId="10" hidden="1">{#N/A,#N/A,FALSE,"SMT1";#N/A,#N/A,FALSE,"SMT2";#N/A,#N/A,FALSE,"Summary";#N/A,#N/A,FALSE,"Graphs";#N/A,#N/A,FALSE,"4 Panel"}</definedName>
    <definedName name="___________New20" localSheetId="2" hidden="1">{#N/A,#N/A,FALSE,"SMT1";#N/A,#N/A,FALSE,"SMT2";#N/A,#N/A,FALSE,"Summary";#N/A,#N/A,FALSE,"Graphs";#N/A,#N/A,FALSE,"4 Panel"}</definedName>
    <definedName name="___________New20" hidden="1">{#N/A,#N/A,FALSE,"SMT1";#N/A,#N/A,FALSE,"SMT2";#N/A,#N/A,FALSE,"Summary";#N/A,#N/A,FALSE,"Graphs";#N/A,#N/A,FALSE,"4 Panel"}</definedName>
    <definedName name="___________New21" localSheetId="10" hidden="1">{#N/A,#N/A,FALSE,"Full";#N/A,#N/A,FALSE,"Half";#N/A,#N/A,FALSE,"Op Expenses";#N/A,#N/A,FALSE,"Cap Charge";#N/A,#N/A,FALSE,"Cost C";#N/A,#N/A,FALSE,"PP&amp;E";#N/A,#N/A,FALSE,"R&amp;D"}</definedName>
    <definedName name="___________New21" localSheetId="2" hidden="1">{#N/A,#N/A,FALSE,"Full";#N/A,#N/A,FALSE,"Half";#N/A,#N/A,FALSE,"Op Expenses";#N/A,#N/A,FALSE,"Cap Charge";#N/A,#N/A,FALSE,"Cost C";#N/A,#N/A,FALSE,"PP&amp;E";#N/A,#N/A,FALSE,"R&amp;D"}</definedName>
    <definedName name="___________New21" hidden="1">{#N/A,#N/A,FALSE,"Full";#N/A,#N/A,FALSE,"Half";#N/A,#N/A,FALSE,"Op Expenses";#N/A,#N/A,FALSE,"Cap Charge";#N/A,#N/A,FALSE,"Cost C";#N/A,#N/A,FALSE,"PP&amp;E";#N/A,#N/A,FALSE,"R&amp;D"}</definedName>
    <definedName name="___________NEW3" localSheetId="10" hidden="1">{#N/A,#N/A,FALSE,"SMT1";#N/A,#N/A,FALSE,"SMT2";#N/A,#N/A,FALSE,"Summary";#N/A,#N/A,FALSE,"Graphs";#N/A,#N/A,FALSE,"4 Panel"}</definedName>
    <definedName name="___________NEW3" localSheetId="2" hidden="1">{#N/A,#N/A,FALSE,"SMT1";#N/A,#N/A,FALSE,"SMT2";#N/A,#N/A,FALSE,"Summary";#N/A,#N/A,FALSE,"Graphs";#N/A,#N/A,FALSE,"4 Panel"}</definedName>
    <definedName name="___________NEW3" hidden="1">{#N/A,#N/A,FALSE,"SMT1";#N/A,#N/A,FALSE,"SMT2";#N/A,#N/A,FALSE,"Summary";#N/A,#N/A,FALSE,"Graphs";#N/A,#N/A,FALSE,"4 Panel"}</definedName>
    <definedName name="___________nEW30" localSheetId="10" hidden="1">{"EVA",#N/A,FALSE,"SMT2";#N/A,#N/A,FALSE,"Summary";#N/A,#N/A,FALSE,"Graphs";#N/A,#N/A,FALSE,"4 Panel"}</definedName>
    <definedName name="___________nEW30" localSheetId="2" hidden="1">{"EVA",#N/A,FALSE,"SMT2";#N/A,#N/A,FALSE,"Summary";#N/A,#N/A,FALSE,"Graphs";#N/A,#N/A,FALSE,"4 Panel"}</definedName>
    <definedName name="___________nEW30" hidden="1">{"EVA",#N/A,FALSE,"SMT2";#N/A,#N/A,FALSE,"Summary";#N/A,#N/A,FALSE,"Graphs";#N/A,#N/A,FALSE,"4 Panel"}</definedName>
    <definedName name="___________New31" localSheetId="10" hidden="1">{#N/A,#N/A,FALSE,"SMT1";#N/A,#N/A,FALSE,"SMT2";#N/A,#N/A,FALSE,"Summary";#N/A,#N/A,FALSE,"Graphs";#N/A,#N/A,FALSE,"4 Panel"}</definedName>
    <definedName name="___________New31" localSheetId="2" hidden="1">{#N/A,#N/A,FALSE,"SMT1";#N/A,#N/A,FALSE,"SMT2";#N/A,#N/A,FALSE,"Summary";#N/A,#N/A,FALSE,"Graphs";#N/A,#N/A,FALSE,"4 Panel"}</definedName>
    <definedName name="___________New31" hidden="1">{#N/A,#N/A,FALSE,"SMT1";#N/A,#N/A,FALSE,"SMT2";#N/A,#N/A,FALSE,"Summary";#N/A,#N/A,FALSE,"Graphs";#N/A,#N/A,FALSE,"4 Panel"}</definedName>
    <definedName name="___________New32" localSheetId="10" hidden="1">{#N/A,#N/A,FALSE,"SMT1";#N/A,#N/A,FALSE,"SMT2";#N/A,#N/A,FALSE,"Summary";#N/A,#N/A,FALSE,"Graphs";#N/A,#N/A,FALSE,"4 Panel"}</definedName>
    <definedName name="___________New32" localSheetId="2" hidden="1">{#N/A,#N/A,FALSE,"SMT1";#N/A,#N/A,FALSE,"SMT2";#N/A,#N/A,FALSE,"Summary";#N/A,#N/A,FALSE,"Graphs";#N/A,#N/A,FALSE,"4 Panel"}</definedName>
    <definedName name="___________New32" hidden="1">{#N/A,#N/A,FALSE,"SMT1";#N/A,#N/A,FALSE,"SMT2";#N/A,#N/A,FALSE,"Summary";#N/A,#N/A,FALSE,"Graphs";#N/A,#N/A,FALSE,"4 Panel"}</definedName>
    <definedName name="___________New33" localSheetId="10" hidden="1">{#N/A,#N/A,FALSE,"Full";#N/A,#N/A,FALSE,"Half";#N/A,#N/A,FALSE,"Op Expenses";#N/A,#N/A,FALSE,"Cap Charge";#N/A,#N/A,FALSE,"Cost C";#N/A,#N/A,FALSE,"PP&amp;E";#N/A,#N/A,FALSE,"R&amp;D"}</definedName>
    <definedName name="___________New33" localSheetId="2" hidden="1">{#N/A,#N/A,FALSE,"Full";#N/A,#N/A,FALSE,"Half";#N/A,#N/A,FALSE,"Op Expenses";#N/A,#N/A,FALSE,"Cap Charge";#N/A,#N/A,FALSE,"Cost C";#N/A,#N/A,FALSE,"PP&amp;E";#N/A,#N/A,FALSE,"R&amp;D"}</definedName>
    <definedName name="___________New33" hidden="1">{#N/A,#N/A,FALSE,"Full";#N/A,#N/A,FALSE,"Half";#N/A,#N/A,FALSE,"Op Expenses";#N/A,#N/A,FALSE,"Cap Charge";#N/A,#N/A,FALSE,"Cost C";#N/A,#N/A,FALSE,"PP&amp;E";#N/A,#N/A,FALSE,"R&amp;D"}</definedName>
    <definedName name="___________New34" localSheetId="10" hidden="1">{"EVA",#N/A,FALSE,"SMT2";#N/A,#N/A,FALSE,"Summary";#N/A,#N/A,FALSE,"Graphs";#N/A,#N/A,FALSE,"4 Panel"}</definedName>
    <definedName name="___________New34" localSheetId="2" hidden="1">{"EVA",#N/A,FALSE,"SMT2";#N/A,#N/A,FALSE,"Summary";#N/A,#N/A,FALSE,"Graphs";#N/A,#N/A,FALSE,"4 Panel"}</definedName>
    <definedName name="___________New34" hidden="1">{"EVA",#N/A,FALSE,"SMT2";#N/A,#N/A,FALSE,"Summary";#N/A,#N/A,FALSE,"Graphs";#N/A,#N/A,FALSE,"4 Panel"}</definedName>
    <definedName name="___________New35" localSheetId="10" hidden="1">{#N/A,#N/A,FALSE,"SMT1";#N/A,#N/A,FALSE,"SMT2";#N/A,#N/A,FALSE,"Summary";#N/A,#N/A,FALSE,"Graphs";#N/A,#N/A,FALSE,"4 Panel"}</definedName>
    <definedName name="___________New35" localSheetId="2" hidden="1">{#N/A,#N/A,FALSE,"SMT1";#N/A,#N/A,FALSE,"SMT2";#N/A,#N/A,FALSE,"Summary";#N/A,#N/A,FALSE,"Graphs";#N/A,#N/A,FALSE,"4 Panel"}</definedName>
    <definedName name="___________New35" hidden="1">{#N/A,#N/A,FALSE,"SMT1";#N/A,#N/A,FALSE,"SMT2";#N/A,#N/A,FALSE,"Summary";#N/A,#N/A,FALSE,"Graphs";#N/A,#N/A,FALSE,"4 Panel"}</definedName>
    <definedName name="___________New36" localSheetId="10" hidden="1">{#N/A,#N/A,FALSE,"Full";#N/A,#N/A,FALSE,"Half";#N/A,#N/A,FALSE,"Op Expenses";#N/A,#N/A,FALSE,"Cap Charge";#N/A,#N/A,FALSE,"Cost C";#N/A,#N/A,FALSE,"PP&amp;E";#N/A,#N/A,FALSE,"R&amp;D"}</definedName>
    <definedName name="___________New36" localSheetId="2" hidden="1">{#N/A,#N/A,FALSE,"Full";#N/A,#N/A,FALSE,"Half";#N/A,#N/A,FALSE,"Op Expenses";#N/A,#N/A,FALSE,"Cap Charge";#N/A,#N/A,FALSE,"Cost C";#N/A,#N/A,FALSE,"PP&amp;E";#N/A,#N/A,FALSE,"R&amp;D"}</definedName>
    <definedName name="___________New36" hidden="1">{#N/A,#N/A,FALSE,"Full";#N/A,#N/A,FALSE,"Half";#N/A,#N/A,FALSE,"Op Expenses";#N/A,#N/A,FALSE,"Cap Charge";#N/A,#N/A,FALSE,"Cost C";#N/A,#N/A,FALSE,"PP&amp;E";#N/A,#N/A,FALSE,"R&amp;D"}</definedName>
    <definedName name="___________NEW4" localSheetId="10" hidden="1">{#N/A,#N/A,FALSE,"Full";#N/A,#N/A,FALSE,"Half";#N/A,#N/A,FALSE,"Op Expenses";#N/A,#N/A,FALSE,"Cap Charge";#N/A,#N/A,FALSE,"Cost C";#N/A,#N/A,FALSE,"PP&amp;E";#N/A,#N/A,FALSE,"R&amp;D"}</definedName>
    <definedName name="___________NEW4" localSheetId="2" hidden="1">{#N/A,#N/A,FALSE,"Full";#N/A,#N/A,FALSE,"Half";#N/A,#N/A,FALSE,"Op Expenses";#N/A,#N/A,FALSE,"Cap Charge";#N/A,#N/A,FALSE,"Cost C";#N/A,#N/A,FALSE,"PP&amp;E";#N/A,#N/A,FALSE,"R&amp;D"}</definedName>
    <definedName name="___________NEW4" hidden="1">{#N/A,#N/A,FALSE,"Full";#N/A,#N/A,FALSE,"Half";#N/A,#N/A,FALSE,"Op Expenses";#N/A,#N/A,FALSE,"Cap Charge";#N/A,#N/A,FALSE,"Cost C";#N/A,#N/A,FALSE,"PP&amp;E";#N/A,#N/A,FALSE,"R&amp;D"}</definedName>
    <definedName name="___________PAG1">#REF!</definedName>
    <definedName name="___________PAG2">#REF!</definedName>
    <definedName name="___________pas1">#REF!</definedName>
    <definedName name="___________pas2">#REF!</definedName>
    <definedName name="___________pat1">#REF!</definedName>
    <definedName name="___________pay1">#REF!</definedName>
    <definedName name="___________pay4">#REF!</definedName>
    <definedName name="___________PF1">#REF!</definedName>
    <definedName name="___________PF4">#REF!</definedName>
    <definedName name="___________PF5">#REF!</definedName>
    <definedName name="___________R" localSheetId="10" hidden="1">{#N/A,#N/A,FALSE,"GRAFICO";#N/A,#N/A,FALSE,"CAJA (2)";#N/A,#N/A,FALSE,"TERCEROS-PROMEDIO";#N/A,#N/A,FALSE,"CAJA";#N/A,#N/A,FALSE,"INGRESOS1995-2003";#N/A,#N/A,FALSE,"GASTOS1995-2003"}</definedName>
    <definedName name="___________R" localSheetId="2" hidden="1">{#N/A,#N/A,FALSE,"GRAFICO";#N/A,#N/A,FALSE,"CAJA (2)";#N/A,#N/A,FALSE,"TERCEROS-PROMEDIO";#N/A,#N/A,FALSE,"CAJA";#N/A,#N/A,FALSE,"INGRESOS1995-2003";#N/A,#N/A,FALSE,"GASTOS1995-2003"}</definedName>
    <definedName name="___________R" hidden="1">{#N/A,#N/A,FALSE,"GRAFICO";#N/A,#N/A,FALSE,"CAJA (2)";#N/A,#N/A,FALSE,"TERCEROS-PROMEDIO";#N/A,#N/A,FALSE,"CAJA";#N/A,#N/A,FALSE,"INGRESOS1995-2003";#N/A,#N/A,FALSE,"GASTOS1995-2003"}</definedName>
    <definedName name="___________TR10">#REF!</definedName>
    <definedName name="___________TR11">#REF!</definedName>
    <definedName name="___________TR12">#REF!</definedName>
    <definedName name="___________TR13">#REF!</definedName>
    <definedName name="___________TR14">#REF!</definedName>
    <definedName name="___________TR15">#REF!</definedName>
    <definedName name="___________TR16">#REF!</definedName>
    <definedName name="___________XX1">#REF!</definedName>
    <definedName name="___________XX10">#REF!</definedName>
    <definedName name="___________XX11">#REF!</definedName>
    <definedName name="___________XX12">#REF!</definedName>
    <definedName name="___________XX2">#REF!</definedName>
    <definedName name="___________XX3">#REF!</definedName>
    <definedName name="___________XX4">#REF!</definedName>
    <definedName name="___________XX5">#REF!</definedName>
    <definedName name="___________XX6">#REF!</definedName>
    <definedName name="___________XX7">#REF!</definedName>
    <definedName name="___________XX8">#REF!</definedName>
    <definedName name="___________XX9">#REF!</definedName>
    <definedName name="__________act1">#REF!</definedName>
    <definedName name="__________act2">#REF!</definedName>
    <definedName name="__________act3">#REF!</definedName>
    <definedName name="__________apf1">#REF!</definedName>
    <definedName name="__________arp1">#REF!</definedName>
    <definedName name="__________cmd1">#REF!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25">#REF!</definedName>
    <definedName name="__________DAT26">#REF!</definedName>
    <definedName name="__________DAT27">#REF!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END1">#REF!</definedName>
    <definedName name="__________gas1">#REF!</definedName>
    <definedName name="__________gas2">#REF!</definedName>
    <definedName name="__________gas3">#REF!</definedName>
    <definedName name="__________gas4">#REF!</definedName>
    <definedName name="__________gas5">#REF!</definedName>
    <definedName name="__________GND1">#REF!</definedName>
    <definedName name="__________GND2">#REF!</definedName>
    <definedName name="__________GND3">#REF!</definedName>
    <definedName name="__________GND4">#REF!</definedName>
    <definedName name="__________GND5">#REF!</definedName>
    <definedName name="__________GTO1">#REF!</definedName>
    <definedName name="__________IMP1">#REF!</definedName>
    <definedName name="__________ing1">#REF!</definedName>
    <definedName name="__________ing2">#REF!</definedName>
    <definedName name="__________ing3">#REF!</definedName>
    <definedName name="__________isa1">#REF!</definedName>
    <definedName name="__________isa3">#REF!</definedName>
    <definedName name="__________new1" localSheetId="10" hidden="1">{#N/A,#N/A,FALSE,"SMT1";#N/A,#N/A,FALSE,"SMT2";#N/A,#N/A,FALSE,"Summary";#N/A,#N/A,FALSE,"Graphs";#N/A,#N/A,FALSE,"4 Panel"}</definedName>
    <definedName name="__________new1" localSheetId="2" hidden="1">{#N/A,#N/A,FALSE,"SMT1";#N/A,#N/A,FALSE,"SMT2";#N/A,#N/A,FALSE,"Summary";#N/A,#N/A,FALSE,"Graphs";#N/A,#N/A,FALSE,"4 Panel"}</definedName>
    <definedName name="__________new1" hidden="1">{#N/A,#N/A,FALSE,"SMT1";#N/A,#N/A,FALSE,"SMT2";#N/A,#N/A,FALSE,"Summary";#N/A,#N/A,FALSE,"Graphs";#N/A,#N/A,FALSE,"4 Panel"}</definedName>
    <definedName name="__________New15" localSheetId="10" hidden="1">{"EVA",#N/A,FALSE,"SMT2";#N/A,#N/A,FALSE,"Summary";#N/A,#N/A,FALSE,"Graphs";#N/A,#N/A,FALSE,"4 Panel"}</definedName>
    <definedName name="__________New15" localSheetId="2" hidden="1">{"EVA",#N/A,FALSE,"SMT2";#N/A,#N/A,FALSE,"Summary";#N/A,#N/A,FALSE,"Graphs";#N/A,#N/A,FALSE,"4 Panel"}</definedName>
    <definedName name="__________New15" hidden="1">{"EVA",#N/A,FALSE,"SMT2";#N/A,#N/A,FALSE,"Summary";#N/A,#N/A,FALSE,"Graphs";#N/A,#N/A,FALSE,"4 Panel"}</definedName>
    <definedName name="__________New16" localSheetId="10" hidden="1">{#N/A,#N/A,FALSE,"SMT1";#N/A,#N/A,FALSE,"SMT2";#N/A,#N/A,FALSE,"Summary";#N/A,#N/A,FALSE,"Graphs";#N/A,#N/A,FALSE,"4 Panel"}</definedName>
    <definedName name="__________New16" localSheetId="2" hidden="1">{#N/A,#N/A,FALSE,"SMT1";#N/A,#N/A,FALSE,"SMT2";#N/A,#N/A,FALSE,"Summary";#N/A,#N/A,FALSE,"Graphs";#N/A,#N/A,FALSE,"4 Panel"}</definedName>
    <definedName name="__________New16" hidden="1">{#N/A,#N/A,FALSE,"SMT1";#N/A,#N/A,FALSE,"SMT2";#N/A,#N/A,FALSE,"Summary";#N/A,#N/A,FALSE,"Graphs";#N/A,#N/A,FALSE,"4 Panel"}</definedName>
    <definedName name="__________New17" localSheetId="10" hidden="1">{#N/A,#N/A,FALSE,"SMT1";#N/A,#N/A,FALSE,"SMT2";#N/A,#N/A,FALSE,"Summary";#N/A,#N/A,FALSE,"Graphs";#N/A,#N/A,FALSE,"4 Panel"}</definedName>
    <definedName name="__________New17" localSheetId="2" hidden="1">{#N/A,#N/A,FALSE,"SMT1";#N/A,#N/A,FALSE,"SMT2";#N/A,#N/A,FALSE,"Summary";#N/A,#N/A,FALSE,"Graphs";#N/A,#N/A,FALSE,"4 Panel"}</definedName>
    <definedName name="__________New17" hidden="1">{#N/A,#N/A,FALSE,"SMT1";#N/A,#N/A,FALSE,"SMT2";#N/A,#N/A,FALSE,"Summary";#N/A,#N/A,FALSE,"Graphs";#N/A,#N/A,FALSE,"4 Panel"}</definedName>
    <definedName name="__________New18" localSheetId="10" hidden="1">{#N/A,#N/A,FALSE,"Full";#N/A,#N/A,FALSE,"Half";#N/A,#N/A,FALSE,"Op Expenses";#N/A,#N/A,FALSE,"Cap Charge";#N/A,#N/A,FALSE,"Cost C";#N/A,#N/A,FALSE,"PP&amp;E";#N/A,#N/A,FALSE,"R&amp;D"}</definedName>
    <definedName name="__________New18" localSheetId="2" hidden="1">{#N/A,#N/A,FALSE,"Full";#N/A,#N/A,FALSE,"Half";#N/A,#N/A,FALSE,"Op Expenses";#N/A,#N/A,FALSE,"Cap Charge";#N/A,#N/A,FALSE,"Cost C";#N/A,#N/A,FALSE,"PP&amp;E";#N/A,#N/A,FALSE,"R&amp;D"}</definedName>
    <definedName name="__________New18" hidden="1">{#N/A,#N/A,FALSE,"Full";#N/A,#N/A,FALSE,"Half";#N/A,#N/A,FALSE,"Op Expenses";#N/A,#N/A,FALSE,"Cap Charge";#N/A,#N/A,FALSE,"Cost C";#N/A,#N/A,FALSE,"PP&amp;E";#N/A,#N/A,FALSE,"R&amp;D"}</definedName>
    <definedName name="__________New19" localSheetId="10" hidden="1">{"EVA",#N/A,FALSE,"SMT2";#N/A,#N/A,FALSE,"Summary";#N/A,#N/A,FALSE,"Graphs";#N/A,#N/A,FALSE,"4 Panel"}</definedName>
    <definedName name="__________New19" localSheetId="2" hidden="1">{"EVA",#N/A,FALSE,"SMT2";#N/A,#N/A,FALSE,"Summary";#N/A,#N/A,FALSE,"Graphs";#N/A,#N/A,FALSE,"4 Panel"}</definedName>
    <definedName name="__________New19" hidden="1">{"EVA",#N/A,FALSE,"SMT2";#N/A,#N/A,FALSE,"Summary";#N/A,#N/A,FALSE,"Graphs";#N/A,#N/A,FALSE,"4 Panel"}</definedName>
    <definedName name="__________New20" localSheetId="10" hidden="1">{#N/A,#N/A,FALSE,"SMT1";#N/A,#N/A,FALSE,"SMT2";#N/A,#N/A,FALSE,"Summary";#N/A,#N/A,FALSE,"Graphs";#N/A,#N/A,FALSE,"4 Panel"}</definedName>
    <definedName name="__________New20" localSheetId="2" hidden="1">{#N/A,#N/A,FALSE,"SMT1";#N/A,#N/A,FALSE,"SMT2";#N/A,#N/A,FALSE,"Summary";#N/A,#N/A,FALSE,"Graphs";#N/A,#N/A,FALSE,"4 Panel"}</definedName>
    <definedName name="__________New20" hidden="1">{#N/A,#N/A,FALSE,"SMT1";#N/A,#N/A,FALSE,"SMT2";#N/A,#N/A,FALSE,"Summary";#N/A,#N/A,FALSE,"Graphs";#N/A,#N/A,FALSE,"4 Panel"}</definedName>
    <definedName name="__________New21" localSheetId="10" hidden="1">{#N/A,#N/A,FALSE,"Full";#N/A,#N/A,FALSE,"Half";#N/A,#N/A,FALSE,"Op Expenses";#N/A,#N/A,FALSE,"Cap Charge";#N/A,#N/A,FALSE,"Cost C";#N/A,#N/A,FALSE,"PP&amp;E";#N/A,#N/A,FALSE,"R&amp;D"}</definedName>
    <definedName name="__________New21" localSheetId="2" hidden="1">{#N/A,#N/A,FALSE,"Full";#N/A,#N/A,FALSE,"Half";#N/A,#N/A,FALSE,"Op Expenses";#N/A,#N/A,FALSE,"Cap Charge";#N/A,#N/A,FALSE,"Cost C";#N/A,#N/A,FALSE,"PP&amp;E";#N/A,#N/A,FALSE,"R&amp;D"}</definedName>
    <definedName name="__________New21" hidden="1">{#N/A,#N/A,FALSE,"Full";#N/A,#N/A,FALSE,"Half";#N/A,#N/A,FALSE,"Op Expenses";#N/A,#N/A,FALSE,"Cap Charge";#N/A,#N/A,FALSE,"Cost C";#N/A,#N/A,FALSE,"PP&amp;E";#N/A,#N/A,FALSE,"R&amp;D"}</definedName>
    <definedName name="__________NEW3" localSheetId="10" hidden="1">{#N/A,#N/A,FALSE,"SMT1";#N/A,#N/A,FALSE,"SMT2";#N/A,#N/A,FALSE,"Summary";#N/A,#N/A,FALSE,"Graphs";#N/A,#N/A,FALSE,"4 Panel"}</definedName>
    <definedName name="__________NEW3" localSheetId="2" hidden="1">{#N/A,#N/A,FALSE,"SMT1";#N/A,#N/A,FALSE,"SMT2";#N/A,#N/A,FALSE,"Summary";#N/A,#N/A,FALSE,"Graphs";#N/A,#N/A,FALSE,"4 Panel"}</definedName>
    <definedName name="__________NEW3" hidden="1">{#N/A,#N/A,FALSE,"SMT1";#N/A,#N/A,FALSE,"SMT2";#N/A,#N/A,FALSE,"Summary";#N/A,#N/A,FALSE,"Graphs";#N/A,#N/A,FALSE,"4 Panel"}</definedName>
    <definedName name="__________nEW30" localSheetId="10" hidden="1">{"EVA",#N/A,FALSE,"SMT2";#N/A,#N/A,FALSE,"Summary";#N/A,#N/A,FALSE,"Graphs";#N/A,#N/A,FALSE,"4 Panel"}</definedName>
    <definedName name="__________nEW30" localSheetId="2" hidden="1">{"EVA",#N/A,FALSE,"SMT2";#N/A,#N/A,FALSE,"Summary";#N/A,#N/A,FALSE,"Graphs";#N/A,#N/A,FALSE,"4 Panel"}</definedName>
    <definedName name="__________nEW30" hidden="1">{"EVA",#N/A,FALSE,"SMT2";#N/A,#N/A,FALSE,"Summary";#N/A,#N/A,FALSE,"Graphs";#N/A,#N/A,FALSE,"4 Panel"}</definedName>
    <definedName name="__________New31" localSheetId="10" hidden="1">{#N/A,#N/A,FALSE,"SMT1";#N/A,#N/A,FALSE,"SMT2";#N/A,#N/A,FALSE,"Summary";#N/A,#N/A,FALSE,"Graphs";#N/A,#N/A,FALSE,"4 Panel"}</definedName>
    <definedName name="__________New31" localSheetId="2" hidden="1">{#N/A,#N/A,FALSE,"SMT1";#N/A,#N/A,FALSE,"SMT2";#N/A,#N/A,FALSE,"Summary";#N/A,#N/A,FALSE,"Graphs";#N/A,#N/A,FALSE,"4 Panel"}</definedName>
    <definedName name="__________New31" hidden="1">{#N/A,#N/A,FALSE,"SMT1";#N/A,#N/A,FALSE,"SMT2";#N/A,#N/A,FALSE,"Summary";#N/A,#N/A,FALSE,"Graphs";#N/A,#N/A,FALSE,"4 Panel"}</definedName>
    <definedName name="__________New32" localSheetId="10" hidden="1">{#N/A,#N/A,FALSE,"SMT1";#N/A,#N/A,FALSE,"SMT2";#N/A,#N/A,FALSE,"Summary";#N/A,#N/A,FALSE,"Graphs";#N/A,#N/A,FALSE,"4 Panel"}</definedName>
    <definedName name="__________New32" localSheetId="2" hidden="1">{#N/A,#N/A,FALSE,"SMT1";#N/A,#N/A,FALSE,"SMT2";#N/A,#N/A,FALSE,"Summary";#N/A,#N/A,FALSE,"Graphs";#N/A,#N/A,FALSE,"4 Panel"}</definedName>
    <definedName name="__________New32" hidden="1">{#N/A,#N/A,FALSE,"SMT1";#N/A,#N/A,FALSE,"SMT2";#N/A,#N/A,FALSE,"Summary";#N/A,#N/A,FALSE,"Graphs";#N/A,#N/A,FALSE,"4 Panel"}</definedName>
    <definedName name="__________New33" localSheetId="10" hidden="1">{#N/A,#N/A,FALSE,"Full";#N/A,#N/A,FALSE,"Half";#N/A,#N/A,FALSE,"Op Expenses";#N/A,#N/A,FALSE,"Cap Charge";#N/A,#N/A,FALSE,"Cost C";#N/A,#N/A,FALSE,"PP&amp;E";#N/A,#N/A,FALSE,"R&amp;D"}</definedName>
    <definedName name="__________New33" localSheetId="2" hidden="1">{#N/A,#N/A,FALSE,"Full";#N/A,#N/A,FALSE,"Half";#N/A,#N/A,FALSE,"Op Expenses";#N/A,#N/A,FALSE,"Cap Charge";#N/A,#N/A,FALSE,"Cost C";#N/A,#N/A,FALSE,"PP&amp;E";#N/A,#N/A,FALSE,"R&amp;D"}</definedName>
    <definedName name="__________New33" hidden="1">{#N/A,#N/A,FALSE,"Full";#N/A,#N/A,FALSE,"Half";#N/A,#N/A,FALSE,"Op Expenses";#N/A,#N/A,FALSE,"Cap Charge";#N/A,#N/A,FALSE,"Cost C";#N/A,#N/A,FALSE,"PP&amp;E";#N/A,#N/A,FALSE,"R&amp;D"}</definedName>
    <definedName name="__________New34" localSheetId="10" hidden="1">{"EVA",#N/A,FALSE,"SMT2";#N/A,#N/A,FALSE,"Summary";#N/A,#N/A,FALSE,"Graphs";#N/A,#N/A,FALSE,"4 Panel"}</definedName>
    <definedName name="__________New34" localSheetId="2" hidden="1">{"EVA",#N/A,FALSE,"SMT2";#N/A,#N/A,FALSE,"Summary";#N/A,#N/A,FALSE,"Graphs";#N/A,#N/A,FALSE,"4 Panel"}</definedName>
    <definedName name="__________New34" hidden="1">{"EVA",#N/A,FALSE,"SMT2";#N/A,#N/A,FALSE,"Summary";#N/A,#N/A,FALSE,"Graphs";#N/A,#N/A,FALSE,"4 Panel"}</definedName>
    <definedName name="__________New35" localSheetId="10" hidden="1">{#N/A,#N/A,FALSE,"SMT1";#N/A,#N/A,FALSE,"SMT2";#N/A,#N/A,FALSE,"Summary";#N/A,#N/A,FALSE,"Graphs";#N/A,#N/A,FALSE,"4 Panel"}</definedName>
    <definedName name="__________New35" localSheetId="2" hidden="1">{#N/A,#N/A,FALSE,"SMT1";#N/A,#N/A,FALSE,"SMT2";#N/A,#N/A,FALSE,"Summary";#N/A,#N/A,FALSE,"Graphs";#N/A,#N/A,FALSE,"4 Panel"}</definedName>
    <definedName name="__________New35" hidden="1">{#N/A,#N/A,FALSE,"SMT1";#N/A,#N/A,FALSE,"SMT2";#N/A,#N/A,FALSE,"Summary";#N/A,#N/A,FALSE,"Graphs";#N/A,#N/A,FALSE,"4 Panel"}</definedName>
    <definedName name="__________New36" localSheetId="10" hidden="1">{#N/A,#N/A,FALSE,"Full";#N/A,#N/A,FALSE,"Half";#N/A,#N/A,FALSE,"Op Expenses";#N/A,#N/A,FALSE,"Cap Charge";#N/A,#N/A,FALSE,"Cost C";#N/A,#N/A,FALSE,"PP&amp;E";#N/A,#N/A,FALSE,"R&amp;D"}</definedName>
    <definedName name="__________New36" localSheetId="2" hidden="1">{#N/A,#N/A,FALSE,"Full";#N/A,#N/A,FALSE,"Half";#N/A,#N/A,FALSE,"Op Expenses";#N/A,#N/A,FALSE,"Cap Charge";#N/A,#N/A,FALSE,"Cost C";#N/A,#N/A,FALSE,"PP&amp;E";#N/A,#N/A,FALSE,"R&amp;D"}</definedName>
    <definedName name="__________New36" hidden="1">{#N/A,#N/A,FALSE,"Full";#N/A,#N/A,FALSE,"Half";#N/A,#N/A,FALSE,"Op Expenses";#N/A,#N/A,FALSE,"Cap Charge";#N/A,#N/A,FALSE,"Cost C";#N/A,#N/A,FALSE,"PP&amp;E";#N/A,#N/A,FALSE,"R&amp;D"}</definedName>
    <definedName name="__________NEW4" localSheetId="10" hidden="1">{#N/A,#N/A,FALSE,"Full";#N/A,#N/A,FALSE,"Half";#N/A,#N/A,FALSE,"Op Expenses";#N/A,#N/A,FALSE,"Cap Charge";#N/A,#N/A,FALSE,"Cost C";#N/A,#N/A,FALSE,"PP&amp;E";#N/A,#N/A,FALSE,"R&amp;D"}</definedName>
    <definedName name="__________NEW4" localSheetId="2" hidden="1">{#N/A,#N/A,FALSE,"Full";#N/A,#N/A,FALSE,"Half";#N/A,#N/A,FALSE,"Op Expenses";#N/A,#N/A,FALSE,"Cap Charge";#N/A,#N/A,FALSE,"Cost C";#N/A,#N/A,FALSE,"PP&amp;E";#N/A,#N/A,FALSE,"R&amp;D"}</definedName>
    <definedName name="__________NEW4" hidden="1">{#N/A,#N/A,FALSE,"Full";#N/A,#N/A,FALSE,"Half";#N/A,#N/A,FALSE,"Op Expenses";#N/A,#N/A,FALSE,"Cap Charge";#N/A,#N/A,FALSE,"Cost C";#N/A,#N/A,FALSE,"PP&amp;E";#N/A,#N/A,FALSE,"R&amp;D"}</definedName>
    <definedName name="__________PAG1">#REF!</definedName>
    <definedName name="__________PAG2">#REF!</definedName>
    <definedName name="__________pas1">#REF!</definedName>
    <definedName name="__________pas2">#REF!</definedName>
    <definedName name="__________pat1">#REF!</definedName>
    <definedName name="__________pay1">#REF!</definedName>
    <definedName name="__________pay4">#REF!</definedName>
    <definedName name="__________PF1">#REF!</definedName>
    <definedName name="__________PF4">#REF!</definedName>
    <definedName name="__________PF5">#REF!</definedName>
    <definedName name="__________R" localSheetId="10" hidden="1">{#N/A,#N/A,FALSE,"GRAFICO";#N/A,#N/A,FALSE,"CAJA (2)";#N/A,#N/A,FALSE,"TERCEROS-PROMEDIO";#N/A,#N/A,FALSE,"CAJA";#N/A,#N/A,FALSE,"INGRESOS1995-2003";#N/A,#N/A,FALSE,"GASTOS1995-2003"}</definedName>
    <definedName name="__________R" localSheetId="2" hidden="1">{#N/A,#N/A,FALSE,"GRAFICO";#N/A,#N/A,FALSE,"CAJA (2)";#N/A,#N/A,FALSE,"TERCEROS-PROMEDIO";#N/A,#N/A,FALSE,"CAJA";#N/A,#N/A,FALSE,"INGRESOS1995-2003";#N/A,#N/A,FALSE,"GASTOS1995-2003"}</definedName>
    <definedName name="__________R" hidden="1">{#N/A,#N/A,FALSE,"GRAFICO";#N/A,#N/A,FALSE,"CAJA (2)";#N/A,#N/A,FALSE,"TERCEROS-PROMEDIO";#N/A,#N/A,FALSE,"CAJA";#N/A,#N/A,FALSE,"INGRESOS1995-2003";#N/A,#N/A,FALSE,"GASTOS1995-2003"}</definedName>
    <definedName name="__________RA1">#N/A</definedName>
    <definedName name="__________RA2">#N/A</definedName>
    <definedName name="__________RA3">#REF!</definedName>
    <definedName name="__________RA4">#REF!</definedName>
    <definedName name="__________RA5">#REF!</definedName>
    <definedName name="__________RA6">#N/A</definedName>
    <definedName name="__________TR10">#REF!</definedName>
    <definedName name="__________TR11">#REF!</definedName>
    <definedName name="__________TR12">#REF!</definedName>
    <definedName name="__________TR13">#REF!</definedName>
    <definedName name="__________TR14">#REF!</definedName>
    <definedName name="__________TR15">#REF!</definedName>
    <definedName name="__________TR16">#REF!</definedName>
    <definedName name="__________XX1">#REF!</definedName>
    <definedName name="__________XX10">#REF!</definedName>
    <definedName name="__________XX11">#REF!</definedName>
    <definedName name="__________XX12">#REF!</definedName>
    <definedName name="__________XX2">#REF!</definedName>
    <definedName name="__________XX3">#REF!</definedName>
    <definedName name="__________XX4">#REF!</definedName>
    <definedName name="__________XX5">#REF!</definedName>
    <definedName name="__________XX6">#REF!</definedName>
    <definedName name="__________XX7">#REF!</definedName>
    <definedName name="__________XX8">#REF!</definedName>
    <definedName name="__________XX9">#REF!</definedName>
    <definedName name="_________act1">#REF!</definedName>
    <definedName name="_________act2">#REF!</definedName>
    <definedName name="_________act3">#REF!</definedName>
    <definedName name="_________apf1">#REF!</definedName>
    <definedName name="_________arp1">#REF!</definedName>
    <definedName name="_________cmd1">#REF!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1">#REF!</definedName>
    <definedName name="_________DAT22">#REF!</definedName>
    <definedName name="_________DAT23">#REF!</definedName>
    <definedName name="_________DAT24">#REF!</definedName>
    <definedName name="_________DAT25">#REF!</definedName>
    <definedName name="_________DAT26">#REF!</definedName>
    <definedName name="_________DAT27">#REF!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ND1">#REF!</definedName>
    <definedName name="_________gas1">#REF!</definedName>
    <definedName name="_________gas2">#REF!</definedName>
    <definedName name="_________gas3">#REF!</definedName>
    <definedName name="_________gas4">#REF!</definedName>
    <definedName name="_________gas5">#REF!</definedName>
    <definedName name="_________GND1">#REF!</definedName>
    <definedName name="_________GND2">#REF!</definedName>
    <definedName name="_________GND3">#REF!</definedName>
    <definedName name="_________GND4">#REF!</definedName>
    <definedName name="_________GND5">#REF!</definedName>
    <definedName name="_________GTO1">#REF!</definedName>
    <definedName name="_________IMP1">#REF!</definedName>
    <definedName name="_________ing1">#REF!</definedName>
    <definedName name="_________ing2">#REF!</definedName>
    <definedName name="_________ing3">#REF!</definedName>
    <definedName name="_________isa1">#REF!</definedName>
    <definedName name="_________isa3">#REF!</definedName>
    <definedName name="_________new1" localSheetId="10" hidden="1">{#N/A,#N/A,FALSE,"SMT1";#N/A,#N/A,FALSE,"SMT2";#N/A,#N/A,FALSE,"Summary";#N/A,#N/A,FALSE,"Graphs";#N/A,#N/A,FALSE,"4 Panel"}</definedName>
    <definedName name="_________new1" localSheetId="2" hidden="1">{#N/A,#N/A,FALSE,"SMT1";#N/A,#N/A,FALSE,"SMT2";#N/A,#N/A,FALSE,"Summary";#N/A,#N/A,FALSE,"Graphs";#N/A,#N/A,FALSE,"4 Panel"}</definedName>
    <definedName name="_________new1" hidden="1">{#N/A,#N/A,FALSE,"SMT1";#N/A,#N/A,FALSE,"SMT2";#N/A,#N/A,FALSE,"Summary";#N/A,#N/A,FALSE,"Graphs";#N/A,#N/A,FALSE,"4 Panel"}</definedName>
    <definedName name="_________New15" localSheetId="10" hidden="1">{"EVA",#N/A,FALSE,"SMT2";#N/A,#N/A,FALSE,"Summary";#N/A,#N/A,FALSE,"Graphs";#N/A,#N/A,FALSE,"4 Panel"}</definedName>
    <definedName name="_________New15" localSheetId="2" hidden="1">{"EVA",#N/A,FALSE,"SMT2";#N/A,#N/A,FALSE,"Summary";#N/A,#N/A,FALSE,"Graphs";#N/A,#N/A,FALSE,"4 Panel"}</definedName>
    <definedName name="_________New15" hidden="1">{"EVA",#N/A,FALSE,"SMT2";#N/A,#N/A,FALSE,"Summary";#N/A,#N/A,FALSE,"Graphs";#N/A,#N/A,FALSE,"4 Panel"}</definedName>
    <definedName name="_________New16" localSheetId="10" hidden="1">{#N/A,#N/A,FALSE,"SMT1";#N/A,#N/A,FALSE,"SMT2";#N/A,#N/A,FALSE,"Summary";#N/A,#N/A,FALSE,"Graphs";#N/A,#N/A,FALSE,"4 Panel"}</definedName>
    <definedName name="_________New16" localSheetId="2" hidden="1">{#N/A,#N/A,FALSE,"SMT1";#N/A,#N/A,FALSE,"SMT2";#N/A,#N/A,FALSE,"Summary";#N/A,#N/A,FALSE,"Graphs";#N/A,#N/A,FALSE,"4 Panel"}</definedName>
    <definedName name="_________New16" hidden="1">{#N/A,#N/A,FALSE,"SMT1";#N/A,#N/A,FALSE,"SMT2";#N/A,#N/A,FALSE,"Summary";#N/A,#N/A,FALSE,"Graphs";#N/A,#N/A,FALSE,"4 Panel"}</definedName>
    <definedName name="_________New17" localSheetId="10" hidden="1">{#N/A,#N/A,FALSE,"SMT1";#N/A,#N/A,FALSE,"SMT2";#N/A,#N/A,FALSE,"Summary";#N/A,#N/A,FALSE,"Graphs";#N/A,#N/A,FALSE,"4 Panel"}</definedName>
    <definedName name="_________New17" localSheetId="2" hidden="1">{#N/A,#N/A,FALSE,"SMT1";#N/A,#N/A,FALSE,"SMT2";#N/A,#N/A,FALSE,"Summary";#N/A,#N/A,FALSE,"Graphs";#N/A,#N/A,FALSE,"4 Panel"}</definedName>
    <definedName name="_________New17" hidden="1">{#N/A,#N/A,FALSE,"SMT1";#N/A,#N/A,FALSE,"SMT2";#N/A,#N/A,FALSE,"Summary";#N/A,#N/A,FALSE,"Graphs";#N/A,#N/A,FALSE,"4 Panel"}</definedName>
    <definedName name="_________New18" localSheetId="10" hidden="1">{#N/A,#N/A,FALSE,"Full";#N/A,#N/A,FALSE,"Half";#N/A,#N/A,FALSE,"Op Expenses";#N/A,#N/A,FALSE,"Cap Charge";#N/A,#N/A,FALSE,"Cost C";#N/A,#N/A,FALSE,"PP&amp;E";#N/A,#N/A,FALSE,"R&amp;D"}</definedName>
    <definedName name="_________New18" localSheetId="2" hidden="1">{#N/A,#N/A,FALSE,"Full";#N/A,#N/A,FALSE,"Half";#N/A,#N/A,FALSE,"Op Expenses";#N/A,#N/A,FALSE,"Cap Charge";#N/A,#N/A,FALSE,"Cost C";#N/A,#N/A,FALSE,"PP&amp;E";#N/A,#N/A,FALSE,"R&amp;D"}</definedName>
    <definedName name="_________New18" hidden="1">{#N/A,#N/A,FALSE,"Full";#N/A,#N/A,FALSE,"Half";#N/A,#N/A,FALSE,"Op Expenses";#N/A,#N/A,FALSE,"Cap Charge";#N/A,#N/A,FALSE,"Cost C";#N/A,#N/A,FALSE,"PP&amp;E";#N/A,#N/A,FALSE,"R&amp;D"}</definedName>
    <definedName name="_________New19" localSheetId="10" hidden="1">{"EVA",#N/A,FALSE,"SMT2";#N/A,#N/A,FALSE,"Summary";#N/A,#N/A,FALSE,"Graphs";#N/A,#N/A,FALSE,"4 Panel"}</definedName>
    <definedName name="_________New19" localSheetId="2" hidden="1">{"EVA",#N/A,FALSE,"SMT2";#N/A,#N/A,FALSE,"Summary";#N/A,#N/A,FALSE,"Graphs";#N/A,#N/A,FALSE,"4 Panel"}</definedName>
    <definedName name="_________New19" hidden="1">{"EVA",#N/A,FALSE,"SMT2";#N/A,#N/A,FALSE,"Summary";#N/A,#N/A,FALSE,"Graphs";#N/A,#N/A,FALSE,"4 Panel"}</definedName>
    <definedName name="_________New20" localSheetId="10" hidden="1">{#N/A,#N/A,FALSE,"SMT1";#N/A,#N/A,FALSE,"SMT2";#N/A,#N/A,FALSE,"Summary";#N/A,#N/A,FALSE,"Graphs";#N/A,#N/A,FALSE,"4 Panel"}</definedName>
    <definedName name="_________New20" localSheetId="2" hidden="1">{#N/A,#N/A,FALSE,"SMT1";#N/A,#N/A,FALSE,"SMT2";#N/A,#N/A,FALSE,"Summary";#N/A,#N/A,FALSE,"Graphs";#N/A,#N/A,FALSE,"4 Panel"}</definedName>
    <definedName name="_________New20" hidden="1">{#N/A,#N/A,FALSE,"SMT1";#N/A,#N/A,FALSE,"SMT2";#N/A,#N/A,FALSE,"Summary";#N/A,#N/A,FALSE,"Graphs";#N/A,#N/A,FALSE,"4 Panel"}</definedName>
    <definedName name="_________New21" localSheetId="10" hidden="1">{#N/A,#N/A,FALSE,"Full";#N/A,#N/A,FALSE,"Half";#N/A,#N/A,FALSE,"Op Expenses";#N/A,#N/A,FALSE,"Cap Charge";#N/A,#N/A,FALSE,"Cost C";#N/A,#N/A,FALSE,"PP&amp;E";#N/A,#N/A,FALSE,"R&amp;D"}</definedName>
    <definedName name="_________New21" localSheetId="2" hidden="1">{#N/A,#N/A,FALSE,"Full";#N/A,#N/A,FALSE,"Half";#N/A,#N/A,FALSE,"Op Expenses";#N/A,#N/A,FALSE,"Cap Charge";#N/A,#N/A,FALSE,"Cost C";#N/A,#N/A,FALSE,"PP&amp;E";#N/A,#N/A,FALSE,"R&amp;D"}</definedName>
    <definedName name="_________New21" hidden="1">{#N/A,#N/A,FALSE,"Full";#N/A,#N/A,FALSE,"Half";#N/A,#N/A,FALSE,"Op Expenses";#N/A,#N/A,FALSE,"Cap Charge";#N/A,#N/A,FALSE,"Cost C";#N/A,#N/A,FALSE,"PP&amp;E";#N/A,#N/A,FALSE,"R&amp;D"}</definedName>
    <definedName name="_________NEW3" localSheetId="10" hidden="1">{#N/A,#N/A,FALSE,"SMT1";#N/A,#N/A,FALSE,"SMT2";#N/A,#N/A,FALSE,"Summary";#N/A,#N/A,FALSE,"Graphs";#N/A,#N/A,FALSE,"4 Panel"}</definedName>
    <definedName name="_________NEW3" localSheetId="2" hidden="1">{#N/A,#N/A,FALSE,"SMT1";#N/A,#N/A,FALSE,"SMT2";#N/A,#N/A,FALSE,"Summary";#N/A,#N/A,FALSE,"Graphs";#N/A,#N/A,FALSE,"4 Panel"}</definedName>
    <definedName name="_________NEW3" hidden="1">{#N/A,#N/A,FALSE,"SMT1";#N/A,#N/A,FALSE,"SMT2";#N/A,#N/A,FALSE,"Summary";#N/A,#N/A,FALSE,"Graphs";#N/A,#N/A,FALSE,"4 Panel"}</definedName>
    <definedName name="_________nEW30" localSheetId="10" hidden="1">{"EVA",#N/A,FALSE,"SMT2";#N/A,#N/A,FALSE,"Summary";#N/A,#N/A,FALSE,"Graphs";#N/A,#N/A,FALSE,"4 Panel"}</definedName>
    <definedName name="_________nEW30" localSheetId="2" hidden="1">{"EVA",#N/A,FALSE,"SMT2";#N/A,#N/A,FALSE,"Summary";#N/A,#N/A,FALSE,"Graphs";#N/A,#N/A,FALSE,"4 Panel"}</definedName>
    <definedName name="_________nEW30" hidden="1">{"EVA",#N/A,FALSE,"SMT2";#N/A,#N/A,FALSE,"Summary";#N/A,#N/A,FALSE,"Graphs";#N/A,#N/A,FALSE,"4 Panel"}</definedName>
    <definedName name="_________New31" localSheetId="10" hidden="1">{#N/A,#N/A,FALSE,"SMT1";#N/A,#N/A,FALSE,"SMT2";#N/A,#N/A,FALSE,"Summary";#N/A,#N/A,FALSE,"Graphs";#N/A,#N/A,FALSE,"4 Panel"}</definedName>
    <definedName name="_________New31" localSheetId="2" hidden="1">{#N/A,#N/A,FALSE,"SMT1";#N/A,#N/A,FALSE,"SMT2";#N/A,#N/A,FALSE,"Summary";#N/A,#N/A,FALSE,"Graphs";#N/A,#N/A,FALSE,"4 Panel"}</definedName>
    <definedName name="_________New31" hidden="1">{#N/A,#N/A,FALSE,"SMT1";#N/A,#N/A,FALSE,"SMT2";#N/A,#N/A,FALSE,"Summary";#N/A,#N/A,FALSE,"Graphs";#N/A,#N/A,FALSE,"4 Panel"}</definedName>
    <definedName name="_________New32" localSheetId="10" hidden="1">{#N/A,#N/A,FALSE,"SMT1";#N/A,#N/A,FALSE,"SMT2";#N/A,#N/A,FALSE,"Summary";#N/A,#N/A,FALSE,"Graphs";#N/A,#N/A,FALSE,"4 Panel"}</definedName>
    <definedName name="_________New32" localSheetId="2" hidden="1">{#N/A,#N/A,FALSE,"SMT1";#N/A,#N/A,FALSE,"SMT2";#N/A,#N/A,FALSE,"Summary";#N/A,#N/A,FALSE,"Graphs";#N/A,#N/A,FALSE,"4 Panel"}</definedName>
    <definedName name="_________New32" hidden="1">{#N/A,#N/A,FALSE,"SMT1";#N/A,#N/A,FALSE,"SMT2";#N/A,#N/A,FALSE,"Summary";#N/A,#N/A,FALSE,"Graphs";#N/A,#N/A,FALSE,"4 Panel"}</definedName>
    <definedName name="_________New33" localSheetId="10" hidden="1">{#N/A,#N/A,FALSE,"Full";#N/A,#N/A,FALSE,"Half";#N/A,#N/A,FALSE,"Op Expenses";#N/A,#N/A,FALSE,"Cap Charge";#N/A,#N/A,FALSE,"Cost C";#N/A,#N/A,FALSE,"PP&amp;E";#N/A,#N/A,FALSE,"R&amp;D"}</definedName>
    <definedName name="_________New33" localSheetId="2" hidden="1">{#N/A,#N/A,FALSE,"Full";#N/A,#N/A,FALSE,"Half";#N/A,#N/A,FALSE,"Op Expenses";#N/A,#N/A,FALSE,"Cap Charge";#N/A,#N/A,FALSE,"Cost C";#N/A,#N/A,FALSE,"PP&amp;E";#N/A,#N/A,FALSE,"R&amp;D"}</definedName>
    <definedName name="_________New33" hidden="1">{#N/A,#N/A,FALSE,"Full";#N/A,#N/A,FALSE,"Half";#N/A,#N/A,FALSE,"Op Expenses";#N/A,#N/A,FALSE,"Cap Charge";#N/A,#N/A,FALSE,"Cost C";#N/A,#N/A,FALSE,"PP&amp;E";#N/A,#N/A,FALSE,"R&amp;D"}</definedName>
    <definedName name="_________New34" localSheetId="10" hidden="1">{"EVA",#N/A,FALSE,"SMT2";#N/A,#N/A,FALSE,"Summary";#N/A,#N/A,FALSE,"Graphs";#N/A,#N/A,FALSE,"4 Panel"}</definedName>
    <definedName name="_________New34" localSheetId="2" hidden="1">{"EVA",#N/A,FALSE,"SMT2";#N/A,#N/A,FALSE,"Summary";#N/A,#N/A,FALSE,"Graphs";#N/A,#N/A,FALSE,"4 Panel"}</definedName>
    <definedName name="_________New34" hidden="1">{"EVA",#N/A,FALSE,"SMT2";#N/A,#N/A,FALSE,"Summary";#N/A,#N/A,FALSE,"Graphs";#N/A,#N/A,FALSE,"4 Panel"}</definedName>
    <definedName name="_________New35" localSheetId="10" hidden="1">{#N/A,#N/A,FALSE,"SMT1";#N/A,#N/A,FALSE,"SMT2";#N/A,#N/A,FALSE,"Summary";#N/A,#N/A,FALSE,"Graphs";#N/A,#N/A,FALSE,"4 Panel"}</definedName>
    <definedName name="_________New35" localSheetId="2" hidden="1">{#N/A,#N/A,FALSE,"SMT1";#N/A,#N/A,FALSE,"SMT2";#N/A,#N/A,FALSE,"Summary";#N/A,#N/A,FALSE,"Graphs";#N/A,#N/A,FALSE,"4 Panel"}</definedName>
    <definedName name="_________New35" hidden="1">{#N/A,#N/A,FALSE,"SMT1";#N/A,#N/A,FALSE,"SMT2";#N/A,#N/A,FALSE,"Summary";#N/A,#N/A,FALSE,"Graphs";#N/A,#N/A,FALSE,"4 Panel"}</definedName>
    <definedName name="_________New36" localSheetId="10" hidden="1">{#N/A,#N/A,FALSE,"Full";#N/A,#N/A,FALSE,"Half";#N/A,#N/A,FALSE,"Op Expenses";#N/A,#N/A,FALSE,"Cap Charge";#N/A,#N/A,FALSE,"Cost C";#N/A,#N/A,FALSE,"PP&amp;E";#N/A,#N/A,FALSE,"R&amp;D"}</definedName>
    <definedName name="_________New36" localSheetId="2" hidden="1">{#N/A,#N/A,FALSE,"Full";#N/A,#N/A,FALSE,"Half";#N/A,#N/A,FALSE,"Op Expenses";#N/A,#N/A,FALSE,"Cap Charge";#N/A,#N/A,FALSE,"Cost C";#N/A,#N/A,FALSE,"PP&amp;E";#N/A,#N/A,FALSE,"R&amp;D"}</definedName>
    <definedName name="_________New36" hidden="1">{#N/A,#N/A,FALSE,"Full";#N/A,#N/A,FALSE,"Half";#N/A,#N/A,FALSE,"Op Expenses";#N/A,#N/A,FALSE,"Cap Charge";#N/A,#N/A,FALSE,"Cost C";#N/A,#N/A,FALSE,"PP&amp;E";#N/A,#N/A,FALSE,"R&amp;D"}</definedName>
    <definedName name="_________NEW4" localSheetId="10" hidden="1">{#N/A,#N/A,FALSE,"Full";#N/A,#N/A,FALSE,"Half";#N/A,#N/A,FALSE,"Op Expenses";#N/A,#N/A,FALSE,"Cap Charge";#N/A,#N/A,FALSE,"Cost C";#N/A,#N/A,FALSE,"PP&amp;E";#N/A,#N/A,FALSE,"R&amp;D"}</definedName>
    <definedName name="_________NEW4" localSheetId="2" hidden="1">{#N/A,#N/A,FALSE,"Full";#N/A,#N/A,FALSE,"Half";#N/A,#N/A,FALSE,"Op Expenses";#N/A,#N/A,FALSE,"Cap Charge";#N/A,#N/A,FALSE,"Cost C";#N/A,#N/A,FALSE,"PP&amp;E";#N/A,#N/A,FALSE,"R&amp;D"}</definedName>
    <definedName name="_________NEW4" hidden="1">{#N/A,#N/A,FALSE,"Full";#N/A,#N/A,FALSE,"Half";#N/A,#N/A,FALSE,"Op Expenses";#N/A,#N/A,FALSE,"Cap Charge";#N/A,#N/A,FALSE,"Cost C";#N/A,#N/A,FALSE,"PP&amp;E";#N/A,#N/A,FALSE,"R&amp;D"}</definedName>
    <definedName name="_________PAG1">#REF!</definedName>
    <definedName name="_________PAG2">#REF!</definedName>
    <definedName name="_________pas1">#REF!</definedName>
    <definedName name="_________pas2">#REF!</definedName>
    <definedName name="_________pat1">#REF!</definedName>
    <definedName name="_________pay1">#REF!</definedName>
    <definedName name="_________pay4">#REF!</definedName>
    <definedName name="_________PF1">#REF!</definedName>
    <definedName name="_________PF4">#REF!</definedName>
    <definedName name="_________PF5">#REF!</definedName>
    <definedName name="_________R" localSheetId="10" hidden="1">{#N/A,#N/A,FALSE,"GRAFICO";#N/A,#N/A,FALSE,"CAJA (2)";#N/A,#N/A,FALSE,"TERCEROS-PROMEDIO";#N/A,#N/A,FALSE,"CAJA";#N/A,#N/A,FALSE,"INGRESOS1995-2003";#N/A,#N/A,FALSE,"GASTOS1995-2003"}</definedName>
    <definedName name="_________R" localSheetId="2" hidden="1">{#N/A,#N/A,FALSE,"GRAFICO";#N/A,#N/A,FALSE,"CAJA (2)";#N/A,#N/A,FALSE,"TERCEROS-PROMEDIO";#N/A,#N/A,FALSE,"CAJA";#N/A,#N/A,FALSE,"INGRESOS1995-2003";#N/A,#N/A,FALSE,"GASTOS1995-2003"}</definedName>
    <definedName name="_________R" hidden="1">{#N/A,#N/A,FALSE,"GRAFICO";#N/A,#N/A,FALSE,"CAJA (2)";#N/A,#N/A,FALSE,"TERCEROS-PROMEDIO";#N/A,#N/A,FALSE,"CAJA";#N/A,#N/A,FALSE,"INGRESOS1995-2003";#N/A,#N/A,FALSE,"GASTOS1995-2003"}</definedName>
    <definedName name="_________RA1">#N/A</definedName>
    <definedName name="_________RA2">#N/A</definedName>
    <definedName name="_________RA3">#REF!</definedName>
    <definedName name="_________RA4">#REF!</definedName>
    <definedName name="_________RA5">#REF!</definedName>
    <definedName name="_________RA6">#N/A</definedName>
    <definedName name="_________TR10">#REF!</definedName>
    <definedName name="_________TR11">#REF!</definedName>
    <definedName name="_________TR12">#REF!</definedName>
    <definedName name="_________TR13">#REF!</definedName>
    <definedName name="_________TR14">#REF!</definedName>
    <definedName name="_________TR15">#REF!</definedName>
    <definedName name="_________TR16">#REF!</definedName>
    <definedName name="_________XX1">#REF!</definedName>
    <definedName name="_________XX10">#REF!</definedName>
    <definedName name="_________XX11">#REF!</definedName>
    <definedName name="_________XX12">#REF!</definedName>
    <definedName name="_________XX2">#REF!</definedName>
    <definedName name="_________XX3">#REF!</definedName>
    <definedName name="_________XX4">#REF!</definedName>
    <definedName name="_________XX5">#REF!</definedName>
    <definedName name="_________XX6">#REF!</definedName>
    <definedName name="_________XX7">#REF!</definedName>
    <definedName name="_________XX8">#REF!</definedName>
    <definedName name="_________XX9">#REF!</definedName>
    <definedName name="________act1">#REF!</definedName>
    <definedName name="________act2">#REF!</definedName>
    <definedName name="________act3">#REF!</definedName>
    <definedName name="________apf1">#REF!</definedName>
    <definedName name="________arp1">#REF!</definedName>
    <definedName name="________cmd1">#REF!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1">#REF!</definedName>
    <definedName name="________DAT22">#REF!</definedName>
    <definedName name="________DAT23">#REF!</definedName>
    <definedName name="________DAT24">#REF!</definedName>
    <definedName name="________DAT25">#REF!</definedName>
    <definedName name="________DAT26">#REF!</definedName>
    <definedName name="________DAT27">#REF!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ND1">#REF!</definedName>
    <definedName name="________gas1">#REF!</definedName>
    <definedName name="________gas2">#REF!</definedName>
    <definedName name="________gas3">#REF!</definedName>
    <definedName name="________gas4">#REF!</definedName>
    <definedName name="________gas5">#REF!</definedName>
    <definedName name="________GND1">#REF!</definedName>
    <definedName name="________GND2">#REF!</definedName>
    <definedName name="________GND3">#REF!</definedName>
    <definedName name="________GND4">#REF!</definedName>
    <definedName name="________GND5">#REF!</definedName>
    <definedName name="________GTO1">#REF!</definedName>
    <definedName name="________IMP1">#REF!</definedName>
    <definedName name="________ing1">#REF!</definedName>
    <definedName name="________ing2">#REF!</definedName>
    <definedName name="________ing3">#REF!</definedName>
    <definedName name="________isa1">#REF!</definedName>
    <definedName name="________isa3">#REF!</definedName>
    <definedName name="________new1" localSheetId="10" hidden="1">{#N/A,#N/A,FALSE,"SMT1";#N/A,#N/A,FALSE,"SMT2";#N/A,#N/A,FALSE,"Summary";#N/A,#N/A,FALSE,"Graphs";#N/A,#N/A,FALSE,"4 Panel"}</definedName>
    <definedName name="________new1" localSheetId="2" hidden="1">{#N/A,#N/A,FALSE,"SMT1";#N/A,#N/A,FALSE,"SMT2";#N/A,#N/A,FALSE,"Summary";#N/A,#N/A,FALSE,"Graphs";#N/A,#N/A,FALSE,"4 Panel"}</definedName>
    <definedName name="________new1" hidden="1">{#N/A,#N/A,FALSE,"SMT1";#N/A,#N/A,FALSE,"SMT2";#N/A,#N/A,FALSE,"Summary";#N/A,#N/A,FALSE,"Graphs";#N/A,#N/A,FALSE,"4 Panel"}</definedName>
    <definedName name="________New15" localSheetId="10" hidden="1">{"EVA",#N/A,FALSE,"SMT2";#N/A,#N/A,FALSE,"Summary";#N/A,#N/A,FALSE,"Graphs";#N/A,#N/A,FALSE,"4 Panel"}</definedName>
    <definedName name="________New15" localSheetId="2" hidden="1">{"EVA",#N/A,FALSE,"SMT2";#N/A,#N/A,FALSE,"Summary";#N/A,#N/A,FALSE,"Graphs";#N/A,#N/A,FALSE,"4 Panel"}</definedName>
    <definedName name="________New15" hidden="1">{"EVA",#N/A,FALSE,"SMT2";#N/A,#N/A,FALSE,"Summary";#N/A,#N/A,FALSE,"Graphs";#N/A,#N/A,FALSE,"4 Panel"}</definedName>
    <definedName name="________New16" localSheetId="10" hidden="1">{#N/A,#N/A,FALSE,"SMT1";#N/A,#N/A,FALSE,"SMT2";#N/A,#N/A,FALSE,"Summary";#N/A,#N/A,FALSE,"Graphs";#N/A,#N/A,FALSE,"4 Panel"}</definedName>
    <definedName name="________New16" localSheetId="2" hidden="1">{#N/A,#N/A,FALSE,"SMT1";#N/A,#N/A,FALSE,"SMT2";#N/A,#N/A,FALSE,"Summary";#N/A,#N/A,FALSE,"Graphs";#N/A,#N/A,FALSE,"4 Panel"}</definedName>
    <definedName name="________New16" hidden="1">{#N/A,#N/A,FALSE,"SMT1";#N/A,#N/A,FALSE,"SMT2";#N/A,#N/A,FALSE,"Summary";#N/A,#N/A,FALSE,"Graphs";#N/A,#N/A,FALSE,"4 Panel"}</definedName>
    <definedName name="________New17" localSheetId="10" hidden="1">{#N/A,#N/A,FALSE,"SMT1";#N/A,#N/A,FALSE,"SMT2";#N/A,#N/A,FALSE,"Summary";#N/A,#N/A,FALSE,"Graphs";#N/A,#N/A,FALSE,"4 Panel"}</definedName>
    <definedName name="________New17" localSheetId="2" hidden="1">{#N/A,#N/A,FALSE,"SMT1";#N/A,#N/A,FALSE,"SMT2";#N/A,#N/A,FALSE,"Summary";#N/A,#N/A,FALSE,"Graphs";#N/A,#N/A,FALSE,"4 Panel"}</definedName>
    <definedName name="________New17" hidden="1">{#N/A,#N/A,FALSE,"SMT1";#N/A,#N/A,FALSE,"SMT2";#N/A,#N/A,FALSE,"Summary";#N/A,#N/A,FALSE,"Graphs";#N/A,#N/A,FALSE,"4 Panel"}</definedName>
    <definedName name="________New18" localSheetId="10" hidden="1">{#N/A,#N/A,FALSE,"Full";#N/A,#N/A,FALSE,"Half";#N/A,#N/A,FALSE,"Op Expenses";#N/A,#N/A,FALSE,"Cap Charge";#N/A,#N/A,FALSE,"Cost C";#N/A,#N/A,FALSE,"PP&amp;E";#N/A,#N/A,FALSE,"R&amp;D"}</definedName>
    <definedName name="________New18" localSheetId="2" hidden="1">{#N/A,#N/A,FALSE,"Full";#N/A,#N/A,FALSE,"Half";#N/A,#N/A,FALSE,"Op Expenses";#N/A,#N/A,FALSE,"Cap Charge";#N/A,#N/A,FALSE,"Cost C";#N/A,#N/A,FALSE,"PP&amp;E";#N/A,#N/A,FALSE,"R&amp;D"}</definedName>
    <definedName name="________New18" hidden="1">{#N/A,#N/A,FALSE,"Full";#N/A,#N/A,FALSE,"Half";#N/A,#N/A,FALSE,"Op Expenses";#N/A,#N/A,FALSE,"Cap Charge";#N/A,#N/A,FALSE,"Cost C";#N/A,#N/A,FALSE,"PP&amp;E";#N/A,#N/A,FALSE,"R&amp;D"}</definedName>
    <definedName name="________New19" localSheetId="10" hidden="1">{"EVA",#N/A,FALSE,"SMT2";#N/A,#N/A,FALSE,"Summary";#N/A,#N/A,FALSE,"Graphs";#N/A,#N/A,FALSE,"4 Panel"}</definedName>
    <definedName name="________New19" localSheetId="2" hidden="1">{"EVA",#N/A,FALSE,"SMT2";#N/A,#N/A,FALSE,"Summary";#N/A,#N/A,FALSE,"Graphs";#N/A,#N/A,FALSE,"4 Panel"}</definedName>
    <definedName name="________New19" hidden="1">{"EVA",#N/A,FALSE,"SMT2";#N/A,#N/A,FALSE,"Summary";#N/A,#N/A,FALSE,"Graphs";#N/A,#N/A,FALSE,"4 Panel"}</definedName>
    <definedName name="________New20" localSheetId="10" hidden="1">{#N/A,#N/A,FALSE,"SMT1";#N/A,#N/A,FALSE,"SMT2";#N/A,#N/A,FALSE,"Summary";#N/A,#N/A,FALSE,"Graphs";#N/A,#N/A,FALSE,"4 Panel"}</definedName>
    <definedName name="________New20" localSheetId="2" hidden="1">{#N/A,#N/A,FALSE,"SMT1";#N/A,#N/A,FALSE,"SMT2";#N/A,#N/A,FALSE,"Summary";#N/A,#N/A,FALSE,"Graphs";#N/A,#N/A,FALSE,"4 Panel"}</definedName>
    <definedName name="________New20" hidden="1">{#N/A,#N/A,FALSE,"SMT1";#N/A,#N/A,FALSE,"SMT2";#N/A,#N/A,FALSE,"Summary";#N/A,#N/A,FALSE,"Graphs";#N/A,#N/A,FALSE,"4 Panel"}</definedName>
    <definedName name="________New21" localSheetId="10" hidden="1">{#N/A,#N/A,FALSE,"Full";#N/A,#N/A,FALSE,"Half";#N/A,#N/A,FALSE,"Op Expenses";#N/A,#N/A,FALSE,"Cap Charge";#N/A,#N/A,FALSE,"Cost C";#N/A,#N/A,FALSE,"PP&amp;E";#N/A,#N/A,FALSE,"R&amp;D"}</definedName>
    <definedName name="________New21" localSheetId="2" hidden="1">{#N/A,#N/A,FALSE,"Full";#N/A,#N/A,FALSE,"Half";#N/A,#N/A,FALSE,"Op Expenses";#N/A,#N/A,FALSE,"Cap Charge";#N/A,#N/A,FALSE,"Cost C";#N/A,#N/A,FALSE,"PP&amp;E";#N/A,#N/A,FALSE,"R&amp;D"}</definedName>
    <definedName name="________New21" hidden="1">{#N/A,#N/A,FALSE,"Full";#N/A,#N/A,FALSE,"Half";#N/A,#N/A,FALSE,"Op Expenses";#N/A,#N/A,FALSE,"Cap Charge";#N/A,#N/A,FALSE,"Cost C";#N/A,#N/A,FALSE,"PP&amp;E";#N/A,#N/A,FALSE,"R&amp;D"}</definedName>
    <definedName name="________NEW3" localSheetId="10" hidden="1">{#N/A,#N/A,FALSE,"SMT1";#N/A,#N/A,FALSE,"SMT2";#N/A,#N/A,FALSE,"Summary";#N/A,#N/A,FALSE,"Graphs";#N/A,#N/A,FALSE,"4 Panel"}</definedName>
    <definedName name="________NEW3" localSheetId="2" hidden="1">{#N/A,#N/A,FALSE,"SMT1";#N/A,#N/A,FALSE,"SMT2";#N/A,#N/A,FALSE,"Summary";#N/A,#N/A,FALSE,"Graphs";#N/A,#N/A,FALSE,"4 Panel"}</definedName>
    <definedName name="________NEW3" hidden="1">{#N/A,#N/A,FALSE,"SMT1";#N/A,#N/A,FALSE,"SMT2";#N/A,#N/A,FALSE,"Summary";#N/A,#N/A,FALSE,"Graphs";#N/A,#N/A,FALSE,"4 Panel"}</definedName>
    <definedName name="________nEW30" localSheetId="10" hidden="1">{"EVA",#N/A,FALSE,"SMT2";#N/A,#N/A,FALSE,"Summary";#N/A,#N/A,FALSE,"Graphs";#N/A,#N/A,FALSE,"4 Panel"}</definedName>
    <definedName name="________nEW30" localSheetId="2" hidden="1">{"EVA",#N/A,FALSE,"SMT2";#N/A,#N/A,FALSE,"Summary";#N/A,#N/A,FALSE,"Graphs";#N/A,#N/A,FALSE,"4 Panel"}</definedName>
    <definedName name="________nEW30" hidden="1">{"EVA",#N/A,FALSE,"SMT2";#N/A,#N/A,FALSE,"Summary";#N/A,#N/A,FALSE,"Graphs";#N/A,#N/A,FALSE,"4 Panel"}</definedName>
    <definedName name="________New31" localSheetId="10" hidden="1">{#N/A,#N/A,FALSE,"SMT1";#N/A,#N/A,FALSE,"SMT2";#N/A,#N/A,FALSE,"Summary";#N/A,#N/A,FALSE,"Graphs";#N/A,#N/A,FALSE,"4 Panel"}</definedName>
    <definedName name="________New31" localSheetId="2" hidden="1">{#N/A,#N/A,FALSE,"SMT1";#N/A,#N/A,FALSE,"SMT2";#N/A,#N/A,FALSE,"Summary";#N/A,#N/A,FALSE,"Graphs";#N/A,#N/A,FALSE,"4 Panel"}</definedName>
    <definedName name="________New31" hidden="1">{#N/A,#N/A,FALSE,"SMT1";#N/A,#N/A,FALSE,"SMT2";#N/A,#N/A,FALSE,"Summary";#N/A,#N/A,FALSE,"Graphs";#N/A,#N/A,FALSE,"4 Panel"}</definedName>
    <definedName name="________New32" localSheetId="10" hidden="1">{#N/A,#N/A,FALSE,"SMT1";#N/A,#N/A,FALSE,"SMT2";#N/A,#N/A,FALSE,"Summary";#N/A,#N/A,FALSE,"Graphs";#N/A,#N/A,FALSE,"4 Panel"}</definedName>
    <definedName name="________New32" localSheetId="2" hidden="1">{#N/A,#N/A,FALSE,"SMT1";#N/A,#N/A,FALSE,"SMT2";#N/A,#N/A,FALSE,"Summary";#N/A,#N/A,FALSE,"Graphs";#N/A,#N/A,FALSE,"4 Panel"}</definedName>
    <definedName name="________New32" hidden="1">{#N/A,#N/A,FALSE,"SMT1";#N/A,#N/A,FALSE,"SMT2";#N/A,#N/A,FALSE,"Summary";#N/A,#N/A,FALSE,"Graphs";#N/A,#N/A,FALSE,"4 Panel"}</definedName>
    <definedName name="________New33" localSheetId="10" hidden="1">{#N/A,#N/A,FALSE,"Full";#N/A,#N/A,FALSE,"Half";#N/A,#N/A,FALSE,"Op Expenses";#N/A,#N/A,FALSE,"Cap Charge";#N/A,#N/A,FALSE,"Cost C";#N/A,#N/A,FALSE,"PP&amp;E";#N/A,#N/A,FALSE,"R&amp;D"}</definedName>
    <definedName name="________New33" localSheetId="2" hidden="1">{#N/A,#N/A,FALSE,"Full";#N/A,#N/A,FALSE,"Half";#N/A,#N/A,FALSE,"Op Expenses";#N/A,#N/A,FALSE,"Cap Charge";#N/A,#N/A,FALSE,"Cost C";#N/A,#N/A,FALSE,"PP&amp;E";#N/A,#N/A,FALSE,"R&amp;D"}</definedName>
    <definedName name="________New33" hidden="1">{#N/A,#N/A,FALSE,"Full";#N/A,#N/A,FALSE,"Half";#N/A,#N/A,FALSE,"Op Expenses";#N/A,#N/A,FALSE,"Cap Charge";#N/A,#N/A,FALSE,"Cost C";#N/A,#N/A,FALSE,"PP&amp;E";#N/A,#N/A,FALSE,"R&amp;D"}</definedName>
    <definedName name="________New34" localSheetId="10" hidden="1">{"EVA",#N/A,FALSE,"SMT2";#N/A,#N/A,FALSE,"Summary";#N/A,#N/A,FALSE,"Graphs";#N/A,#N/A,FALSE,"4 Panel"}</definedName>
    <definedName name="________New34" localSheetId="2" hidden="1">{"EVA",#N/A,FALSE,"SMT2";#N/A,#N/A,FALSE,"Summary";#N/A,#N/A,FALSE,"Graphs";#N/A,#N/A,FALSE,"4 Panel"}</definedName>
    <definedName name="________New34" hidden="1">{"EVA",#N/A,FALSE,"SMT2";#N/A,#N/A,FALSE,"Summary";#N/A,#N/A,FALSE,"Graphs";#N/A,#N/A,FALSE,"4 Panel"}</definedName>
    <definedName name="________New35" localSheetId="10" hidden="1">{#N/A,#N/A,FALSE,"SMT1";#N/A,#N/A,FALSE,"SMT2";#N/A,#N/A,FALSE,"Summary";#N/A,#N/A,FALSE,"Graphs";#N/A,#N/A,FALSE,"4 Panel"}</definedName>
    <definedName name="________New35" localSheetId="2" hidden="1">{#N/A,#N/A,FALSE,"SMT1";#N/A,#N/A,FALSE,"SMT2";#N/A,#N/A,FALSE,"Summary";#N/A,#N/A,FALSE,"Graphs";#N/A,#N/A,FALSE,"4 Panel"}</definedName>
    <definedName name="________New35" hidden="1">{#N/A,#N/A,FALSE,"SMT1";#N/A,#N/A,FALSE,"SMT2";#N/A,#N/A,FALSE,"Summary";#N/A,#N/A,FALSE,"Graphs";#N/A,#N/A,FALSE,"4 Panel"}</definedName>
    <definedName name="________New36" localSheetId="10" hidden="1">{#N/A,#N/A,FALSE,"Full";#N/A,#N/A,FALSE,"Half";#N/A,#N/A,FALSE,"Op Expenses";#N/A,#N/A,FALSE,"Cap Charge";#N/A,#N/A,FALSE,"Cost C";#N/A,#N/A,FALSE,"PP&amp;E";#N/A,#N/A,FALSE,"R&amp;D"}</definedName>
    <definedName name="________New36" localSheetId="2" hidden="1">{#N/A,#N/A,FALSE,"Full";#N/A,#N/A,FALSE,"Half";#N/A,#N/A,FALSE,"Op Expenses";#N/A,#N/A,FALSE,"Cap Charge";#N/A,#N/A,FALSE,"Cost C";#N/A,#N/A,FALSE,"PP&amp;E";#N/A,#N/A,FALSE,"R&amp;D"}</definedName>
    <definedName name="________New36" hidden="1">{#N/A,#N/A,FALSE,"Full";#N/A,#N/A,FALSE,"Half";#N/A,#N/A,FALSE,"Op Expenses";#N/A,#N/A,FALSE,"Cap Charge";#N/A,#N/A,FALSE,"Cost C";#N/A,#N/A,FALSE,"PP&amp;E";#N/A,#N/A,FALSE,"R&amp;D"}</definedName>
    <definedName name="________NEW4" localSheetId="10" hidden="1">{#N/A,#N/A,FALSE,"Full";#N/A,#N/A,FALSE,"Half";#N/A,#N/A,FALSE,"Op Expenses";#N/A,#N/A,FALSE,"Cap Charge";#N/A,#N/A,FALSE,"Cost C";#N/A,#N/A,FALSE,"PP&amp;E";#N/A,#N/A,FALSE,"R&amp;D"}</definedName>
    <definedName name="________NEW4" localSheetId="2" hidden="1">{#N/A,#N/A,FALSE,"Full";#N/A,#N/A,FALSE,"Half";#N/A,#N/A,FALSE,"Op Expenses";#N/A,#N/A,FALSE,"Cap Charge";#N/A,#N/A,FALSE,"Cost C";#N/A,#N/A,FALSE,"PP&amp;E";#N/A,#N/A,FALSE,"R&amp;D"}</definedName>
    <definedName name="________NEW4" hidden="1">{#N/A,#N/A,FALSE,"Full";#N/A,#N/A,FALSE,"Half";#N/A,#N/A,FALSE,"Op Expenses";#N/A,#N/A,FALSE,"Cap Charge";#N/A,#N/A,FALSE,"Cost C";#N/A,#N/A,FALSE,"PP&amp;E";#N/A,#N/A,FALSE,"R&amp;D"}</definedName>
    <definedName name="________PAG1">#REF!</definedName>
    <definedName name="________PAG2">#REF!</definedName>
    <definedName name="________pas1">#REF!</definedName>
    <definedName name="________pas2">#REF!</definedName>
    <definedName name="________pat1">#REF!</definedName>
    <definedName name="________pay1">#REF!</definedName>
    <definedName name="________pay4">#REF!</definedName>
    <definedName name="________PF1">#REF!</definedName>
    <definedName name="________PF4">#REF!</definedName>
    <definedName name="________PF5">#REF!</definedName>
    <definedName name="________R" localSheetId="10" hidden="1">{#N/A,#N/A,FALSE,"GRAFICO";#N/A,#N/A,FALSE,"CAJA (2)";#N/A,#N/A,FALSE,"TERCEROS-PROMEDIO";#N/A,#N/A,FALSE,"CAJA";#N/A,#N/A,FALSE,"INGRESOS1995-2003";#N/A,#N/A,FALSE,"GASTOS1995-2003"}</definedName>
    <definedName name="________R" localSheetId="2" hidden="1">{#N/A,#N/A,FALSE,"GRAFICO";#N/A,#N/A,FALSE,"CAJA (2)";#N/A,#N/A,FALSE,"TERCEROS-PROMEDIO";#N/A,#N/A,FALSE,"CAJA";#N/A,#N/A,FALSE,"INGRESOS1995-2003";#N/A,#N/A,FALSE,"GASTOS1995-2003"}</definedName>
    <definedName name="________R" hidden="1">{#N/A,#N/A,FALSE,"GRAFICO";#N/A,#N/A,FALSE,"CAJA (2)";#N/A,#N/A,FALSE,"TERCEROS-PROMEDIO";#N/A,#N/A,FALSE,"CAJA";#N/A,#N/A,FALSE,"INGRESOS1995-2003";#N/A,#N/A,FALSE,"GASTOS1995-2003"}</definedName>
    <definedName name="________RA1">#N/A</definedName>
    <definedName name="________RA2">#N/A</definedName>
    <definedName name="________RA3">#REF!</definedName>
    <definedName name="________RA4">#REF!</definedName>
    <definedName name="________RA5">#REF!</definedName>
    <definedName name="________RA6">#N/A</definedName>
    <definedName name="________TR10">#REF!</definedName>
    <definedName name="________TR11">#REF!</definedName>
    <definedName name="________TR12">#REF!</definedName>
    <definedName name="________TR13">#REF!</definedName>
    <definedName name="________TR14">#REF!</definedName>
    <definedName name="________TR15">#REF!</definedName>
    <definedName name="________TR16">#REF!</definedName>
    <definedName name="________XX1">#REF!</definedName>
    <definedName name="________XX10">#REF!</definedName>
    <definedName name="________XX11">#REF!</definedName>
    <definedName name="________XX12">#REF!</definedName>
    <definedName name="________XX2">#REF!</definedName>
    <definedName name="________XX3">#REF!</definedName>
    <definedName name="________XX4">#REF!</definedName>
    <definedName name="________XX5">#REF!</definedName>
    <definedName name="________XX6">#REF!</definedName>
    <definedName name="________XX7">#REF!</definedName>
    <definedName name="________XX8">#REF!</definedName>
    <definedName name="________XX9">#REF!</definedName>
    <definedName name="_______act1">#REF!</definedName>
    <definedName name="_______act2">#REF!</definedName>
    <definedName name="_______act3">#REF!</definedName>
    <definedName name="_______apf1">#REF!</definedName>
    <definedName name="_______arp1">#REF!</definedName>
    <definedName name="_______cmd1">#REF!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ND1">#REF!</definedName>
    <definedName name="_______gas1">#REF!</definedName>
    <definedName name="_______gas2">#REF!</definedName>
    <definedName name="_______gas3">#REF!</definedName>
    <definedName name="_______gas4">#REF!</definedName>
    <definedName name="_______gas5">#REF!</definedName>
    <definedName name="_______GND1">#REF!</definedName>
    <definedName name="_______GND2">#REF!</definedName>
    <definedName name="_______GND3">#REF!</definedName>
    <definedName name="_______GND4">#REF!</definedName>
    <definedName name="_______GND5">#REF!</definedName>
    <definedName name="_______GTO1">#REF!</definedName>
    <definedName name="_______IMP1">#REF!</definedName>
    <definedName name="_______ing1">#REF!</definedName>
    <definedName name="_______ing2">#REF!</definedName>
    <definedName name="_______ing3">#REF!</definedName>
    <definedName name="_______isa1">#REF!</definedName>
    <definedName name="_______isa3">#REF!</definedName>
    <definedName name="_______new1" localSheetId="10" hidden="1">{#N/A,#N/A,FALSE,"SMT1";#N/A,#N/A,FALSE,"SMT2";#N/A,#N/A,FALSE,"Summary";#N/A,#N/A,FALSE,"Graphs";#N/A,#N/A,FALSE,"4 Panel"}</definedName>
    <definedName name="_______new1" localSheetId="2" hidden="1">{#N/A,#N/A,FALSE,"SMT1";#N/A,#N/A,FALSE,"SMT2";#N/A,#N/A,FALSE,"Summary";#N/A,#N/A,FALSE,"Graphs";#N/A,#N/A,FALSE,"4 Panel"}</definedName>
    <definedName name="_______new1" hidden="1">{#N/A,#N/A,FALSE,"SMT1";#N/A,#N/A,FALSE,"SMT2";#N/A,#N/A,FALSE,"Summary";#N/A,#N/A,FALSE,"Graphs";#N/A,#N/A,FALSE,"4 Panel"}</definedName>
    <definedName name="_______New15" localSheetId="10" hidden="1">{"EVA",#N/A,FALSE,"SMT2";#N/A,#N/A,FALSE,"Summary";#N/A,#N/A,FALSE,"Graphs";#N/A,#N/A,FALSE,"4 Panel"}</definedName>
    <definedName name="_______New15" localSheetId="2" hidden="1">{"EVA",#N/A,FALSE,"SMT2";#N/A,#N/A,FALSE,"Summary";#N/A,#N/A,FALSE,"Graphs";#N/A,#N/A,FALSE,"4 Panel"}</definedName>
    <definedName name="_______New15" hidden="1">{"EVA",#N/A,FALSE,"SMT2";#N/A,#N/A,FALSE,"Summary";#N/A,#N/A,FALSE,"Graphs";#N/A,#N/A,FALSE,"4 Panel"}</definedName>
    <definedName name="_______New16" localSheetId="10" hidden="1">{#N/A,#N/A,FALSE,"SMT1";#N/A,#N/A,FALSE,"SMT2";#N/A,#N/A,FALSE,"Summary";#N/A,#N/A,FALSE,"Graphs";#N/A,#N/A,FALSE,"4 Panel"}</definedName>
    <definedName name="_______New16" localSheetId="2" hidden="1">{#N/A,#N/A,FALSE,"SMT1";#N/A,#N/A,FALSE,"SMT2";#N/A,#N/A,FALSE,"Summary";#N/A,#N/A,FALSE,"Graphs";#N/A,#N/A,FALSE,"4 Panel"}</definedName>
    <definedName name="_______New16" hidden="1">{#N/A,#N/A,FALSE,"SMT1";#N/A,#N/A,FALSE,"SMT2";#N/A,#N/A,FALSE,"Summary";#N/A,#N/A,FALSE,"Graphs";#N/A,#N/A,FALSE,"4 Panel"}</definedName>
    <definedName name="_______New17" localSheetId="10" hidden="1">{#N/A,#N/A,FALSE,"SMT1";#N/A,#N/A,FALSE,"SMT2";#N/A,#N/A,FALSE,"Summary";#N/A,#N/A,FALSE,"Graphs";#N/A,#N/A,FALSE,"4 Panel"}</definedName>
    <definedName name="_______New17" localSheetId="2" hidden="1">{#N/A,#N/A,FALSE,"SMT1";#N/A,#N/A,FALSE,"SMT2";#N/A,#N/A,FALSE,"Summary";#N/A,#N/A,FALSE,"Graphs";#N/A,#N/A,FALSE,"4 Panel"}</definedName>
    <definedName name="_______New17" hidden="1">{#N/A,#N/A,FALSE,"SMT1";#N/A,#N/A,FALSE,"SMT2";#N/A,#N/A,FALSE,"Summary";#N/A,#N/A,FALSE,"Graphs";#N/A,#N/A,FALSE,"4 Panel"}</definedName>
    <definedName name="_______New18" localSheetId="10" hidden="1">{#N/A,#N/A,FALSE,"Full";#N/A,#N/A,FALSE,"Half";#N/A,#N/A,FALSE,"Op Expenses";#N/A,#N/A,FALSE,"Cap Charge";#N/A,#N/A,FALSE,"Cost C";#N/A,#N/A,FALSE,"PP&amp;E";#N/A,#N/A,FALSE,"R&amp;D"}</definedName>
    <definedName name="_______New18" localSheetId="2" hidden="1">{#N/A,#N/A,FALSE,"Full";#N/A,#N/A,FALSE,"Half";#N/A,#N/A,FALSE,"Op Expenses";#N/A,#N/A,FALSE,"Cap Charge";#N/A,#N/A,FALSE,"Cost C";#N/A,#N/A,FALSE,"PP&amp;E";#N/A,#N/A,FALSE,"R&amp;D"}</definedName>
    <definedName name="_______New18" hidden="1">{#N/A,#N/A,FALSE,"Full";#N/A,#N/A,FALSE,"Half";#N/A,#N/A,FALSE,"Op Expenses";#N/A,#N/A,FALSE,"Cap Charge";#N/A,#N/A,FALSE,"Cost C";#N/A,#N/A,FALSE,"PP&amp;E";#N/A,#N/A,FALSE,"R&amp;D"}</definedName>
    <definedName name="_______New19" localSheetId="10" hidden="1">{"EVA",#N/A,FALSE,"SMT2";#N/A,#N/A,FALSE,"Summary";#N/A,#N/A,FALSE,"Graphs";#N/A,#N/A,FALSE,"4 Panel"}</definedName>
    <definedName name="_______New19" localSheetId="2" hidden="1">{"EVA",#N/A,FALSE,"SMT2";#N/A,#N/A,FALSE,"Summary";#N/A,#N/A,FALSE,"Graphs";#N/A,#N/A,FALSE,"4 Panel"}</definedName>
    <definedName name="_______New19" hidden="1">{"EVA",#N/A,FALSE,"SMT2";#N/A,#N/A,FALSE,"Summary";#N/A,#N/A,FALSE,"Graphs";#N/A,#N/A,FALSE,"4 Panel"}</definedName>
    <definedName name="_______New20" localSheetId="10" hidden="1">{#N/A,#N/A,FALSE,"SMT1";#N/A,#N/A,FALSE,"SMT2";#N/A,#N/A,FALSE,"Summary";#N/A,#N/A,FALSE,"Graphs";#N/A,#N/A,FALSE,"4 Panel"}</definedName>
    <definedName name="_______New20" localSheetId="2" hidden="1">{#N/A,#N/A,FALSE,"SMT1";#N/A,#N/A,FALSE,"SMT2";#N/A,#N/A,FALSE,"Summary";#N/A,#N/A,FALSE,"Graphs";#N/A,#N/A,FALSE,"4 Panel"}</definedName>
    <definedName name="_______New20" hidden="1">{#N/A,#N/A,FALSE,"SMT1";#N/A,#N/A,FALSE,"SMT2";#N/A,#N/A,FALSE,"Summary";#N/A,#N/A,FALSE,"Graphs";#N/A,#N/A,FALSE,"4 Panel"}</definedName>
    <definedName name="_______New21" localSheetId="10" hidden="1">{#N/A,#N/A,FALSE,"Full";#N/A,#N/A,FALSE,"Half";#N/A,#N/A,FALSE,"Op Expenses";#N/A,#N/A,FALSE,"Cap Charge";#N/A,#N/A,FALSE,"Cost C";#N/A,#N/A,FALSE,"PP&amp;E";#N/A,#N/A,FALSE,"R&amp;D"}</definedName>
    <definedName name="_______New21" localSheetId="2" hidden="1">{#N/A,#N/A,FALSE,"Full";#N/A,#N/A,FALSE,"Half";#N/A,#N/A,FALSE,"Op Expenses";#N/A,#N/A,FALSE,"Cap Charge";#N/A,#N/A,FALSE,"Cost C";#N/A,#N/A,FALSE,"PP&amp;E";#N/A,#N/A,FALSE,"R&amp;D"}</definedName>
    <definedName name="_______New21" hidden="1">{#N/A,#N/A,FALSE,"Full";#N/A,#N/A,FALSE,"Half";#N/A,#N/A,FALSE,"Op Expenses";#N/A,#N/A,FALSE,"Cap Charge";#N/A,#N/A,FALSE,"Cost C";#N/A,#N/A,FALSE,"PP&amp;E";#N/A,#N/A,FALSE,"R&amp;D"}</definedName>
    <definedName name="_______NEW3" localSheetId="10" hidden="1">{#N/A,#N/A,FALSE,"SMT1";#N/A,#N/A,FALSE,"SMT2";#N/A,#N/A,FALSE,"Summary";#N/A,#N/A,FALSE,"Graphs";#N/A,#N/A,FALSE,"4 Panel"}</definedName>
    <definedName name="_______NEW3" localSheetId="2" hidden="1">{#N/A,#N/A,FALSE,"SMT1";#N/A,#N/A,FALSE,"SMT2";#N/A,#N/A,FALSE,"Summary";#N/A,#N/A,FALSE,"Graphs";#N/A,#N/A,FALSE,"4 Panel"}</definedName>
    <definedName name="_______NEW3" hidden="1">{#N/A,#N/A,FALSE,"SMT1";#N/A,#N/A,FALSE,"SMT2";#N/A,#N/A,FALSE,"Summary";#N/A,#N/A,FALSE,"Graphs";#N/A,#N/A,FALSE,"4 Panel"}</definedName>
    <definedName name="_______nEW30" localSheetId="10" hidden="1">{"EVA",#N/A,FALSE,"SMT2";#N/A,#N/A,FALSE,"Summary";#N/A,#N/A,FALSE,"Graphs";#N/A,#N/A,FALSE,"4 Panel"}</definedName>
    <definedName name="_______nEW30" localSheetId="2" hidden="1">{"EVA",#N/A,FALSE,"SMT2";#N/A,#N/A,FALSE,"Summary";#N/A,#N/A,FALSE,"Graphs";#N/A,#N/A,FALSE,"4 Panel"}</definedName>
    <definedName name="_______nEW30" hidden="1">{"EVA",#N/A,FALSE,"SMT2";#N/A,#N/A,FALSE,"Summary";#N/A,#N/A,FALSE,"Graphs";#N/A,#N/A,FALSE,"4 Panel"}</definedName>
    <definedName name="_______New31" localSheetId="10" hidden="1">{#N/A,#N/A,FALSE,"SMT1";#N/A,#N/A,FALSE,"SMT2";#N/A,#N/A,FALSE,"Summary";#N/A,#N/A,FALSE,"Graphs";#N/A,#N/A,FALSE,"4 Panel"}</definedName>
    <definedName name="_______New31" localSheetId="2" hidden="1">{#N/A,#N/A,FALSE,"SMT1";#N/A,#N/A,FALSE,"SMT2";#N/A,#N/A,FALSE,"Summary";#N/A,#N/A,FALSE,"Graphs";#N/A,#N/A,FALSE,"4 Panel"}</definedName>
    <definedName name="_______New31" hidden="1">{#N/A,#N/A,FALSE,"SMT1";#N/A,#N/A,FALSE,"SMT2";#N/A,#N/A,FALSE,"Summary";#N/A,#N/A,FALSE,"Graphs";#N/A,#N/A,FALSE,"4 Panel"}</definedName>
    <definedName name="_______New32" localSheetId="10" hidden="1">{#N/A,#N/A,FALSE,"SMT1";#N/A,#N/A,FALSE,"SMT2";#N/A,#N/A,FALSE,"Summary";#N/A,#N/A,FALSE,"Graphs";#N/A,#N/A,FALSE,"4 Panel"}</definedName>
    <definedName name="_______New32" localSheetId="2" hidden="1">{#N/A,#N/A,FALSE,"SMT1";#N/A,#N/A,FALSE,"SMT2";#N/A,#N/A,FALSE,"Summary";#N/A,#N/A,FALSE,"Graphs";#N/A,#N/A,FALSE,"4 Panel"}</definedName>
    <definedName name="_______New32" hidden="1">{#N/A,#N/A,FALSE,"SMT1";#N/A,#N/A,FALSE,"SMT2";#N/A,#N/A,FALSE,"Summary";#N/A,#N/A,FALSE,"Graphs";#N/A,#N/A,FALSE,"4 Panel"}</definedName>
    <definedName name="_______New33" localSheetId="10" hidden="1">{#N/A,#N/A,FALSE,"Full";#N/A,#N/A,FALSE,"Half";#N/A,#N/A,FALSE,"Op Expenses";#N/A,#N/A,FALSE,"Cap Charge";#N/A,#N/A,FALSE,"Cost C";#N/A,#N/A,FALSE,"PP&amp;E";#N/A,#N/A,FALSE,"R&amp;D"}</definedName>
    <definedName name="_______New33" localSheetId="2" hidden="1">{#N/A,#N/A,FALSE,"Full";#N/A,#N/A,FALSE,"Half";#N/A,#N/A,FALSE,"Op Expenses";#N/A,#N/A,FALSE,"Cap Charge";#N/A,#N/A,FALSE,"Cost C";#N/A,#N/A,FALSE,"PP&amp;E";#N/A,#N/A,FALSE,"R&amp;D"}</definedName>
    <definedName name="_______New33" hidden="1">{#N/A,#N/A,FALSE,"Full";#N/A,#N/A,FALSE,"Half";#N/A,#N/A,FALSE,"Op Expenses";#N/A,#N/A,FALSE,"Cap Charge";#N/A,#N/A,FALSE,"Cost C";#N/A,#N/A,FALSE,"PP&amp;E";#N/A,#N/A,FALSE,"R&amp;D"}</definedName>
    <definedName name="_______New34" localSheetId="10" hidden="1">{"EVA",#N/A,FALSE,"SMT2";#N/A,#N/A,FALSE,"Summary";#N/A,#N/A,FALSE,"Graphs";#N/A,#N/A,FALSE,"4 Panel"}</definedName>
    <definedName name="_______New34" localSheetId="2" hidden="1">{"EVA",#N/A,FALSE,"SMT2";#N/A,#N/A,FALSE,"Summary";#N/A,#N/A,FALSE,"Graphs";#N/A,#N/A,FALSE,"4 Panel"}</definedName>
    <definedName name="_______New34" hidden="1">{"EVA",#N/A,FALSE,"SMT2";#N/A,#N/A,FALSE,"Summary";#N/A,#N/A,FALSE,"Graphs";#N/A,#N/A,FALSE,"4 Panel"}</definedName>
    <definedName name="_______New35" localSheetId="10" hidden="1">{#N/A,#N/A,FALSE,"SMT1";#N/A,#N/A,FALSE,"SMT2";#N/A,#N/A,FALSE,"Summary";#N/A,#N/A,FALSE,"Graphs";#N/A,#N/A,FALSE,"4 Panel"}</definedName>
    <definedName name="_______New35" localSheetId="2" hidden="1">{#N/A,#N/A,FALSE,"SMT1";#N/A,#N/A,FALSE,"SMT2";#N/A,#N/A,FALSE,"Summary";#N/A,#N/A,FALSE,"Graphs";#N/A,#N/A,FALSE,"4 Panel"}</definedName>
    <definedName name="_______New35" hidden="1">{#N/A,#N/A,FALSE,"SMT1";#N/A,#N/A,FALSE,"SMT2";#N/A,#N/A,FALSE,"Summary";#N/A,#N/A,FALSE,"Graphs";#N/A,#N/A,FALSE,"4 Panel"}</definedName>
    <definedName name="_______New36" localSheetId="10" hidden="1">{#N/A,#N/A,FALSE,"Full";#N/A,#N/A,FALSE,"Half";#N/A,#N/A,FALSE,"Op Expenses";#N/A,#N/A,FALSE,"Cap Charge";#N/A,#N/A,FALSE,"Cost C";#N/A,#N/A,FALSE,"PP&amp;E";#N/A,#N/A,FALSE,"R&amp;D"}</definedName>
    <definedName name="_______New36" localSheetId="2" hidden="1">{#N/A,#N/A,FALSE,"Full";#N/A,#N/A,FALSE,"Half";#N/A,#N/A,FALSE,"Op Expenses";#N/A,#N/A,FALSE,"Cap Charge";#N/A,#N/A,FALSE,"Cost C";#N/A,#N/A,FALSE,"PP&amp;E";#N/A,#N/A,FALSE,"R&amp;D"}</definedName>
    <definedName name="_______New36" hidden="1">{#N/A,#N/A,FALSE,"Full";#N/A,#N/A,FALSE,"Half";#N/A,#N/A,FALSE,"Op Expenses";#N/A,#N/A,FALSE,"Cap Charge";#N/A,#N/A,FALSE,"Cost C";#N/A,#N/A,FALSE,"PP&amp;E";#N/A,#N/A,FALSE,"R&amp;D"}</definedName>
    <definedName name="_______NEW4" localSheetId="10" hidden="1">{#N/A,#N/A,FALSE,"Full";#N/A,#N/A,FALSE,"Half";#N/A,#N/A,FALSE,"Op Expenses";#N/A,#N/A,FALSE,"Cap Charge";#N/A,#N/A,FALSE,"Cost C";#N/A,#N/A,FALSE,"PP&amp;E";#N/A,#N/A,FALSE,"R&amp;D"}</definedName>
    <definedName name="_______NEW4" localSheetId="2" hidden="1">{#N/A,#N/A,FALSE,"Full";#N/A,#N/A,FALSE,"Half";#N/A,#N/A,FALSE,"Op Expenses";#N/A,#N/A,FALSE,"Cap Charge";#N/A,#N/A,FALSE,"Cost C";#N/A,#N/A,FALSE,"PP&amp;E";#N/A,#N/A,FALSE,"R&amp;D"}</definedName>
    <definedName name="_______NEW4" hidden="1">{#N/A,#N/A,FALSE,"Full";#N/A,#N/A,FALSE,"Half";#N/A,#N/A,FALSE,"Op Expenses";#N/A,#N/A,FALSE,"Cap Charge";#N/A,#N/A,FALSE,"Cost C";#N/A,#N/A,FALSE,"PP&amp;E";#N/A,#N/A,FALSE,"R&amp;D"}</definedName>
    <definedName name="_______PAG1">#REF!</definedName>
    <definedName name="_______PAG2">#REF!</definedName>
    <definedName name="_______pas1">#REF!</definedName>
    <definedName name="_______pas2">#REF!</definedName>
    <definedName name="_______pat1">#REF!</definedName>
    <definedName name="_______pay1">#REF!</definedName>
    <definedName name="_______pay4">#REF!</definedName>
    <definedName name="_______PF1">#REF!</definedName>
    <definedName name="_______PF4">#REF!</definedName>
    <definedName name="_______PF5">#REF!</definedName>
    <definedName name="_______R" localSheetId="10" hidden="1">{#N/A,#N/A,FALSE,"GRAFICO";#N/A,#N/A,FALSE,"CAJA (2)";#N/A,#N/A,FALSE,"TERCEROS-PROMEDIO";#N/A,#N/A,FALSE,"CAJA";#N/A,#N/A,FALSE,"INGRESOS1995-2003";#N/A,#N/A,FALSE,"GASTOS1995-2003"}</definedName>
    <definedName name="_______R" localSheetId="2" hidden="1">{#N/A,#N/A,FALSE,"GRAFICO";#N/A,#N/A,FALSE,"CAJA (2)";#N/A,#N/A,FALSE,"TERCEROS-PROMEDIO";#N/A,#N/A,FALSE,"CAJA";#N/A,#N/A,FALSE,"INGRESOS1995-2003";#N/A,#N/A,FALSE,"GASTOS1995-2003"}</definedName>
    <definedName name="_______R" hidden="1">{#N/A,#N/A,FALSE,"GRAFICO";#N/A,#N/A,FALSE,"CAJA (2)";#N/A,#N/A,FALSE,"TERCEROS-PROMEDIO";#N/A,#N/A,FALSE,"CAJA";#N/A,#N/A,FALSE,"INGRESOS1995-2003";#N/A,#N/A,FALSE,"GASTOS1995-2003"}</definedName>
    <definedName name="_______RA1">#N/A</definedName>
    <definedName name="_______RA2">#N/A</definedName>
    <definedName name="_______RA3">#REF!</definedName>
    <definedName name="_______RA4">#REF!</definedName>
    <definedName name="_______RA5">#REF!</definedName>
    <definedName name="_______RA6">#N/A</definedName>
    <definedName name="_______TR10">#REF!</definedName>
    <definedName name="_______TR11">#REF!</definedName>
    <definedName name="_______TR12">#REF!</definedName>
    <definedName name="_______TR13">#REF!</definedName>
    <definedName name="_______TR14">#REF!</definedName>
    <definedName name="_______TR15">#REF!</definedName>
    <definedName name="_______TR16">#REF!</definedName>
    <definedName name="_______XX1">#REF!</definedName>
    <definedName name="_______XX10">#REF!</definedName>
    <definedName name="_______XX11">#REF!</definedName>
    <definedName name="_______XX12">#REF!</definedName>
    <definedName name="_______XX2">#REF!</definedName>
    <definedName name="_______XX3">#REF!</definedName>
    <definedName name="_______XX4">#REF!</definedName>
    <definedName name="_______XX5">#REF!</definedName>
    <definedName name="_______XX6">#REF!</definedName>
    <definedName name="_______XX7">#REF!</definedName>
    <definedName name="_______XX8">#REF!</definedName>
    <definedName name="_______XX9">#REF!</definedName>
    <definedName name="______act1">#REF!</definedName>
    <definedName name="______act2">#REF!</definedName>
    <definedName name="______act3">#REF!</definedName>
    <definedName name="______apf1">#REF!</definedName>
    <definedName name="______arp1">#REF!</definedName>
    <definedName name="______cmd1">#REF!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ND1">#REF!</definedName>
    <definedName name="______gas1">#REF!</definedName>
    <definedName name="______gas2">#REF!</definedName>
    <definedName name="______gas3">#REF!</definedName>
    <definedName name="______gas4">#REF!</definedName>
    <definedName name="______gas5">#REF!</definedName>
    <definedName name="______GGF2" localSheetId="10" hidden="1">{#N/A,#N/A,FALSE,"balance";#N/A,#N/A,FALSE,"PYG"}</definedName>
    <definedName name="______GGF2" localSheetId="2" hidden="1">{#N/A,#N/A,FALSE,"balance";#N/A,#N/A,FALSE,"PYG"}</definedName>
    <definedName name="______GGF2" hidden="1">{#N/A,#N/A,FALSE,"balance";#N/A,#N/A,FALSE,"PYG"}</definedName>
    <definedName name="______GND1">#REF!</definedName>
    <definedName name="______GND2">#REF!</definedName>
    <definedName name="______GND3">#REF!</definedName>
    <definedName name="______GND4">#REF!</definedName>
    <definedName name="______GND5">#REF!</definedName>
    <definedName name="______GTO1">#REF!</definedName>
    <definedName name="______IMP1">#REF!</definedName>
    <definedName name="______ing1">#REF!</definedName>
    <definedName name="______ing2">#REF!</definedName>
    <definedName name="______ing3">#REF!</definedName>
    <definedName name="______isa1">#REF!</definedName>
    <definedName name="______isa3">#REF!</definedName>
    <definedName name="______new1" localSheetId="10" hidden="1">{#N/A,#N/A,FALSE,"SMT1";#N/A,#N/A,FALSE,"SMT2";#N/A,#N/A,FALSE,"Summary";#N/A,#N/A,FALSE,"Graphs";#N/A,#N/A,FALSE,"4 Panel"}</definedName>
    <definedName name="______new1" localSheetId="2" hidden="1">{#N/A,#N/A,FALSE,"SMT1";#N/A,#N/A,FALSE,"SMT2";#N/A,#N/A,FALSE,"Summary";#N/A,#N/A,FALSE,"Graphs";#N/A,#N/A,FALSE,"4 Panel"}</definedName>
    <definedName name="______new1" hidden="1">{#N/A,#N/A,FALSE,"SMT1";#N/A,#N/A,FALSE,"SMT2";#N/A,#N/A,FALSE,"Summary";#N/A,#N/A,FALSE,"Graphs";#N/A,#N/A,FALSE,"4 Panel"}</definedName>
    <definedName name="______New15" localSheetId="10" hidden="1">{"EVA",#N/A,FALSE,"SMT2";#N/A,#N/A,FALSE,"Summary";#N/A,#N/A,FALSE,"Graphs";#N/A,#N/A,FALSE,"4 Panel"}</definedName>
    <definedName name="______New15" localSheetId="2" hidden="1">{"EVA",#N/A,FALSE,"SMT2";#N/A,#N/A,FALSE,"Summary";#N/A,#N/A,FALSE,"Graphs";#N/A,#N/A,FALSE,"4 Panel"}</definedName>
    <definedName name="______New15" hidden="1">{"EVA",#N/A,FALSE,"SMT2";#N/A,#N/A,FALSE,"Summary";#N/A,#N/A,FALSE,"Graphs";#N/A,#N/A,FALSE,"4 Panel"}</definedName>
    <definedName name="______New16" localSheetId="10" hidden="1">{#N/A,#N/A,FALSE,"SMT1";#N/A,#N/A,FALSE,"SMT2";#N/A,#N/A,FALSE,"Summary";#N/A,#N/A,FALSE,"Graphs";#N/A,#N/A,FALSE,"4 Panel"}</definedName>
    <definedName name="______New16" localSheetId="2" hidden="1">{#N/A,#N/A,FALSE,"SMT1";#N/A,#N/A,FALSE,"SMT2";#N/A,#N/A,FALSE,"Summary";#N/A,#N/A,FALSE,"Graphs";#N/A,#N/A,FALSE,"4 Panel"}</definedName>
    <definedName name="______New16" hidden="1">{#N/A,#N/A,FALSE,"SMT1";#N/A,#N/A,FALSE,"SMT2";#N/A,#N/A,FALSE,"Summary";#N/A,#N/A,FALSE,"Graphs";#N/A,#N/A,FALSE,"4 Panel"}</definedName>
    <definedName name="______New17" localSheetId="10" hidden="1">{#N/A,#N/A,FALSE,"SMT1";#N/A,#N/A,FALSE,"SMT2";#N/A,#N/A,FALSE,"Summary";#N/A,#N/A,FALSE,"Graphs";#N/A,#N/A,FALSE,"4 Panel"}</definedName>
    <definedName name="______New17" localSheetId="2" hidden="1">{#N/A,#N/A,FALSE,"SMT1";#N/A,#N/A,FALSE,"SMT2";#N/A,#N/A,FALSE,"Summary";#N/A,#N/A,FALSE,"Graphs";#N/A,#N/A,FALSE,"4 Panel"}</definedName>
    <definedName name="______New17" hidden="1">{#N/A,#N/A,FALSE,"SMT1";#N/A,#N/A,FALSE,"SMT2";#N/A,#N/A,FALSE,"Summary";#N/A,#N/A,FALSE,"Graphs";#N/A,#N/A,FALSE,"4 Panel"}</definedName>
    <definedName name="______New18" localSheetId="10" hidden="1">{#N/A,#N/A,FALSE,"Full";#N/A,#N/A,FALSE,"Half";#N/A,#N/A,FALSE,"Op Expenses";#N/A,#N/A,FALSE,"Cap Charge";#N/A,#N/A,FALSE,"Cost C";#N/A,#N/A,FALSE,"PP&amp;E";#N/A,#N/A,FALSE,"R&amp;D"}</definedName>
    <definedName name="______New18" localSheetId="2" hidden="1">{#N/A,#N/A,FALSE,"Full";#N/A,#N/A,FALSE,"Half";#N/A,#N/A,FALSE,"Op Expenses";#N/A,#N/A,FALSE,"Cap Charge";#N/A,#N/A,FALSE,"Cost C";#N/A,#N/A,FALSE,"PP&amp;E";#N/A,#N/A,FALSE,"R&amp;D"}</definedName>
    <definedName name="______New18" hidden="1">{#N/A,#N/A,FALSE,"Full";#N/A,#N/A,FALSE,"Half";#N/A,#N/A,FALSE,"Op Expenses";#N/A,#N/A,FALSE,"Cap Charge";#N/A,#N/A,FALSE,"Cost C";#N/A,#N/A,FALSE,"PP&amp;E";#N/A,#N/A,FALSE,"R&amp;D"}</definedName>
    <definedName name="______New19" localSheetId="10" hidden="1">{"EVA",#N/A,FALSE,"SMT2";#N/A,#N/A,FALSE,"Summary";#N/A,#N/A,FALSE,"Graphs";#N/A,#N/A,FALSE,"4 Panel"}</definedName>
    <definedName name="______New19" localSheetId="2" hidden="1">{"EVA",#N/A,FALSE,"SMT2";#N/A,#N/A,FALSE,"Summary";#N/A,#N/A,FALSE,"Graphs";#N/A,#N/A,FALSE,"4 Panel"}</definedName>
    <definedName name="______New19" hidden="1">{"EVA",#N/A,FALSE,"SMT2";#N/A,#N/A,FALSE,"Summary";#N/A,#N/A,FALSE,"Graphs";#N/A,#N/A,FALSE,"4 Panel"}</definedName>
    <definedName name="______New20" localSheetId="10" hidden="1">{#N/A,#N/A,FALSE,"SMT1";#N/A,#N/A,FALSE,"SMT2";#N/A,#N/A,FALSE,"Summary";#N/A,#N/A,FALSE,"Graphs";#N/A,#N/A,FALSE,"4 Panel"}</definedName>
    <definedName name="______New20" localSheetId="2" hidden="1">{#N/A,#N/A,FALSE,"SMT1";#N/A,#N/A,FALSE,"SMT2";#N/A,#N/A,FALSE,"Summary";#N/A,#N/A,FALSE,"Graphs";#N/A,#N/A,FALSE,"4 Panel"}</definedName>
    <definedName name="______New20" hidden="1">{#N/A,#N/A,FALSE,"SMT1";#N/A,#N/A,FALSE,"SMT2";#N/A,#N/A,FALSE,"Summary";#N/A,#N/A,FALSE,"Graphs";#N/A,#N/A,FALSE,"4 Panel"}</definedName>
    <definedName name="______New21" localSheetId="10" hidden="1">{#N/A,#N/A,FALSE,"Full";#N/A,#N/A,FALSE,"Half";#N/A,#N/A,FALSE,"Op Expenses";#N/A,#N/A,FALSE,"Cap Charge";#N/A,#N/A,FALSE,"Cost C";#N/A,#N/A,FALSE,"PP&amp;E";#N/A,#N/A,FALSE,"R&amp;D"}</definedName>
    <definedName name="______New21" localSheetId="2" hidden="1">{#N/A,#N/A,FALSE,"Full";#N/A,#N/A,FALSE,"Half";#N/A,#N/A,FALSE,"Op Expenses";#N/A,#N/A,FALSE,"Cap Charge";#N/A,#N/A,FALSE,"Cost C";#N/A,#N/A,FALSE,"PP&amp;E";#N/A,#N/A,FALSE,"R&amp;D"}</definedName>
    <definedName name="______New21" hidden="1">{#N/A,#N/A,FALSE,"Full";#N/A,#N/A,FALSE,"Half";#N/A,#N/A,FALSE,"Op Expenses";#N/A,#N/A,FALSE,"Cap Charge";#N/A,#N/A,FALSE,"Cost C";#N/A,#N/A,FALSE,"PP&amp;E";#N/A,#N/A,FALSE,"R&amp;D"}</definedName>
    <definedName name="______NEW3" localSheetId="10" hidden="1">{#N/A,#N/A,FALSE,"SMT1";#N/A,#N/A,FALSE,"SMT2";#N/A,#N/A,FALSE,"Summary";#N/A,#N/A,FALSE,"Graphs";#N/A,#N/A,FALSE,"4 Panel"}</definedName>
    <definedName name="______NEW3" localSheetId="2" hidden="1">{#N/A,#N/A,FALSE,"SMT1";#N/A,#N/A,FALSE,"SMT2";#N/A,#N/A,FALSE,"Summary";#N/A,#N/A,FALSE,"Graphs";#N/A,#N/A,FALSE,"4 Panel"}</definedName>
    <definedName name="______NEW3" hidden="1">{#N/A,#N/A,FALSE,"SMT1";#N/A,#N/A,FALSE,"SMT2";#N/A,#N/A,FALSE,"Summary";#N/A,#N/A,FALSE,"Graphs";#N/A,#N/A,FALSE,"4 Panel"}</definedName>
    <definedName name="______nEW30" localSheetId="10" hidden="1">{"EVA",#N/A,FALSE,"SMT2";#N/A,#N/A,FALSE,"Summary";#N/A,#N/A,FALSE,"Graphs";#N/A,#N/A,FALSE,"4 Panel"}</definedName>
    <definedName name="______nEW30" localSheetId="2" hidden="1">{"EVA",#N/A,FALSE,"SMT2";#N/A,#N/A,FALSE,"Summary";#N/A,#N/A,FALSE,"Graphs";#N/A,#N/A,FALSE,"4 Panel"}</definedName>
    <definedName name="______nEW30" hidden="1">{"EVA",#N/A,FALSE,"SMT2";#N/A,#N/A,FALSE,"Summary";#N/A,#N/A,FALSE,"Graphs";#N/A,#N/A,FALSE,"4 Panel"}</definedName>
    <definedName name="______New31" localSheetId="10" hidden="1">{#N/A,#N/A,FALSE,"SMT1";#N/A,#N/A,FALSE,"SMT2";#N/A,#N/A,FALSE,"Summary";#N/A,#N/A,FALSE,"Graphs";#N/A,#N/A,FALSE,"4 Panel"}</definedName>
    <definedName name="______New31" localSheetId="2" hidden="1">{#N/A,#N/A,FALSE,"SMT1";#N/A,#N/A,FALSE,"SMT2";#N/A,#N/A,FALSE,"Summary";#N/A,#N/A,FALSE,"Graphs";#N/A,#N/A,FALSE,"4 Panel"}</definedName>
    <definedName name="______New31" hidden="1">{#N/A,#N/A,FALSE,"SMT1";#N/A,#N/A,FALSE,"SMT2";#N/A,#N/A,FALSE,"Summary";#N/A,#N/A,FALSE,"Graphs";#N/A,#N/A,FALSE,"4 Panel"}</definedName>
    <definedName name="______New32" localSheetId="10" hidden="1">{#N/A,#N/A,FALSE,"SMT1";#N/A,#N/A,FALSE,"SMT2";#N/A,#N/A,FALSE,"Summary";#N/A,#N/A,FALSE,"Graphs";#N/A,#N/A,FALSE,"4 Panel"}</definedName>
    <definedName name="______New32" localSheetId="2" hidden="1">{#N/A,#N/A,FALSE,"SMT1";#N/A,#N/A,FALSE,"SMT2";#N/A,#N/A,FALSE,"Summary";#N/A,#N/A,FALSE,"Graphs";#N/A,#N/A,FALSE,"4 Panel"}</definedName>
    <definedName name="______New32" hidden="1">{#N/A,#N/A,FALSE,"SMT1";#N/A,#N/A,FALSE,"SMT2";#N/A,#N/A,FALSE,"Summary";#N/A,#N/A,FALSE,"Graphs";#N/A,#N/A,FALSE,"4 Panel"}</definedName>
    <definedName name="______New33" localSheetId="10" hidden="1">{#N/A,#N/A,FALSE,"Full";#N/A,#N/A,FALSE,"Half";#N/A,#N/A,FALSE,"Op Expenses";#N/A,#N/A,FALSE,"Cap Charge";#N/A,#N/A,FALSE,"Cost C";#N/A,#N/A,FALSE,"PP&amp;E";#N/A,#N/A,FALSE,"R&amp;D"}</definedName>
    <definedName name="______New33" localSheetId="2" hidden="1">{#N/A,#N/A,FALSE,"Full";#N/A,#N/A,FALSE,"Half";#N/A,#N/A,FALSE,"Op Expenses";#N/A,#N/A,FALSE,"Cap Charge";#N/A,#N/A,FALSE,"Cost C";#N/A,#N/A,FALSE,"PP&amp;E";#N/A,#N/A,FALSE,"R&amp;D"}</definedName>
    <definedName name="______New33" hidden="1">{#N/A,#N/A,FALSE,"Full";#N/A,#N/A,FALSE,"Half";#N/A,#N/A,FALSE,"Op Expenses";#N/A,#N/A,FALSE,"Cap Charge";#N/A,#N/A,FALSE,"Cost C";#N/A,#N/A,FALSE,"PP&amp;E";#N/A,#N/A,FALSE,"R&amp;D"}</definedName>
    <definedName name="______New34" localSheetId="10" hidden="1">{"EVA",#N/A,FALSE,"SMT2";#N/A,#N/A,FALSE,"Summary";#N/A,#N/A,FALSE,"Graphs";#N/A,#N/A,FALSE,"4 Panel"}</definedName>
    <definedName name="______New34" localSheetId="2" hidden="1">{"EVA",#N/A,FALSE,"SMT2";#N/A,#N/A,FALSE,"Summary";#N/A,#N/A,FALSE,"Graphs";#N/A,#N/A,FALSE,"4 Panel"}</definedName>
    <definedName name="______New34" hidden="1">{"EVA",#N/A,FALSE,"SMT2";#N/A,#N/A,FALSE,"Summary";#N/A,#N/A,FALSE,"Graphs";#N/A,#N/A,FALSE,"4 Panel"}</definedName>
    <definedName name="______New35" localSheetId="10" hidden="1">{#N/A,#N/A,FALSE,"SMT1";#N/A,#N/A,FALSE,"SMT2";#N/A,#N/A,FALSE,"Summary";#N/A,#N/A,FALSE,"Graphs";#N/A,#N/A,FALSE,"4 Panel"}</definedName>
    <definedName name="______New35" localSheetId="2" hidden="1">{#N/A,#N/A,FALSE,"SMT1";#N/A,#N/A,FALSE,"SMT2";#N/A,#N/A,FALSE,"Summary";#N/A,#N/A,FALSE,"Graphs";#N/A,#N/A,FALSE,"4 Panel"}</definedName>
    <definedName name="______New35" hidden="1">{#N/A,#N/A,FALSE,"SMT1";#N/A,#N/A,FALSE,"SMT2";#N/A,#N/A,FALSE,"Summary";#N/A,#N/A,FALSE,"Graphs";#N/A,#N/A,FALSE,"4 Panel"}</definedName>
    <definedName name="______New36" localSheetId="10" hidden="1">{#N/A,#N/A,FALSE,"Full";#N/A,#N/A,FALSE,"Half";#N/A,#N/A,FALSE,"Op Expenses";#N/A,#N/A,FALSE,"Cap Charge";#N/A,#N/A,FALSE,"Cost C";#N/A,#N/A,FALSE,"PP&amp;E";#N/A,#N/A,FALSE,"R&amp;D"}</definedName>
    <definedName name="______New36" localSheetId="2" hidden="1">{#N/A,#N/A,FALSE,"Full";#N/A,#N/A,FALSE,"Half";#N/A,#N/A,FALSE,"Op Expenses";#N/A,#N/A,FALSE,"Cap Charge";#N/A,#N/A,FALSE,"Cost C";#N/A,#N/A,FALSE,"PP&amp;E";#N/A,#N/A,FALSE,"R&amp;D"}</definedName>
    <definedName name="______New36" hidden="1">{#N/A,#N/A,FALSE,"Full";#N/A,#N/A,FALSE,"Half";#N/A,#N/A,FALSE,"Op Expenses";#N/A,#N/A,FALSE,"Cap Charge";#N/A,#N/A,FALSE,"Cost C";#N/A,#N/A,FALSE,"PP&amp;E";#N/A,#N/A,FALSE,"R&amp;D"}</definedName>
    <definedName name="______NEW4" localSheetId="10" hidden="1">{#N/A,#N/A,FALSE,"Full";#N/A,#N/A,FALSE,"Half";#N/A,#N/A,FALSE,"Op Expenses";#N/A,#N/A,FALSE,"Cap Charge";#N/A,#N/A,FALSE,"Cost C";#N/A,#N/A,FALSE,"PP&amp;E";#N/A,#N/A,FALSE,"R&amp;D"}</definedName>
    <definedName name="______NEW4" localSheetId="2" hidden="1">{#N/A,#N/A,FALSE,"Full";#N/A,#N/A,FALSE,"Half";#N/A,#N/A,FALSE,"Op Expenses";#N/A,#N/A,FALSE,"Cap Charge";#N/A,#N/A,FALSE,"Cost C";#N/A,#N/A,FALSE,"PP&amp;E";#N/A,#N/A,FALSE,"R&amp;D"}</definedName>
    <definedName name="______NEW4" hidden="1">{#N/A,#N/A,FALSE,"Full";#N/A,#N/A,FALSE,"Half";#N/A,#N/A,FALSE,"Op Expenses";#N/A,#N/A,FALSE,"Cap Charge";#N/A,#N/A,FALSE,"Cost C";#N/A,#N/A,FALSE,"PP&amp;E";#N/A,#N/A,FALSE,"R&amp;D"}</definedName>
    <definedName name="______OCT2" localSheetId="10" hidden="1">{#N/A,#N/A,FALSE,"BL&amp;GPA";#N/A,#N/A,FALSE,"Summary";#N/A,#N/A,FALSE,"hts"}</definedName>
    <definedName name="______OCT2" localSheetId="2" hidden="1">{#N/A,#N/A,FALSE,"BL&amp;GPA";#N/A,#N/A,FALSE,"Summary";#N/A,#N/A,FALSE,"hts"}</definedName>
    <definedName name="______OCT2" hidden="1">{#N/A,#N/A,FALSE,"BL&amp;GPA";#N/A,#N/A,FALSE,"Summary";#N/A,#N/A,FALSE,"hts"}</definedName>
    <definedName name="______ok1" localSheetId="10" hidden="1">{#N/A,#N/A,FALSE,"balance";#N/A,#N/A,FALSE,"PYG"}</definedName>
    <definedName name="______ok1" localSheetId="2" hidden="1">{#N/A,#N/A,FALSE,"balance";#N/A,#N/A,FALSE,"PYG"}</definedName>
    <definedName name="______ok1" hidden="1">{#N/A,#N/A,FALSE,"balance";#N/A,#N/A,FALSE,"PYG"}</definedName>
    <definedName name="______Ok2" localSheetId="10" hidden="1">{#N/A,#N/A,FALSE,"balance";#N/A,#N/A,FALSE,"PYG"}</definedName>
    <definedName name="______Ok2" localSheetId="2" hidden="1">{#N/A,#N/A,FALSE,"balance";#N/A,#N/A,FALSE,"PYG"}</definedName>
    <definedName name="______Ok2" hidden="1">{#N/A,#N/A,FALSE,"balance";#N/A,#N/A,FALSE,"PYG"}</definedName>
    <definedName name="______PAG1">#REF!</definedName>
    <definedName name="______PAG2">#REF!</definedName>
    <definedName name="______pas1">#REF!</definedName>
    <definedName name="______pas2">#REF!</definedName>
    <definedName name="______pat1">#REF!</definedName>
    <definedName name="______pay1">#REF!</definedName>
    <definedName name="______pay4">#REF!</definedName>
    <definedName name="______PF1">#REF!</definedName>
    <definedName name="______PF4">#REF!</definedName>
    <definedName name="______PF5">#REF!</definedName>
    <definedName name="______PyG2" localSheetId="10" hidden="1">{#N/A,#N/A,FALSE,"balance";#N/A,#N/A,FALSE,"PYG"}</definedName>
    <definedName name="______PyG2" localSheetId="2" hidden="1">{#N/A,#N/A,FALSE,"balance";#N/A,#N/A,FALSE,"PYG"}</definedName>
    <definedName name="______PyG2" hidden="1">{#N/A,#N/A,FALSE,"balance";#N/A,#N/A,FALSE,"PYG"}</definedName>
    <definedName name="______PYG3" localSheetId="10" hidden="1">{#N/A,#N/A,FALSE,"balance";#N/A,#N/A,FALSE,"PYG"}</definedName>
    <definedName name="______PYG3" localSheetId="2" hidden="1">{#N/A,#N/A,FALSE,"balance";#N/A,#N/A,FALSE,"PYG"}</definedName>
    <definedName name="______PYG3" hidden="1">{#N/A,#N/A,FALSE,"balance";#N/A,#N/A,FALSE,"PYG"}</definedName>
    <definedName name="______PyG33" localSheetId="10" hidden="1">{#N/A,#N/A,FALSE,"balance";#N/A,#N/A,FALSE,"PYG"}</definedName>
    <definedName name="______PyG33" localSheetId="2" hidden="1">{#N/A,#N/A,FALSE,"balance";#N/A,#N/A,FALSE,"PYG"}</definedName>
    <definedName name="______PyG33" hidden="1">{#N/A,#N/A,FALSE,"balance";#N/A,#N/A,FALSE,"PYG"}</definedName>
    <definedName name="______R" localSheetId="10" hidden="1">{#N/A,#N/A,FALSE,"GRAFICO";#N/A,#N/A,FALSE,"CAJA (2)";#N/A,#N/A,FALSE,"TERCEROS-PROMEDIO";#N/A,#N/A,FALSE,"CAJA";#N/A,#N/A,FALSE,"INGRESOS1995-2003";#N/A,#N/A,FALSE,"GASTOS1995-2003"}</definedName>
    <definedName name="______R" localSheetId="2" hidden="1">{#N/A,#N/A,FALSE,"GRAFICO";#N/A,#N/A,FALSE,"CAJA (2)";#N/A,#N/A,FALSE,"TERCEROS-PROMEDIO";#N/A,#N/A,FALSE,"CAJA";#N/A,#N/A,FALSE,"INGRESOS1995-2003";#N/A,#N/A,FALSE,"GASTOS1995-2003"}</definedName>
    <definedName name="______R" hidden="1">{#N/A,#N/A,FALSE,"GRAFICO";#N/A,#N/A,FALSE,"CAJA (2)";#N/A,#N/A,FALSE,"TERCEROS-PROMEDIO";#N/A,#N/A,FALSE,"CAJA";#N/A,#N/A,FALSE,"INGRESOS1995-2003";#N/A,#N/A,FALSE,"GASTOS1995-2003"}</definedName>
    <definedName name="______RA1">#N/A</definedName>
    <definedName name="______RA2">#N/A</definedName>
    <definedName name="______RA3">#REF!</definedName>
    <definedName name="______RA4">#REF!</definedName>
    <definedName name="______RA5">#REF!</definedName>
    <definedName name="______RA6">#N/A</definedName>
    <definedName name="______TR10">#REF!</definedName>
    <definedName name="______TR11">#REF!</definedName>
    <definedName name="______TR12">#REF!</definedName>
    <definedName name="______TR13">#REF!</definedName>
    <definedName name="______TR14">#REF!</definedName>
    <definedName name="______TR15">#REF!</definedName>
    <definedName name="______TR16">#REF!</definedName>
    <definedName name="______XX1">#REF!</definedName>
    <definedName name="______XX10">#REF!</definedName>
    <definedName name="______XX11">#REF!</definedName>
    <definedName name="______XX12">#REF!</definedName>
    <definedName name="______XX2">#REF!</definedName>
    <definedName name="______XX3">#REF!</definedName>
    <definedName name="______XX4">#REF!</definedName>
    <definedName name="______XX5">#REF!</definedName>
    <definedName name="______XX6">#REF!</definedName>
    <definedName name="______XX7">#REF!</definedName>
    <definedName name="______XX8">#REF!</definedName>
    <definedName name="______XX9">#REF!</definedName>
    <definedName name="_____act1">#REF!</definedName>
    <definedName name="_____act2">#REF!</definedName>
    <definedName name="_____act3">#REF!</definedName>
    <definedName name="_____apf1">#REF!</definedName>
    <definedName name="_____arp1">#REF!</definedName>
    <definedName name="_____cmd1">#REF!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ND1">#REF!</definedName>
    <definedName name="_____gas1">#REF!</definedName>
    <definedName name="_____gas2">#REF!</definedName>
    <definedName name="_____gas3">#REF!</definedName>
    <definedName name="_____gas4">#REF!</definedName>
    <definedName name="_____gas5">#REF!</definedName>
    <definedName name="_____GND1">#REF!</definedName>
    <definedName name="_____GND2">#REF!</definedName>
    <definedName name="_____GND3">#REF!</definedName>
    <definedName name="_____GND4">#REF!</definedName>
    <definedName name="_____GND5">#REF!</definedName>
    <definedName name="_____GTO1">#REF!</definedName>
    <definedName name="_____IMP1">#REF!</definedName>
    <definedName name="_____ing1">#REF!</definedName>
    <definedName name="_____ing2">#REF!</definedName>
    <definedName name="_____ing3">#REF!</definedName>
    <definedName name="_____isa1">#REF!</definedName>
    <definedName name="_____isa3">#REF!</definedName>
    <definedName name="_____new1" localSheetId="10" hidden="1">{#N/A,#N/A,FALSE,"SMT1";#N/A,#N/A,FALSE,"SMT2";#N/A,#N/A,FALSE,"Summary";#N/A,#N/A,FALSE,"Graphs";#N/A,#N/A,FALSE,"4 Panel"}</definedName>
    <definedName name="_____new1" localSheetId="2" hidden="1">{#N/A,#N/A,FALSE,"SMT1";#N/A,#N/A,FALSE,"SMT2";#N/A,#N/A,FALSE,"Summary";#N/A,#N/A,FALSE,"Graphs";#N/A,#N/A,FALSE,"4 Panel"}</definedName>
    <definedName name="_____new1" hidden="1">{#N/A,#N/A,FALSE,"SMT1";#N/A,#N/A,FALSE,"SMT2";#N/A,#N/A,FALSE,"Summary";#N/A,#N/A,FALSE,"Graphs";#N/A,#N/A,FALSE,"4 Panel"}</definedName>
    <definedName name="_____New15" localSheetId="10" hidden="1">{"EVA",#N/A,FALSE,"SMT2";#N/A,#N/A,FALSE,"Summary";#N/A,#N/A,FALSE,"Graphs";#N/A,#N/A,FALSE,"4 Panel"}</definedName>
    <definedName name="_____New15" localSheetId="2" hidden="1">{"EVA",#N/A,FALSE,"SMT2";#N/A,#N/A,FALSE,"Summary";#N/A,#N/A,FALSE,"Graphs";#N/A,#N/A,FALSE,"4 Panel"}</definedName>
    <definedName name="_____New15" hidden="1">{"EVA",#N/A,FALSE,"SMT2";#N/A,#N/A,FALSE,"Summary";#N/A,#N/A,FALSE,"Graphs";#N/A,#N/A,FALSE,"4 Panel"}</definedName>
    <definedName name="_____New16" localSheetId="10" hidden="1">{#N/A,#N/A,FALSE,"SMT1";#N/A,#N/A,FALSE,"SMT2";#N/A,#N/A,FALSE,"Summary";#N/A,#N/A,FALSE,"Graphs";#N/A,#N/A,FALSE,"4 Panel"}</definedName>
    <definedName name="_____New16" localSheetId="2" hidden="1">{#N/A,#N/A,FALSE,"SMT1";#N/A,#N/A,FALSE,"SMT2";#N/A,#N/A,FALSE,"Summary";#N/A,#N/A,FALSE,"Graphs";#N/A,#N/A,FALSE,"4 Panel"}</definedName>
    <definedName name="_____New16" hidden="1">{#N/A,#N/A,FALSE,"SMT1";#N/A,#N/A,FALSE,"SMT2";#N/A,#N/A,FALSE,"Summary";#N/A,#N/A,FALSE,"Graphs";#N/A,#N/A,FALSE,"4 Panel"}</definedName>
    <definedName name="_____New17" localSheetId="10" hidden="1">{#N/A,#N/A,FALSE,"SMT1";#N/A,#N/A,FALSE,"SMT2";#N/A,#N/A,FALSE,"Summary";#N/A,#N/A,FALSE,"Graphs";#N/A,#N/A,FALSE,"4 Panel"}</definedName>
    <definedName name="_____New17" localSheetId="2" hidden="1">{#N/A,#N/A,FALSE,"SMT1";#N/A,#N/A,FALSE,"SMT2";#N/A,#N/A,FALSE,"Summary";#N/A,#N/A,FALSE,"Graphs";#N/A,#N/A,FALSE,"4 Panel"}</definedName>
    <definedName name="_____New17" hidden="1">{#N/A,#N/A,FALSE,"SMT1";#N/A,#N/A,FALSE,"SMT2";#N/A,#N/A,FALSE,"Summary";#N/A,#N/A,FALSE,"Graphs";#N/A,#N/A,FALSE,"4 Panel"}</definedName>
    <definedName name="_____New18" localSheetId="10" hidden="1">{#N/A,#N/A,FALSE,"Full";#N/A,#N/A,FALSE,"Half";#N/A,#N/A,FALSE,"Op Expenses";#N/A,#N/A,FALSE,"Cap Charge";#N/A,#N/A,FALSE,"Cost C";#N/A,#N/A,FALSE,"PP&amp;E";#N/A,#N/A,FALSE,"R&amp;D"}</definedName>
    <definedName name="_____New18" localSheetId="2" hidden="1">{#N/A,#N/A,FALSE,"Full";#N/A,#N/A,FALSE,"Half";#N/A,#N/A,FALSE,"Op Expenses";#N/A,#N/A,FALSE,"Cap Charge";#N/A,#N/A,FALSE,"Cost C";#N/A,#N/A,FALSE,"PP&amp;E";#N/A,#N/A,FALSE,"R&amp;D"}</definedName>
    <definedName name="_____New18" hidden="1">{#N/A,#N/A,FALSE,"Full";#N/A,#N/A,FALSE,"Half";#N/A,#N/A,FALSE,"Op Expenses";#N/A,#N/A,FALSE,"Cap Charge";#N/A,#N/A,FALSE,"Cost C";#N/A,#N/A,FALSE,"PP&amp;E";#N/A,#N/A,FALSE,"R&amp;D"}</definedName>
    <definedName name="_____New19" localSheetId="10" hidden="1">{"EVA",#N/A,FALSE,"SMT2";#N/A,#N/A,FALSE,"Summary";#N/A,#N/A,FALSE,"Graphs";#N/A,#N/A,FALSE,"4 Panel"}</definedName>
    <definedName name="_____New19" localSheetId="2" hidden="1">{"EVA",#N/A,FALSE,"SMT2";#N/A,#N/A,FALSE,"Summary";#N/A,#N/A,FALSE,"Graphs";#N/A,#N/A,FALSE,"4 Panel"}</definedName>
    <definedName name="_____New19" hidden="1">{"EVA",#N/A,FALSE,"SMT2";#N/A,#N/A,FALSE,"Summary";#N/A,#N/A,FALSE,"Graphs";#N/A,#N/A,FALSE,"4 Panel"}</definedName>
    <definedName name="_____New20" localSheetId="10" hidden="1">{#N/A,#N/A,FALSE,"SMT1";#N/A,#N/A,FALSE,"SMT2";#N/A,#N/A,FALSE,"Summary";#N/A,#N/A,FALSE,"Graphs";#N/A,#N/A,FALSE,"4 Panel"}</definedName>
    <definedName name="_____New20" localSheetId="2" hidden="1">{#N/A,#N/A,FALSE,"SMT1";#N/A,#N/A,FALSE,"SMT2";#N/A,#N/A,FALSE,"Summary";#N/A,#N/A,FALSE,"Graphs";#N/A,#N/A,FALSE,"4 Panel"}</definedName>
    <definedName name="_____New20" hidden="1">{#N/A,#N/A,FALSE,"SMT1";#N/A,#N/A,FALSE,"SMT2";#N/A,#N/A,FALSE,"Summary";#N/A,#N/A,FALSE,"Graphs";#N/A,#N/A,FALSE,"4 Panel"}</definedName>
    <definedName name="_____New21" localSheetId="10" hidden="1">{#N/A,#N/A,FALSE,"Full";#N/A,#N/A,FALSE,"Half";#N/A,#N/A,FALSE,"Op Expenses";#N/A,#N/A,FALSE,"Cap Charge";#N/A,#N/A,FALSE,"Cost C";#N/A,#N/A,FALSE,"PP&amp;E";#N/A,#N/A,FALSE,"R&amp;D"}</definedName>
    <definedName name="_____New21" localSheetId="2" hidden="1">{#N/A,#N/A,FALSE,"Full";#N/A,#N/A,FALSE,"Half";#N/A,#N/A,FALSE,"Op Expenses";#N/A,#N/A,FALSE,"Cap Charge";#N/A,#N/A,FALSE,"Cost C";#N/A,#N/A,FALSE,"PP&amp;E";#N/A,#N/A,FALSE,"R&amp;D"}</definedName>
    <definedName name="_____New21" hidden="1">{#N/A,#N/A,FALSE,"Full";#N/A,#N/A,FALSE,"Half";#N/A,#N/A,FALSE,"Op Expenses";#N/A,#N/A,FALSE,"Cap Charge";#N/A,#N/A,FALSE,"Cost C";#N/A,#N/A,FALSE,"PP&amp;E";#N/A,#N/A,FALSE,"R&amp;D"}</definedName>
    <definedName name="_____NEW3" localSheetId="10" hidden="1">{#N/A,#N/A,FALSE,"SMT1";#N/A,#N/A,FALSE,"SMT2";#N/A,#N/A,FALSE,"Summary";#N/A,#N/A,FALSE,"Graphs";#N/A,#N/A,FALSE,"4 Panel"}</definedName>
    <definedName name="_____NEW3" localSheetId="2" hidden="1">{#N/A,#N/A,FALSE,"SMT1";#N/A,#N/A,FALSE,"SMT2";#N/A,#N/A,FALSE,"Summary";#N/A,#N/A,FALSE,"Graphs";#N/A,#N/A,FALSE,"4 Panel"}</definedName>
    <definedName name="_____NEW3" hidden="1">{#N/A,#N/A,FALSE,"SMT1";#N/A,#N/A,FALSE,"SMT2";#N/A,#N/A,FALSE,"Summary";#N/A,#N/A,FALSE,"Graphs";#N/A,#N/A,FALSE,"4 Panel"}</definedName>
    <definedName name="_____nEW30" localSheetId="10" hidden="1">{"EVA",#N/A,FALSE,"SMT2";#N/A,#N/A,FALSE,"Summary";#N/A,#N/A,FALSE,"Graphs";#N/A,#N/A,FALSE,"4 Panel"}</definedName>
    <definedName name="_____nEW30" localSheetId="2" hidden="1">{"EVA",#N/A,FALSE,"SMT2";#N/A,#N/A,FALSE,"Summary";#N/A,#N/A,FALSE,"Graphs";#N/A,#N/A,FALSE,"4 Panel"}</definedName>
    <definedName name="_____nEW30" hidden="1">{"EVA",#N/A,FALSE,"SMT2";#N/A,#N/A,FALSE,"Summary";#N/A,#N/A,FALSE,"Graphs";#N/A,#N/A,FALSE,"4 Panel"}</definedName>
    <definedName name="_____New31" localSheetId="10" hidden="1">{#N/A,#N/A,FALSE,"SMT1";#N/A,#N/A,FALSE,"SMT2";#N/A,#N/A,FALSE,"Summary";#N/A,#N/A,FALSE,"Graphs";#N/A,#N/A,FALSE,"4 Panel"}</definedName>
    <definedName name="_____New31" localSheetId="2" hidden="1">{#N/A,#N/A,FALSE,"SMT1";#N/A,#N/A,FALSE,"SMT2";#N/A,#N/A,FALSE,"Summary";#N/A,#N/A,FALSE,"Graphs";#N/A,#N/A,FALSE,"4 Panel"}</definedName>
    <definedName name="_____New31" hidden="1">{#N/A,#N/A,FALSE,"SMT1";#N/A,#N/A,FALSE,"SMT2";#N/A,#N/A,FALSE,"Summary";#N/A,#N/A,FALSE,"Graphs";#N/A,#N/A,FALSE,"4 Panel"}</definedName>
    <definedName name="_____New32" localSheetId="10" hidden="1">{#N/A,#N/A,FALSE,"SMT1";#N/A,#N/A,FALSE,"SMT2";#N/A,#N/A,FALSE,"Summary";#N/A,#N/A,FALSE,"Graphs";#N/A,#N/A,FALSE,"4 Panel"}</definedName>
    <definedName name="_____New32" localSheetId="2" hidden="1">{#N/A,#N/A,FALSE,"SMT1";#N/A,#N/A,FALSE,"SMT2";#N/A,#N/A,FALSE,"Summary";#N/A,#N/A,FALSE,"Graphs";#N/A,#N/A,FALSE,"4 Panel"}</definedName>
    <definedName name="_____New32" hidden="1">{#N/A,#N/A,FALSE,"SMT1";#N/A,#N/A,FALSE,"SMT2";#N/A,#N/A,FALSE,"Summary";#N/A,#N/A,FALSE,"Graphs";#N/A,#N/A,FALSE,"4 Panel"}</definedName>
    <definedName name="_____New33" localSheetId="10" hidden="1">{#N/A,#N/A,FALSE,"Full";#N/A,#N/A,FALSE,"Half";#N/A,#N/A,FALSE,"Op Expenses";#N/A,#N/A,FALSE,"Cap Charge";#N/A,#N/A,FALSE,"Cost C";#N/A,#N/A,FALSE,"PP&amp;E";#N/A,#N/A,FALSE,"R&amp;D"}</definedName>
    <definedName name="_____New33" localSheetId="2" hidden="1">{#N/A,#N/A,FALSE,"Full";#N/A,#N/A,FALSE,"Half";#N/A,#N/A,FALSE,"Op Expenses";#N/A,#N/A,FALSE,"Cap Charge";#N/A,#N/A,FALSE,"Cost C";#N/A,#N/A,FALSE,"PP&amp;E";#N/A,#N/A,FALSE,"R&amp;D"}</definedName>
    <definedName name="_____New33" hidden="1">{#N/A,#N/A,FALSE,"Full";#N/A,#N/A,FALSE,"Half";#N/A,#N/A,FALSE,"Op Expenses";#N/A,#N/A,FALSE,"Cap Charge";#N/A,#N/A,FALSE,"Cost C";#N/A,#N/A,FALSE,"PP&amp;E";#N/A,#N/A,FALSE,"R&amp;D"}</definedName>
    <definedName name="_____New34" localSheetId="10" hidden="1">{"EVA",#N/A,FALSE,"SMT2";#N/A,#N/A,FALSE,"Summary";#N/A,#N/A,FALSE,"Graphs";#N/A,#N/A,FALSE,"4 Panel"}</definedName>
    <definedName name="_____New34" localSheetId="2" hidden="1">{"EVA",#N/A,FALSE,"SMT2";#N/A,#N/A,FALSE,"Summary";#N/A,#N/A,FALSE,"Graphs";#N/A,#N/A,FALSE,"4 Panel"}</definedName>
    <definedName name="_____New34" hidden="1">{"EVA",#N/A,FALSE,"SMT2";#N/A,#N/A,FALSE,"Summary";#N/A,#N/A,FALSE,"Graphs";#N/A,#N/A,FALSE,"4 Panel"}</definedName>
    <definedName name="_____New35" localSheetId="10" hidden="1">{#N/A,#N/A,FALSE,"SMT1";#N/A,#N/A,FALSE,"SMT2";#N/A,#N/A,FALSE,"Summary";#N/A,#N/A,FALSE,"Graphs";#N/A,#N/A,FALSE,"4 Panel"}</definedName>
    <definedName name="_____New35" localSheetId="2" hidden="1">{#N/A,#N/A,FALSE,"SMT1";#N/A,#N/A,FALSE,"SMT2";#N/A,#N/A,FALSE,"Summary";#N/A,#N/A,FALSE,"Graphs";#N/A,#N/A,FALSE,"4 Panel"}</definedName>
    <definedName name="_____New35" hidden="1">{#N/A,#N/A,FALSE,"SMT1";#N/A,#N/A,FALSE,"SMT2";#N/A,#N/A,FALSE,"Summary";#N/A,#N/A,FALSE,"Graphs";#N/A,#N/A,FALSE,"4 Panel"}</definedName>
    <definedName name="_____New36" localSheetId="10" hidden="1">{#N/A,#N/A,FALSE,"Full";#N/A,#N/A,FALSE,"Half";#N/A,#N/A,FALSE,"Op Expenses";#N/A,#N/A,FALSE,"Cap Charge";#N/A,#N/A,FALSE,"Cost C";#N/A,#N/A,FALSE,"PP&amp;E";#N/A,#N/A,FALSE,"R&amp;D"}</definedName>
    <definedName name="_____New36" localSheetId="2" hidden="1">{#N/A,#N/A,FALSE,"Full";#N/A,#N/A,FALSE,"Half";#N/A,#N/A,FALSE,"Op Expenses";#N/A,#N/A,FALSE,"Cap Charge";#N/A,#N/A,FALSE,"Cost C";#N/A,#N/A,FALSE,"PP&amp;E";#N/A,#N/A,FALSE,"R&amp;D"}</definedName>
    <definedName name="_____New36" hidden="1">{#N/A,#N/A,FALSE,"Full";#N/A,#N/A,FALSE,"Half";#N/A,#N/A,FALSE,"Op Expenses";#N/A,#N/A,FALSE,"Cap Charge";#N/A,#N/A,FALSE,"Cost C";#N/A,#N/A,FALSE,"PP&amp;E";#N/A,#N/A,FALSE,"R&amp;D"}</definedName>
    <definedName name="_____NEW4" localSheetId="10" hidden="1">{#N/A,#N/A,FALSE,"Full";#N/A,#N/A,FALSE,"Half";#N/A,#N/A,FALSE,"Op Expenses";#N/A,#N/A,FALSE,"Cap Charge";#N/A,#N/A,FALSE,"Cost C";#N/A,#N/A,FALSE,"PP&amp;E";#N/A,#N/A,FALSE,"R&amp;D"}</definedName>
    <definedName name="_____NEW4" localSheetId="2" hidden="1">{#N/A,#N/A,FALSE,"Full";#N/A,#N/A,FALSE,"Half";#N/A,#N/A,FALSE,"Op Expenses";#N/A,#N/A,FALSE,"Cap Charge";#N/A,#N/A,FALSE,"Cost C";#N/A,#N/A,FALSE,"PP&amp;E";#N/A,#N/A,FALSE,"R&amp;D"}</definedName>
    <definedName name="_____NEW4" hidden="1">{#N/A,#N/A,FALSE,"Full";#N/A,#N/A,FALSE,"Half";#N/A,#N/A,FALSE,"Op Expenses";#N/A,#N/A,FALSE,"Cap Charge";#N/A,#N/A,FALSE,"Cost C";#N/A,#N/A,FALSE,"PP&amp;E";#N/A,#N/A,FALSE,"R&amp;D"}</definedName>
    <definedName name="_____PAG1">#REF!</definedName>
    <definedName name="_____PAG2">#REF!</definedName>
    <definedName name="_____pas1">#REF!</definedName>
    <definedName name="_____pas2">#REF!</definedName>
    <definedName name="_____pat1">#REF!</definedName>
    <definedName name="_____pay1">#REF!</definedName>
    <definedName name="_____pay4">#REF!</definedName>
    <definedName name="_____PF1">#REF!</definedName>
    <definedName name="_____PF4">#REF!</definedName>
    <definedName name="_____PF5">#REF!</definedName>
    <definedName name="_____PYG3" localSheetId="10" hidden="1">{#N/A,#N/A,FALSE,"balance";#N/A,#N/A,FALSE,"PYG"}</definedName>
    <definedName name="_____PYG3" localSheetId="2" hidden="1">{#N/A,#N/A,FALSE,"balance";#N/A,#N/A,FALSE,"PYG"}</definedName>
    <definedName name="_____PYG3" hidden="1">{#N/A,#N/A,FALSE,"balance";#N/A,#N/A,FALSE,"PYG"}</definedName>
    <definedName name="_____R" localSheetId="10" hidden="1">{#N/A,#N/A,FALSE,"GRAFICO";#N/A,#N/A,FALSE,"CAJA (2)";#N/A,#N/A,FALSE,"TERCEROS-PROMEDIO";#N/A,#N/A,FALSE,"CAJA";#N/A,#N/A,FALSE,"INGRESOS1995-2003";#N/A,#N/A,FALSE,"GASTOS1995-2003"}</definedName>
    <definedName name="_____R" localSheetId="2" hidden="1">{#N/A,#N/A,FALSE,"GRAFICO";#N/A,#N/A,FALSE,"CAJA (2)";#N/A,#N/A,FALSE,"TERCEROS-PROMEDIO";#N/A,#N/A,FALSE,"CAJA";#N/A,#N/A,FALSE,"INGRESOS1995-2003";#N/A,#N/A,FALSE,"GASTOS1995-2003"}</definedName>
    <definedName name="_____R" hidden="1">{#N/A,#N/A,FALSE,"GRAFICO";#N/A,#N/A,FALSE,"CAJA (2)";#N/A,#N/A,FALSE,"TERCEROS-PROMEDIO";#N/A,#N/A,FALSE,"CAJA";#N/A,#N/A,FALSE,"INGRESOS1995-2003";#N/A,#N/A,FALSE,"GASTOS1995-2003"}</definedName>
    <definedName name="_____RA1">#N/A</definedName>
    <definedName name="_____RA2">#N/A</definedName>
    <definedName name="_____RA3">#REF!</definedName>
    <definedName name="_____RA4">#REF!</definedName>
    <definedName name="_____RA5">#REF!</definedName>
    <definedName name="_____RA6">#N/A</definedName>
    <definedName name="_____TR10">#REF!</definedName>
    <definedName name="_____TR11">#REF!</definedName>
    <definedName name="_____TR12">#REF!</definedName>
    <definedName name="_____TR13">#REF!</definedName>
    <definedName name="_____TR14">#REF!</definedName>
    <definedName name="_____TR15">#REF!</definedName>
    <definedName name="_____TR16">#REF!</definedName>
    <definedName name="_____XX1">#REF!</definedName>
    <definedName name="_____XX10">#REF!</definedName>
    <definedName name="_____XX11">#REF!</definedName>
    <definedName name="_____XX12">#REF!</definedName>
    <definedName name="_____XX2">#REF!</definedName>
    <definedName name="_____XX3">#REF!</definedName>
    <definedName name="_____XX4">#REF!</definedName>
    <definedName name="_____XX5">#REF!</definedName>
    <definedName name="_____XX6">#REF!</definedName>
    <definedName name="_____XX7">#REF!</definedName>
    <definedName name="_____XX8">#REF!</definedName>
    <definedName name="_____XX9">#REF!</definedName>
    <definedName name="____act1">#REF!</definedName>
    <definedName name="____act2">#REF!</definedName>
    <definedName name="____act3">#REF!</definedName>
    <definedName name="____apf1">#REF!</definedName>
    <definedName name="____arp1">#REF!</definedName>
    <definedName name="____cmd1">#REF!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ND1">#REF!</definedName>
    <definedName name="____gas1">#REF!</definedName>
    <definedName name="____gas2">#REF!</definedName>
    <definedName name="____gas3">#REF!</definedName>
    <definedName name="____gas4">#REF!</definedName>
    <definedName name="____gas5">#REF!</definedName>
    <definedName name="____GGF2" localSheetId="10" hidden="1">{#N/A,#N/A,FALSE,"balance";#N/A,#N/A,FALSE,"PYG"}</definedName>
    <definedName name="____GGF2" localSheetId="2" hidden="1">{#N/A,#N/A,FALSE,"balance";#N/A,#N/A,FALSE,"PYG"}</definedName>
    <definedName name="____GGF2" hidden="1">{#N/A,#N/A,FALSE,"balance";#N/A,#N/A,FALSE,"PYG"}</definedName>
    <definedName name="____GND1">#REF!</definedName>
    <definedName name="____GND2">#REF!</definedName>
    <definedName name="____GND3">#REF!</definedName>
    <definedName name="____GND4">#REF!</definedName>
    <definedName name="____GND5">#REF!</definedName>
    <definedName name="____GTO1">#REF!</definedName>
    <definedName name="____IMP1">#REF!</definedName>
    <definedName name="____ing1">#REF!</definedName>
    <definedName name="____ing2">#REF!</definedName>
    <definedName name="____ing3">#REF!</definedName>
    <definedName name="____isa1">#REF!</definedName>
    <definedName name="____isa3">#REF!</definedName>
    <definedName name="____new1" localSheetId="10" hidden="1">{#N/A,#N/A,FALSE,"SMT1";#N/A,#N/A,FALSE,"SMT2";#N/A,#N/A,FALSE,"Summary";#N/A,#N/A,FALSE,"Graphs";#N/A,#N/A,FALSE,"4 Panel"}</definedName>
    <definedName name="____new1" localSheetId="2" hidden="1">{#N/A,#N/A,FALSE,"SMT1";#N/A,#N/A,FALSE,"SMT2";#N/A,#N/A,FALSE,"Summary";#N/A,#N/A,FALSE,"Graphs";#N/A,#N/A,FALSE,"4 Panel"}</definedName>
    <definedName name="____new1" hidden="1">{#N/A,#N/A,FALSE,"SMT1";#N/A,#N/A,FALSE,"SMT2";#N/A,#N/A,FALSE,"Summary";#N/A,#N/A,FALSE,"Graphs";#N/A,#N/A,FALSE,"4 Panel"}</definedName>
    <definedName name="____New15" localSheetId="10" hidden="1">{"EVA",#N/A,FALSE,"SMT2";#N/A,#N/A,FALSE,"Summary";#N/A,#N/A,FALSE,"Graphs";#N/A,#N/A,FALSE,"4 Panel"}</definedName>
    <definedName name="____New15" localSheetId="2" hidden="1">{"EVA",#N/A,FALSE,"SMT2";#N/A,#N/A,FALSE,"Summary";#N/A,#N/A,FALSE,"Graphs";#N/A,#N/A,FALSE,"4 Panel"}</definedName>
    <definedName name="____New15" hidden="1">{"EVA",#N/A,FALSE,"SMT2";#N/A,#N/A,FALSE,"Summary";#N/A,#N/A,FALSE,"Graphs";#N/A,#N/A,FALSE,"4 Panel"}</definedName>
    <definedName name="____New16" localSheetId="10" hidden="1">{#N/A,#N/A,FALSE,"SMT1";#N/A,#N/A,FALSE,"SMT2";#N/A,#N/A,FALSE,"Summary";#N/A,#N/A,FALSE,"Graphs";#N/A,#N/A,FALSE,"4 Panel"}</definedName>
    <definedName name="____New16" localSheetId="2" hidden="1">{#N/A,#N/A,FALSE,"SMT1";#N/A,#N/A,FALSE,"SMT2";#N/A,#N/A,FALSE,"Summary";#N/A,#N/A,FALSE,"Graphs";#N/A,#N/A,FALSE,"4 Panel"}</definedName>
    <definedName name="____New16" hidden="1">{#N/A,#N/A,FALSE,"SMT1";#N/A,#N/A,FALSE,"SMT2";#N/A,#N/A,FALSE,"Summary";#N/A,#N/A,FALSE,"Graphs";#N/A,#N/A,FALSE,"4 Panel"}</definedName>
    <definedName name="____New17" localSheetId="10" hidden="1">{#N/A,#N/A,FALSE,"SMT1";#N/A,#N/A,FALSE,"SMT2";#N/A,#N/A,FALSE,"Summary";#N/A,#N/A,FALSE,"Graphs";#N/A,#N/A,FALSE,"4 Panel"}</definedName>
    <definedName name="____New17" localSheetId="2" hidden="1">{#N/A,#N/A,FALSE,"SMT1";#N/A,#N/A,FALSE,"SMT2";#N/A,#N/A,FALSE,"Summary";#N/A,#N/A,FALSE,"Graphs";#N/A,#N/A,FALSE,"4 Panel"}</definedName>
    <definedName name="____New17" hidden="1">{#N/A,#N/A,FALSE,"SMT1";#N/A,#N/A,FALSE,"SMT2";#N/A,#N/A,FALSE,"Summary";#N/A,#N/A,FALSE,"Graphs";#N/A,#N/A,FALSE,"4 Panel"}</definedName>
    <definedName name="____New18" localSheetId="10" hidden="1">{#N/A,#N/A,FALSE,"Full";#N/A,#N/A,FALSE,"Half";#N/A,#N/A,FALSE,"Op Expenses";#N/A,#N/A,FALSE,"Cap Charge";#N/A,#N/A,FALSE,"Cost C";#N/A,#N/A,FALSE,"PP&amp;E";#N/A,#N/A,FALSE,"R&amp;D"}</definedName>
    <definedName name="____New18" localSheetId="2" hidden="1">{#N/A,#N/A,FALSE,"Full";#N/A,#N/A,FALSE,"Half";#N/A,#N/A,FALSE,"Op Expenses";#N/A,#N/A,FALSE,"Cap Charge";#N/A,#N/A,FALSE,"Cost C";#N/A,#N/A,FALSE,"PP&amp;E";#N/A,#N/A,FALSE,"R&amp;D"}</definedName>
    <definedName name="____New18" hidden="1">{#N/A,#N/A,FALSE,"Full";#N/A,#N/A,FALSE,"Half";#N/A,#N/A,FALSE,"Op Expenses";#N/A,#N/A,FALSE,"Cap Charge";#N/A,#N/A,FALSE,"Cost C";#N/A,#N/A,FALSE,"PP&amp;E";#N/A,#N/A,FALSE,"R&amp;D"}</definedName>
    <definedName name="____New19" localSheetId="10" hidden="1">{"EVA",#N/A,FALSE,"SMT2";#N/A,#N/A,FALSE,"Summary";#N/A,#N/A,FALSE,"Graphs";#N/A,#N/A,FALSE,"4 Panel"}</definedName>
    <definedName name="____New19" localSheetId="2" hidden="1">{"EVA",#N/A,FALSE,"SMT2";#N/A,#N/A,FALSE,"Summary";#N/A,#N/A,FALSE,"Graphs";#N/A,#N/A,FALSE,"4 Panel"}</definedName>
    <definedName name="____New19" hidden="1">{"EVA",#N/A,FALSE,"SMT2";#N/A,#N/A,FALSE,"Summary";#N/A,#N/A,FALSE,"Graphs";#N/A,#N/A,FALSE,"4 Panel"}</definedName>
    <definedName name="____New20" localSheetId="10" hidden="1">{#N/A,#N/A,FALSE,"SMT1";#N/A,#N/A,FALSE,"SMT2";#N/A,#N/A,FALSE,"Summary";#N/A,#N/A,FALSE,"Graphs";#N/A,#N/A,FALSE,"4 Panel"}</definedName>
    <definedName name="____New20" localSheetId="2" hidden="1">{#N/A,#N/A,FALSE,"SMT1";#N/A,#N/A,FALSE,"SMT2";#N/A,#N/A,FALSE,"Summary";#N/A,#N/A,FALSE,"Graphs";#N/A,#N/A,FALSE,"4 Panel"}</definedName>
    <definedName name="____New20" hidden="1">{#N/A,#N/A,FALSE,"SMT1";#N/A,#N/A,FALSE,"SMT2";#N/A,#N/A,FALSE,"Summary";#N/A,#N/A,FALSE,"Graphs";#N/A,#N/A,FALSE,"4 Panel"}</definedName>
    <definedName name="____New21" localSheetId="10" hidden="1">{#N/A,#N/A,FALSE,"Full";#N/A,#N/A,FALSE,"Half";#N/A,#N/A,FALSE,"Op Expenses";#N/A,#N/A,FALSE,"Cap Charge";#N/A,#N/A,FALSE,"Cost C";#N/A,#N/A,FALSE,"PP&amp;E";#N/A,#N/A,FALSE,"R&amp;D"}</definedName>
    <definedName name="____New21" localSheetId="2" hidden="1">{#N/A,#N/A,FALSE,"Full";#N/A,#N/A,FALSE,"Half";#N/A,#N/A,FALSE,"Op Expenses";#N/A,#N/A,FALSE,"Cap Charge";#N/A,#N/A,FALSE,"Cost C";#N/A,#N/A,FALSE,"PP&amp;E";#N/A,#N/A,FALSE,"R&amp;D"}</definedName>
    <definedName name="____New21" hidden="1">{#N/A,#N/A,FALSE,"Full";#N/A,#N/A,FALSE,"Half";#N/A,#N/A,FALSE,"Op Expenses";#N/A,#N/A,FALSE,"Cap Charge";#N/A,#N/A,FALSE,"Cost C";#N/A,#N/A,FALSE,"PP&amp;E";#N/A,#N/A,FALSE,"R&amp;D"}</definedName>
    <definedName name="____NEW3" localSheetId="10" hidden="1">{#N/A,#N/A,FALSE,"SMT1";#N/A,#N/A,FALSE,"SMT2";#N/A,#N/A,FALSE,"Summary";#N/A,#N/A,FALSE,"Graphs";#N/A,#N/A,FALSE,"4 Panel"}</definedName>
    <definedName name="____NEW3" localSheetId="2" hidden="1">{#N/A,#N/A,FALSE,"SMT1";#N/A,#N/A,FALSE,"SMT2";#N/A,#N/A,FALSE,"Summary";#N/A,#N/A,FALSE,"Graphs";#N/A,#N/A,FALSE,"4 Panel"}</definedName>
    <definedName name="____NEW3" hidden="1">{#N/A,#N/A,FALSE,"SMT1";#N/A,#N/A,FALSE,"SMT2";#N/A,#N/A,FALSE,"Summary";#N/A,#N/A,FALSE,"Graphs";#N/A,#N/A,FALSE,"4 Panel"}</definedName>
    <definedName name="____nEW30" localSheetId="10" hidden="1">{"EVA",#N/A,FALSE,"SMT2";#N/A,#N/A,FALSE,"Summary";#N/A,#N/A,FALSE,"Graphs";#N/A,#N/A,FALSE,"4 Panel"}</definedName>
    <definedName name="____nEW30" localSheetId="2" hidden="1">{"EVA",#N/A,FALSE,"SMT2";#N/A,#N/A,FALSE,"Summary";#N/A,#N/A,FALSE,"Graphs";#N/A,#N/A,FALSE,"4 Panel"}</definedName>
    <definedName name="____nEW30" hidden="1">{"EVA",#N/A,FALSE,"SMT2";#N/A,#N/A,FALSE,"Summary";#N/A,#N/A,FALSE,"Graphs";#N/A,#N/A,FALSE,"4 Panel"}</definedName>
    <definedName name="____New31" localSheetId="10" hidden="1">{#N/A,#N/A,FALSE,"SMT1";#N/A,#N/A,FALSE,"SMT2";#N/A,#N/A,FALSE,"Summary";#N/A,#N/A,FALSE,"Graphs";#N/A,#N/A,FALSE,"4 Panel"}</definedName>
    <definedName name="____New31" localSheetId="2" hidden="1">{#N/A,#N/A,FALSE,"SMT1";#N/A,#N/A,FALSE,"SMT2";#N/A,#N/A,FALSE,"Summary";#N/A,#N/A,FALSE,"Graphs";#N/A,#N/A,FALSE,"4 Panel"}</definedName>
    <definedName name="____New31" hidden="1">{#N/A,#N/A,FALSE,"SMT1";#N/A,#N/A,FALSE,"SMT2";#N/A,#N/A,FALSE,"Summary";#N/A,#N/A,FALSE,"Graphs";#N/A,#N/A,FALSE,"4 Panel"}</definedName>
    <definedName name="____New32" localSheetId="10" hidden="1">{#N/A,#N/A,FALSE,"SMT1";#N/A,#N/A,FALSE,"SMT2";#N/A,#N/A,FALSE,"Summary";#N/A,#N/A,FALSE,"Graphs";#N/A,#N/A,FALSE,"4 Panel"}</definedName>
    <definedName name="____New32" localSheetId="2" hidden="1">{#N/A,#N/A,FALSE,"SMT1";#N/A,#N/A,FALSE,"SMT2";#N/A,#N/A,FALSE,"Summary";#N/A,#N/A,FALSE,"Graphs";#N/A,#N/A,FALSE,"4 Panel"}</definedName>
    <definedName name="____New32" hidden="1">{#N/A,#N/A,FALSE,"SMT1";#N/A,#N/A,FALSE,"SMT2";#N/A,#N/A,FALSE,"Summary";#N/A,#N/A,FALSE,"Graphs";#N/A,#N/A,FALSE,"4 Panel"}</definedName>
    <definedName name="____New33" localSheetId="10" hidden="1">{#N/A,#N/A,FALSE,"Full";#N/A,#N/A,FALSE,"Half";#N/A,#N/A,FALSE,"Op Expenses";#N/A,#N/A,FALSE,"Cap Charge";#N/A,#N/A,FALSE,"Cost C";#N/A,#N/A,FALSE,"PP&amp;E";#N/A,#N/A,FALSE,"R&amp;D"}</definedName>
    <definedName name="____New33" localSheetId="2" hidden="1">{#N/A,#N/A,FALSE,"Full";#N/A,#N/A,FALSE,"Half";#N/A,#N/A,FALSE,"Op Expenses";#N/A,#N/A,FALSE,"Cap Charge";#N/A,#N/A,FALSE,"Cost C";#N/A,#N/A,FALSE,"PP&amp;E";#N/A,#N/A,FALSE,"R&amp;D"}</definedName>
    <definedName name="____New33" hidden="1">{#N/A,#N/A,FALSE,"Full";#N/A,#N/A,FALSE,"Half";#N/A,#N/A,FALSE,"Op Expenses";#N/A,#N/A,FALSE,"Cap Charge";#N/A,#N/A,FALSE,"Cost C";#N/A,#N/A,FALSE,"PP&amp;E";#N/A,#N/A,FALSE,"R&amp;D"}</definedName>
    <definedName name="____New34" localSheetId="10" hidden="1">{"EVA",#N/A,FALSE,"SMT2";#N/A,#N/A,FALSE,"Summary";#N/A,#N/A,FALSE,"Graphs";#N/A,#N/A,FALSE,"4 Panel"}</definedName>
    <definedName name="____New34" localSheetId="2" hidden="1">{"EVA",#N/A,FALSE,"SMT2";#N/A,#N/A,FALSE,"Summary";#N/A,#N/A,FALSE,"Graphs";#N/A,#N/A,FALSE,"4 Panel"}</definedName>
    <definedName name="____New34" hidden="1">{"EVA",#N/A,FALSE,"SMT2";#N/A,#N/A,FALSE,"Summary";#N/A,#N/A,FALSE,"Graphs";#N/A,#N/A,FALSE,"4 Panel"}</definedName>
    <definedName name="____New35" localSheetId="10" hidden="1">{#N/A,#N/A,FALSE,"SMT1";#N/A,#N/A,FALSE,"SMT2";#N/A,#N/A,FALSE,"Summary";#N/A,#N/A,FALSE,"Graphs";#N/A,#N/A,FALSE,"4 Panel"}</definedName>
    <definedName name="____New35" localSheetId="2" hidden="1">{#N/A,#N/A,FALSE,"SMT1";#N/A,#N/A,FALSE,"SMT2";#N/A,#N/A,FALSE,"Summary";#N/A,#N/A,FALSE,"Graphs";#N/A,#N/A,FALSE,"4 Panel"}</definedName>
    <definedName name="____New35" hidden="1">{#N/A,#N/A,FALSE,"SMT1";#N/A,#N/A,FALSE,"SMT2";#N/A,#N/A,FALSE,"Summary";#N/A,#N/A,FALSE,"Graphs";#N/A,#N/A,FALSE,"4 Panel"}</definedName>
    <definedName name="____New36" localSheetId="10" hidden="1">{#N/A,#N/A,FALSE,"Full";#N/A,#N/A,FALSE,"Half";#N/A,#N/A,FALSE,"Op Expenses";#N/A,#N/A,FALSE,"Cap Charge";#N/A,#N/A,FALSE,"Cost C";#N/A,#N/A,FALSE,"PP&amp;E";#N/A,#N/A,FALSE,"R&amp;D"}</definedName>
    <definedName name="____New36" localSheetId="2" hidden="1">{#N/A,#N/A,FALSE,"Full";#N/A,#N/A,FALSE,"Half";#N/A,#N/A,FALSE,"Op Expenses";#N/A,#N/A,FALSE,"Cap Charge";#N/A,#N/A,FALSE,"Cost C";#N/A,#N/A,FALSE,"PP&amp;E";#N/A,#N/A,FALSE,"R&amp;D"}</definedName>
    <definedName name="____New36" hidden="1">{#N/A,#N/A,FALSE,"Full";#N/A,#N/A,FALSE,"Half";#N/A,#N/A,FALSE,"Op Expenses";#N/A,#N/A,FALSE,"Cap Charge";#N/A,#N/A,FALSE,"Cost C";#N/A,#N/A,FALSE,"PP&amp;E";#N/A,#N/A,FALSE,"R&amp;D"}</definedName>
    <definedName name="____NEW4" localSheetId="10" hidden="1">{#N/A,#N/A,FALSE,"Full";#N/A,#N/A,FALSE,"Half";#N/A,#N/A,FALSE,"Op Expenses";#N/A,#N/A,FALSE,"Cap Charge";#N/A,#N/A,FALSE,"Cost C";#N/A,#N/A,FALSE,"PP&amp;E";#N/A,#N/A,FALSE,"R&amp;D"}</definedName>
    <definedName name="____NEW4" localSheetId="2" hidden="1">{#N/A,#N/A,FALSE,"Full";#N/A,#N/A,FALSE,"Half";#N/A,#N/A,FALSE,"Op Expenses";#N/A,#N/A,FALSE,"Cap Charge";#N/A,#N/A,FALSE,"Cost C";#N/A,#N/A,FALSE,"PP&amp;E";#N/A,#N/A,FALSE,"R&amp;D"}</definedName>
    <definedName name="____NEW4" hidden="1">{#N/A,#N/A,FALSE,"Full";#N/A,#N/A,FALSE,"Half";#N/A,#N/A,FALSE,"Op Expenses";#N/A,#N/A,FALSE,"Cap Charge";#N/A,#N/A,FALSE,"Cost C";#N/A,#N/A,FALSE,"PP&amp;E";#N/A,#N/A,FALSE,"R&amp;D"}</definedName>
    <definedName name="____OCT2" localSheetId="10" hidden="1">{#N/A,#N/A,FALSE,"BL&amp;GPA";#N/A,#N/A,FALSE,"Summary";#N/A,#N/A,FALSE,"hts"}</definedName>
    <definedName name="____OCT2" localSheetId="2" hidden="1">{#N/A,#N/A,FALSE,"BL&amp;GPA";#N/A,#N/A,FALSE,"Summary";#N/A,#N/A,FALSE,"hts"}</definedName>
    <definedName name="____OCT2" hidden="1">{#N/A,#N/A,FALSE,"BL&amp;GPA";#N/A,#N/A,FALSE,"Summary";#N/A,#N/A,FALSE,"hts"}</definedName>
    <definedName name="____ok1" localSheetId="10" hidden="1">{#N/A,#N/A,FALSE,"balance";#N/A,#N/A,FALSE,"PYG"}</definedName>
    <definedName name="____ok1" localSheetId="2" hidden="1">{#N/A,#N/A,FALSE,"balance";#N/A,#N/A,FALSE,"PYG"}</definedName>
    <definedName name="____ok1" hidden="1">{#N/A,#N/A,FALSE,"balance";#N/A,#N/A,FALSE,"PYG"}</definedName>
    <definedName name="____Ok2" localSheetId="10" hidden="1">{#N/A,#N/A,FALSE,"balance";#N/A,#N/A,FALSE,"PYG"}</definedName>
    <definedName name="____Ok2" localSheetId="2" hidden="1">{#N/A,#N/A,FALSE,"balance";#N/A,#N/A,FALSE,"PYG"}</definedName>
    <definedName name="____Ok2" hidden="1">{#N/A,#N/A,FALSE,"balance";#N/A,#N/A,FALSE,"PYG"}</definedName>
    <definedName name="____PAG1">#REF!</definedName>
    <definedName name="____PAG2">#REF!</definedName>
    <definedName name="____pas1">#REF!</definedName>
    <definedName name="____pas2">#REF!</definedName>
    <definedName name="____pat1">#REF!</definedName>
    <definedName name="____pay1">#REF!</definedName>
    <definedName name="____pay4">#REF!</definedName>
    <definedName name="____PF1">#REF!</definedName>
    <definedName name="____PF4">#REF!</definedName>
    <definedName name="____PF5">#REF!</definedName>
    <definedName name="____PyG2" localSheetId="10" hidden="1">{#N/A,#N/A,FALSE,"balance";#N/A,#N/A,FALSE,"PYG"}</definedName>
    <definedName name="____PyG2" localSheetId="2" hidden="1">{#N/A,#N/A,FALSE,"balance";#N/A,#N/A,FALSE,"PYG"}</definedName>
    <definedName name="____PyG2" hidden="1">{#N/A,#N/A,FALSE,"balance";#N/A,#N/A,FALSE,"PYG"}</definedName>
    <definedName name="____PYG3" localSheetId="10" hidden="1">{#N/A,#N/A,FALSE,"balance";#N/A,#N/A,FALSE,"PYG"}</definedName>
    <definedName name="____PYG3" localSheetId="2" hidden="1">{#N/A,#N/A,FALSE,"balance";#N/A,#N/A,FALSE,"PYG"}</definedName>
    <definedName name="____PYG3" hidden="1">{#N/A,#N/A,FALSE,"balance";#N/A,#N/A,FALSE,"PYG"}</definedName>
    <definedName name="____PyG33" localSheetId="10" hidden="1">{#N/A,#N/A,FALSE,"balance";#N/A,#N/A,FALSE,"PYG"}</definedName>
    <definedName name="____PyG33" localSheetId="2" hidden="1">{#N/A,#N/A,FALSE,"balance";#N/A,#N/A,FALSE,"PYG"}</definedName>
    <definedName name="____PyG33" hidden="1">{#N/A,#N/A,FALSE,"balance";#N/A,#N/A,FALSE,"PYG"}</definedName>
    <definedName name="____R" localSheetId="10" hidden="1">{#N/A,#N/A,FALSE,"GRAFICO";#N/A,#N/A,FALSE,"CAJA (2)";#N/A,#N/A,FALSE,"TERCEROS-PROMEDIO";#N/A,#N/A,FALSE,"CAJA";#N/A,#N/A,FALSE,"INGRESOS1995-2003";#N/A,#N/A,FALSE,"GASTOS1995-2003"}</definedName>
    <definedName name="____R" localSheetId="2" hidden="1">{#N/A,#N/A,FALSE,"GRAFICO";#N/A,#N/A,FALSE,"CAJA (2)";#N/A,#N/A,FALSE,"TERCEROS-PROMEDIO";#N/A,#N/A,FALSE,"CAJA";#N/A,#N/A,FALSE,"INGRESOS1995-2003";#N/A,#N/A,FALSE,"GASTOS1995-2003"}</definedName>
    <definedName name="____R" hidden="1">{#N/A,#N/A,FALSE,"GRAFICO";#N/A,#N/A,FALSE,"CAJA (2)";#N/A,#N/A,FALSE,"TERCEROS-PROMEDIO";#N/A,#N/A,FALSE,"CAJA";#N/A,#N/A,FALSE,"INGRESOS1995-2003";#N/A,#N/A,FALSE,"GASTOS1995-2003"}</definedName>
    <definedName name="____RA1">#N/A</definedName>
    <definedName name="____RA2">#N/A</definedName>
    <definedName name="____RA3">#REF!</definedName>
    <definedName name="____RA4">#REF!</definedName>
    <definedName name="____RA5">#REF!</definedName>
    <definedName name="____RA6">#N/A</definedName>
    <definedName name="____TR10">#REF!</definedName>
    <definedName name="____TR11">#REF!</definedName>
    <definedName name="____TR12">#REF!</definedName>
    <definedName name="____TR13">#REF!</definedName>
    <definedName name="____TR14">#REF!</definedName>
    <definedName name="____TR15">#REF!</definedName>
    <definedName name="____TR16">#REF!</definedName>
    <definedName name="____XX1">#REF!</definedName>
    <definedName name="____XX10">#REF!</definedName>
    <definedName name="____XX11">#REF!</definedName>
    <definedName name="____XX12">#REF!</definedName>
    <definedName name="____XX2">#REF!</definedName>
    <definedName name="____XX3">#REF!</definedName>
    <definedName name="____XX4">#REF!</definedName>
    <definedName name="____XX5">#REF!</definedName>
    <definedName name="____XX6">#REF!</definedName>
    <definedName name="____XX7">#REF!</definedName>
    <definedName name="____XX8">#REF!</definedName>
    <definedName name="____XX9">#REF!</definedName>
    <definedName name="___act1">#REF!</definedName>
    <definedName name="___act2">#REF!</definedName>
    <definedName name="___act3">#REF!</definedName>
    <definedName name="___apf1">#REF!</definedName>
    <definedName name="___arp1">#REF!</definedName>
    <definedName name="___cmd1">#REF!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1">#REF!</definedName>
    <definedName name="___gas1">#REF!</definedName>
    <definedName name="___gas2">#REF!</definedName>
    <definedName name="___gas3">#REF!</definedName>
    <definedName name="___gas4">#REF!</definedName>
    <definedName name="___gas5">#REF!</definedName>
    <definedName name="___GND1">#REF!</definedName>
    <definedName name="___GND2">#REF!</definedName>
    <definedName name="___GND3">#REF!</definedName>
    <definedName name="___GND4">#REF!</definedName>
    <definedName name="___GND5">#REF!</definedName>
    <definedName name="___GTO1">#REF!</definedName>
    <definedName name="___IMP1">#REF!</definedName>
    <definedName name="___ing1">#REF!</definedName>
    <definedName name="___ing2">#REF!</definedName>
    <definedName name="___ing3">#REF!</definedName>
    <definedName name="___isa1">#REF!</definedName>
    <definedName name="___isa3">#REF!</definedName>
    <definedName name="___new1" localSheetId="10" hidden="1">{#N/A,#N/A,FALSE,"SMT1";#N/A,#N/A,FALSE,"SMT2";#N/A,#N/A,FALSE,"Summary";#N/A,#N/A,FALSE,"Graphs";#N/A,#N/A,FALSE,"4 Panel"}</definedName>
    <definedName name="___new1" localSheetId="2" hidden="1">{#N/A,#N/A,FALSE,"SMT1";#N/A,#N/A,FALSE,"SMT2";#N/A,#N/A,FALSE,"Summary";#N/A,#N/A,FALSE,"Graphs";#N/A,#N/A,FALSE,"4 Panel"}</definedName>
    <definedName name="___new1" hidden="1">{#N/A,#N/A,FALSE,"SMT1";#N/A,#N/A,FALSE,"SMT2";#N/A,#N/A,FALSE,"Summary";#N/A,#N/A,FALSE,"Graphs";#N/A,#N/A,FALSE,"4 Panel"}</definedName>
    <definedName name="___New15" localSheetId="10" hidden="1">{"EVA",#N/A,FALSE,"SMT2";#N/A,#N/A,FALSE,"Summary";#N/A,#N/A,FALSE,"Graphs";#N/A,#N/A,FALSE,"4 Panel"}</definedName>
    <definedName name="___New15" localSheetId="2" hidden="1">{"EVA",#N/A,FALSE,"SMT2";#N/A,#N/A,FALSE,"Summary";#N/A,#N/A,FALSE,"Graphs";#N/A,#N/A,FALSE,"4 Panel"}</definedName>
    <definedName name="___New15" hidden="1">{"EVA",#N/A,FALSE,"SMT2";#N/A,#N/A,FALSE,"Summary";#N/A,#N/A,FALSE,"Graphs";#N/A,#N/A,FALSE,"4 Panel"}</definedName>
    <definedName name="___New16" localSheetId="10" hidden="1">{#N/A,#N/A,FALSE,"SMT1";#N/A,#N/A,FALSE,"SMT2";#N/A,#N/A,FALSE,"Summary";#N/A,#N/A,FALSE,"Graphs";#N/A,#N/A,FALSE,"4 Panel"}</definedName>
    <definedName name="___New16" localSheetId="2" hidden="1">{#N/A,#N/A,FALSE,"SMT1";#N/A,#N/A,FALSE,"SMT2";#N/A,#N/A,FALSE,"Summary";#N/A,#N/A,FALSE,"Graphs";#N/A,#N/A,FALSE,"4 Panel"}</definedName>
    <definedName name="___New16" hidden="1">{#N/A,#N/A,FALSE,"SMT1";#N/A,#N/A,FALSE,"SMT2";#N/A,#N/A,FALSE,"Summary";#N/A,#N/A,FALSE,"Graphs";#N/A,#N/A,FALSE,"4 Panel"}</definedName>
    <definedName name="___New17" localSheetId="10" hidden="1">{#N/A,#N/A,FALSE,"SMT1";#N/A,#N/A,FALSE,"SMT2";#N/A,#N/A,FALSE,"Summary";#N/A,#N/A,FALSE,"Graphs";#N/A,#N/A,FALSE,"4 Panel"}</definedName>
    <definedName name="___New17" localSheetId="2" hidden="1">{#N/A,#N/A,FALSE,"SMT1";#N/A,#N/A,FALSE,"SMT2";#N/A,#N/A,FALSE,"Summary";#N/A,#N/A,FALSE,"Graphs";#N/A,#N/A,FALSE,"4 Panel"}</definedName>
    <definedName name="___New17" hidden="1">{#N/A,#N/A,FALSE,"SMT1";#N/A,#N/A,FALSE,"SMT2";#N/A,#N/A,FALSE,"Summary";#N/A,#N/A,FALSE,"Graphs";#N/A,#N/A,FALSE,"4 Panel"}</definedName>
    <definedName name="___New18" localSheetId="10" hidden="1">{#N/A,#N/A,FALSE,"Full";#N/A,#N/A,FALSE,"Half";#N/A,#N/A,FALSE,"Op Expenses";#N/A,#N/A,FALSE,"Cap Charge";#N/A,#N/A,FALSE,"Cost C";#N/A,#N/A,FALSE,"PP&amp;E";#N/A,#N/A,FALSE,"R&amp;D"}</definedName>
    <definedName name="___New18" localSheetId="2" hidden="1">{#N/A,#N/A,FALSE,"Full";#N/A,#N/A,FALSE,"Half";#N/A,#N/A,FALSE,"Op Expenses";#N/A,#N/A,FALSE,"Cap Charge";#N/A,#N/A,FALSE,"Cost C";#N/A,#N/A,FALSE,"PP&amp;E";#N/A,#N/A,FALSE,"R&amp;D"}</definedName>
    <definedName name="___New18" hidden="1">{#N/A,#N/A,FALSE,"Full";#N/A,#N/A,FALSE,"Half";#N/A,#N/A,FALSE,"Op Expenses";#N/A,#N/A,FALSE,"Cap Charge";#N/A,#N/A,FALSE,"Cost C";#N/A,#N/A,FALSE,"PP&amp;E";#N/A,#N/A,FALSE,"R&amp;D"}</definedName>
    <definedName name="___New19" localSheetId="10" hidden="1">{"EVA",#N/A,FALSE,"SMT2";#N/A,#N/A,FALSE,"Summary";#N/A,#N/A,FALSE,"Graphs";#N/A,#N/A,FALSE,"4 Panel"}</definedName>
    <definedName name="___New19" localSheetId="2" hidden="1">{"EVA",#N/A,FALSE,"SMT2";#N/A,#N/A,FALSE,"Summary";#N/A,#N/A,FALSE,"Graphs";#N/A,#N/A,FALSE,"4 Panel"}</definedName>
    <definedName name="___New19" hidden="1">{"EVA",#N/A,FALSE,"SMT2";#N/A,#N/A,FALSE,"Summary";#N/A,#N/A,FALSE,"Graphs";#N/A,#N/A,FALSE,"4 Panel"}</definedName>
    <definedName name="___New20" localSheetId="10" hidden="1">{#N/A,#N/A,FALSE,"SMT1";#N/A,#N/A,FALSE,"SMT2";#N/A,#N/A,FALSE,"Summary";#N/A,#N/A,FALSE,"Graphs";#N/A,#N/A,FALSE,"4 Panel"}</definedName>
    <definedName name="___New20" localSheetId="2" hidden="1">{#N/A,#N/A,FALSE,"SMT1";#N/A,#N/A,FALSE,"SMT2";#N/A,#N/A,FALSE,"Summary";#N/A,#N/A,FALSE,"Graphs";#N/A,#N/A,FALSE,"4 Panel"}</definedName>
    <definedName name="___New20" hidden="1">{#N/A,#N/A,FALSE,"SMT1";#N/A,#N/A,FALSE,"SMT2";#N/A,#N/A,FALSE,"Summary";#N/A,#N/A,FALSE,"Graphs";#N/A,#N/A,FALSE,"4 Panel"}</definedName>
    <definedName name="___New21" localSheetId="10" hidden="1">{#N/A,#N/A,FALSE,"Full";#N/A,#N/A,FALSE,"Half";#N/A,#N/A,FALSE,"Op Expenses";#N/A,#N/A,FALSE,"Cap Charge";#N/A,#N/A,FALSE,"Cost C";#N/A,#N/A,FALSE,"PP&amp;E";#N/A,#N/A,FALSE,"R&amp;D"}</definedName>
    <definedName name="___New21" localSheetId="2" hidden="1">{#N/A,#N/A,FALSE,"Full";#N/A,#N/A,FALSE,"Half";#N/A,#N/A,FALSE,"Op Expenses";#N/A,#N/A,FALSE,"Cap Charge";#N/A,#N/A,FALSE,"Cost C";#N/A,#N/A,FALSE,"PP&amp;E";#N/A,#N/A,FALSE,"R&amp;D"}</definedName>
    <definedName name="___New21" hidden="1">{#N/A,#N/A,FALSE,"Full";#N/A,#N/A,FALSE,"Half";#N/A,#N/A,FALSE,"Op Expenses";#N/A,#N/A,FALSE,"Cap Charge";#N/A,#N/A,FALSE,"Cost C";#N/A,#N/A,FALSE,"PP&amp;E";#N/A,#N/A,FALSE,"R&amp;D"}</definedName>
    <definedName name="___NEW3" localSheetId="10" hidden="1">{#N/A,#N/A,FALSE,"SMT1";#N/A,#N/A,FALSE,"SMT2";#N/A,#N/A,FALSE,"Summary";#N/A,#N/A,FALSE,"Graphs";#N/A,#N/A,FALSE,"4 Panel"}</definedName>
    <definedName name="___NEW3" localSheetId="2" hidden="1">{#N/A,#N/A,FALSE,"SMT1";#N/A,#N/A,FALSE,"SMT2";#N/A,#N/A,FALSE,"Summary";#N/A,#N/A,FALSE,"Graphs";#N/A,#N/A,FALSE,"4 Panel"}</definedName>
    <definedName name="___NEW3" hidden="1">{#N/A,#N/A,FALSE,"SMT1";#N/A,#N/A,FALSE,"SMT2";#N/A,#N/A,FALSE,"Summary";#N/A,#N/A,FALSE,"Graphs";#N/A,#N/A,FALSE,"4 Panel"}</definedName>
    <definedName name="___nEW30" localSheetId="10" hidden="1">{"EVA",#N/A,FALSE,"SMT2";#N/A,#N/A,FALSE,"Summary";#N/A,#N/A,FALSE,"Graphs";#N/A,#N/A,FALSE,"4 Panel"}</definedName>
    <definedName name="___nEW30" localSheetId="2" hidden="1">{"EVA",#N/A,FALSE,"SMT2";#N/A,#N/A,FALSE,"Summary";#N/A,#N/A,FALSE,"Graphs";#N/A,#N/A,FALSE,"4 Panel"}</definedName>
    <definedName name="___nEW30" hidden="1">{"EVA",#N/A,FALSE,"SMT2";#N/A,#N/A,FALSE,"Summary";#N/A,#N/A,FALSE,"Graphs";#N/A,#N/A,FALSE,"4 Panel"}</definedName>
    <definedName name="___New31" localSheetId="10" hidden="1">{#N/A,#N/A,FALSE,"SMT1";#N/A,#N/A,FALSE,"SMT2";#N/A,#N/A,FALSE,"Summary";#N/A,#N/A,FALSE,"Graphs";#N/A,#N/A,FALSE,"4 Panel"}</definedName>
    <definedName name="___New31" localSheetId="2" hidden="1">{#N/A,#N/A,FALSE,"SMT1";#N/A,#N/A,FALSE,"SMT2";#N/A,#N/A,FALSE,"Summary";#N/A,#N/A,FALSE,"Graphs";#N/A,#N/A,FALSE,"4 Panel"}</definedName>
    <definedName name="___New31" hidden="1">{#N/A,#N/A,FALSE,"SMT1";#N/A,#N/A,FALSE,"SMT2";#N/A,#N/A,FALSE,"Summary";#N/A,#N/A,FALSE,"Graphs";#N/A,#N/A,FALSE,"4 Panel"}</definedName>
    <definedName name="___New32" localSheetId="10" hidden="1">{#N/A,#N/A,FALSE,"SMT1";#N/A,#N/A,FALSE,"SMT2";#N/A,#N/A,FALSE,"Summary";#N/A,#N/A,FALSE,"Graphs";#N/A,#N/A,FALSE,"4 Panel"}</definedName>
    <definedName name="___New32" localSheetId="2" hidden="1">{#N/A,#N/A,FALSE,"SMT1";#N/A,#N/A,FALSE,"SMT2";#N/A,#N/A,FALSE,"Summary";#N/A,#N/A,FALSE,"Graphs";#N/A,#N/A,FALSE,"4 Panel"}</definedName>
    <definedName name="___New32" hidden="1">{#N/A,#N/A,FALSE,"SMT1";#N/A,#N/A,FALSE,"SMT2";#N/A,#N/A,FALSE,"Summary";#N/A,#N/A,FALSE,"Graphs";#N/A,#N/A,FALSE,"4 Panel"}</definedName>
    <definedName name="___New33" localSheetId="10" hidden="1">{#N/A,#N/A,FALSE,"Full";#N/A,#N/A,FALSE,"Half";#N/A,#N/A,FALSE,"Op Expenses";#N/A,#N/A,FALSE,"Cap Charge";#N/A,#N/A,FALSE,"Cost C";#N/A,#N/A,FALSE,"PP&amp;E";#N/A,#N/A,FALSE,"R&amp;D"}</definedName>
    <definedName name="___New33" localSheetId="2" hidden="1">{#N/A,#N/A,FALSE,"Full";#N/A,#N/A,FALSE,"Half";#N/A,#N/A,FALSE,"Op Expenses";#N/A,#N/A,FALSE,"Cap Charge";#N/A,#N/A,FALSE,"Cost C";#N/A,#N/A,FALSE,"PP&amp;E";#N/A,#N/A,FALSE,"R&amp;D"}</definedName>
    <definedName name="___New33" hidden="1">{#N/A,#N/A,FALSE,"Full";#N/A,#N/A,FALSE,"Half";#N/A,#N/A,FALSE,"Op Expenses";#N/A,#N/A,FALSE,"Cap Charge";#N/A,#N/A,FALSE,"Cost C";#N/A,#N/A,FALSE,"PP&amp;E";#N/A,#N/A,FALSE,"R&amp;D"}</definedName>
    <definedName name="___New34" localSheetId="10" hidden="1">{"EVA",#N/A,FALSE,"SMT2";#N/A,#N/A,FALSE,"Summary";#N/A,#N/A,FALSE,"Graphs";#N/A,#N/A,FALSE,"4 Panel"}</definedName>
    <definedName name="___New34" localSheetId="2" hidden="1">{"EVA",#N/A,FALSE,"SMT2";#N/A,#N/A,FALSE,"Summary";#N/A,#N/A,FALSE,"Graphs";#N/A,#N/A,FALSE,"4 Panel"}</definedName>
    <definedName name="___New34" hidden="1">{"EVA",#N/A,FALSE,"SMT2";#N/A,#N/A,FALSE,"Summary";#N/A,#N/A,FALSE,"Graphs";#N/A,#N/A,FALSE,"4 Panel"}</definedName>
    <definedName name="___New35" localSheetId="10" hidden="1">{#N/A,#N/A,FALSE,"SMT1";#N/A,#N/A,FALSE,"SMT2";#N/A,#N/A,FALSE,"Summary";#N/A,#N/A,FALSE,"Graphs";#N/A,#N/A,FALSE,"4 Panel"}</definedName>
    <definedName name="___New35" localSheetId="2" hidden="1">{#N/A,#N/A,FALSE,"SMT1";#N/A,#N/A,FALSE,"SMT2";#N/A,#N/A,FALSE,"Summary";#N/A,#N/A,FALSE,"Graphs";#N/A,#N/A,FALSE,"4 Panel"}</definedName>
    <definedName name="___New35" hidden="1">{#N/A,#N/A,FALSE,"SMT1";#N/A,#N/A,FALSE,"SMT2";#N/A,#N/A,FALSE,"Summary";#N/A,#N/A,FALSE,"Graphs";#N/A,#N/A,FALSE,"4 Panel"}</definedName>
    <definedName name="___New36" localSheetId="10" hidden="1">{#N/A,#N/A,FALSE,"Full";#N/A,#N/A,FALSE,"Half";#N/A,#N/A,FALSE,"Op Expenses";#N/A,#N/A,FALSE,"Cap Charge";#N/A,#N/A,FALSE,"Cost C";#N/A,#N/A,FALSE,"PP&amp;E";#N/A,#N/A,FALSE,"R&amp;D"}</definedName>
    <definedName name="___New36" localSheetId="2" hidden="1">{#N/A,#N/A,FALSE,"Full";#N/A,#N/A,FALSE,"Half";#N/A,#N/A,FALSE,"Op Expenses";#N/A,#N/A,FALSE,"Cap Charge";#N/A,#N/A,FALSE,"Cost C";#N/A,#N/A,FALSE,"PP&amp;E";#N/A,#N/A,FALSE,"R&amp;D"}</definedName>
    <definedName name="___New36" hidden="1">{#N/A,#N/A,FALSE,"Full";#N/A,#N/A,FALSE,"Half";#N/A,#N/A,FALSE,"Op Expenses";#N/A,#N/A,FALSE,"Cap Charge";#N/A,#N/A,FALSE,"Cost C";#N/A,#N/A,FALSE,"PP&amp;E";#N/A,#N/A,FALSE,"R&amp;D"}</definedName>
    <definedName name="___NEW4" localSheetId="10" hidden="1">{#N/A,#N/A,FALSE,"Full";#N/A,#N/A,FALSE,"Half";#N/A,#N/A,FALSE,"Op Expenses";#N/A,#N/A,FALSE,"Cap Charge";#N/A,#N/A,FALSE,"Cost C";#N/A,#N/A,FALSE,"PP&amp;E";#N/A,#N/A,FALSE,"R&amp;D"}</definedName>
    <definedName name="___NEW4" localSheetId="2" hidden="1">{#N/A,#N/A,FALSE,"Full";#N/A,#N/A,FALSE,"Half";#N/A,#N/A,FALSE,"Op Expenses";#N/A,#N/A,FALSE,"Cap Charge";#N/A,#N/A,FALSE,"Cost C";#N/A,#N/A,FALSE,"PP&amp;E";#N/A,#N/A,FALSE,"R&amp;D"}</definedName>
    <definedName name="___NEW4" hidden="1">{#N/A,#N/A,FALSE,"Full";#N/A,#N/A,FALSE,"Half";#N/A,#N/A,FALSE,"Op Expenses";#N/A,#N/A,FALSE,"Cap Charge";#N/A,#N/A,FALSE,"Cost C";#N/A,#N/A,FALSE,"PP&amp;E";#N/A,#N/A,FALSE,"R&amp;D"}</definedName>
    <definedName name="___PAG1">#REF!</definedName>
    <definedName name="___PAG2">#REF!</definedName>
    <definedName name="___pas1">#REF!</definedName>
    <definedName name="___pas2">#REF!</definedName>
    <definedName name="___pat1">#REF!</definedName>
    <definedName name="___pay1">#REF!</definedName>
    <definedName name="___pay4">#REF!</definedName>
    <definedName name="___PF1">#REF!</definedName>
    <definedName name="___PF4">#REF!</definedName>
    <definedName name="___PF5">#REF!</definedName>
    <definedName name="___R" localSheetId="10" hidden="1">{#N/A,#N/A,FALSE,"GRAFICO";#N/A,#N/A,FALSE,"CAJA (2)";#N/A,#N/A,FALSE,"TERCEROS-PROMEDIO";#N/A,#N/A,FALSE,"CAJA";#N/A,#N/A,FALSE,"INGRESOS1995-2003";#N/A,#N/A,FALSE,"GASTOS1995-2003"}</definedName>
    <definedName name="___R" localSheetId="2" hidden="1">{#N/A,#N/A,FALSE,"GRAFICO";#N/A,#N/A,FALSE,"CAJA (2)";#N/A,#N/A,FALSE,"TERCEROS-PROMEDIO";#N/A,#N/A,FALSE,"CAJA";#N/A,#N/A,FALSE,"INGRESOS1995-2003";#N/A,#N/A,FALSE,"GASTOS1995-2003"}</definedName>
    <definedName name="___R" hidden="1">{#N/A,#N/A,FALSE,"GRAFICO";#N/A,#N/A,FALSE,"CAJA (2)";#N/A,#N/A,FALSE,"TERCEROS-PROMEDIO";#N/A,#N/A,FALSE,"CAJA";#N/A,#N/A,FALSE,"INGRESOS1995-2003";#N/A,#N/A,FALSE,"GASTOS1995-2003"}</definedName>
    <definedName name="___RA1">#N/A</definedName>
    <definedName name="___RA2">#N/A</definedName>
    <definedName name="___RA3">#REF!</definedName>
    <definedName name="___RA4">#REF!</definedName>
    <definedName name="___RA5">#REF!</definedName>
    <definedName name="___RA6">#N/A</definedName>
    <definedName name="___TR10">#REF!</definedName>
    <definedName name="___TR11">#REF!</definedName>
    <definedName name="___TR12">#REF!</definedName>
    <definedName name="___TR13">#REF!</definedName>
    <definedName name="___TR14">#REF!</definedName>
    <definedName name="___TR15">#REF!</definedName>
    <definedName name="___TR16">#REF!</definedName>
    <definedName name="___XX1">#REF!</definedName>
    <definedName name="___XX10">#REF!</definedName>
    <definedName name="___XX11">#REF!</definedName>
    <definedName name="___XX12">#REF!</definedName>
    <definedName name="___XX2">#REF!</definedName>
    <definedName name="___XX3">#REF!</definedName>
    <definedName name="___XX4">#REF!</definedName>
    <definedName name="___XX5">#REF!</definedName>
    <definedName name="___XX6">#REF!</definedName>
    <definedName name="___XX7">#REF!</definedName>
    <definedName name="___XX8">#REF!</definedName>
    <definedName name="___XX9">#REF!</definedName>
    <definedName name="__123Graph_A" hidden="1">[1]EXTRA!$B$12:$B$31</definedName>
    <definedName name="__123Graph_ACAPTACIO" hidden="1">[2]COMPENSACIONES!#REF!</definedName>
    <definedName name="__123Graph_ACAPTUEN" hidden="1">[2]COMPENSACIONES!#REF!</definedName>
    <definedName name="__123Graph_B" hidden="1">[1]EXTRA!$C$12:$C$31</definedName>
    <definedName name="__123Graph_BCAPTUEN" hidden="1">[2]COMPENSACIONES!#REF!</definedName>
    <definedName name="__123Graph_C" hidden="1">[1]EXTRA!$D$12:$D$31</definedName>
    <definedName name="__123Graph_CCAPTUEN" hidden="1">[2]COMPENSACIONES!#REF!</definedName>
    <definedName name="__123Graph_D" hidden="1">[1]EXTRA!$E$12:$E$31</definedName>
    <definedName name="__123Graph_DCAPTUEN" hidden="1">[2]COMPENSACIONES!#REF!</definedName>
    <definedName name="__123Graph_E" hidden="1">[1]EXTRA!$F$12:$F$31</definedName>
    <definedName name="__123Graph_F" hidden="1">[1]EXTRA!$G$12:$G$31</definedName>
    <definedName name="__123Graph_X" hidden="1">'[1]Sdo.Empres.Grupo.'!$A$6:$A$58</definedName>
    <definedName name="__123Graph_XCAPTACIO" hidden="1">[2]COMPENSACIONES!#REF!</definedName>
    <definedName name="__123Graph_XCAPTUEN" hidden="1">[2]COMPENSACIONES!#REF!</definedName>
    <definedName name="__act1">#REF!</definedName>
    <definedName name="__act2">#REF!</definedName>
    <definedName name="__act3">#REF!</definedName>
    <definedName name="__apf1">#REF!</definedName>
    <definedName name="__arp1">#REF!</definedName>
    <definedName name="__cmd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1">#REF!</definedName>
    <definedName name="__gas1">#REF!</definedName>
    <definedName name="__gas2">#REF!</definedName>
    <definedName name="__gas3">#REF!</definedName>
    <definedName name="__gas4">#REF!</definedName>
    <definedName name="__gas5">#REF!</definedName>
    <definedName name="__GGF2" localSheetId="10" hidden="1">{#N/A,#N/A,FALSE,"balance";#N/A,#N/A,FALSE,"PYG"}</definedName>
    <definedName name="__GGF2" localSheetId="2" hidden="1">{#N/A,#N/A,FALSE,"balance";#N/A,#N/A,FALSE,"PYG"}</definedName>
    <definedName name="__GGF2" hidden="1">{#N/A,#N/A,FALSE,"balance";#N/A,#N/A,FALSE,"PYG"}</definedName>
    <definedName name="__GND1">#REF!</definedName>
    <definedName name="__GND2">#REF!</definedName>
    <definedName name="__GND3">#REF!</definedName>
    <definedName name="__GND4">#REF!</definedName>
    <definedName name="__GND5">#REF!</definedName>
    <definedName name="__GTO1">#REF!</definedName>
    <definedName name="__IMP1">#REF!</definedName>
    <definedName name="__ing1">#REF!</definedName>
    <definedName name="__ing2">#REF!</definedName>
    <definedName name="__ing3">#REF!</definedName>
    <definedName name="__isa1">#REF!</definedName>
    <definedName name="__isa3">#REF!</definedName>
    <definedName name="__LOB10">#REF!</definedName>
    <definedName name="__LOB35">#REF!</definedName>
    <definedName name="__new1" localSheetId="10" hidden="1">{#N/A,#N/A,FALSE,"SMT1";#N/A,#N/A,FALSE,"SMT2";#N/A,#N/A,FALSE,"Summary";#N/A,#N/A,FALSE,"Graphs";#N/A,#N/A,FALSE,"4 Panel"}</definedName>
    <definedName name="__new1" localSheetId="2" hidden="1">{#N/A,#N/A,FALSE,"SMT1";#N/A,#N/A,FALSE,"SMT2";#N/A,#N/A,FALSE,"Summary";#N/A,#N/A,FALSE,"Graphs";#N/A,#N/A,FALSE,"4 Panel"}</definedName>
    <definedName name="__new1" hidden="1">{#N/A,#N/A,FALSE,"SMT1";#N/A,#N/A,FALSE,"SMT2";#N/A,#N/A,FALSE,"Summary";#N/A,#N/A,FALSE,"Graphs";#N/A,#N/A,FALSE,"4 Panel"}</definedName>
    <definedName name="__New15" localSheetId="10" hidden="1">{"EVA",#N/A,FALSE,"SMT2";#N/A,#N/A,FALSE,"Summary";#N/A,#N/A,FALSE,"Graphs";#N/A,#N/A,FALSE,"4 Panel"}</definedName>
    <definedName name="__New15" localSheetId="2" hidden="1">{"EVA",#N/A,FALSE,"SMT2";#N/A,#N/A,FALSE,"Summary";#N/A,#N/A,FALSE,"Graphs";#N/A,#N/A,FALSE,"4 Panel"}</definedName>
    <definedName name="__New15" hidden="1">{"EVA",#N/A,FALSE,"SMT2";#N/A,#N/A,FALSE,"Summary";#N/A,#N/A,FALSE,"Graphs";#N/A,#N/A,FALSE,"4 Panel"}</definedName>
    <definedName name="__New16" localSheetId="10" hidden="1">{#N/A,#N/A,FALSE,"SMT1";#N/A,#N/A,FALSE,"SMT2";#N/A,#N/A,FALSE,"Summary";#N/A,#N/A,FALSE,"Graphs";#N/A,#N/A,FALSE,"4 Panel"}</definedName>
    <definedName name="__New16" localSheetId="2" hidden="1">{#N/A,#N/A,FALSE,"SMT1";#N/A,#N/A,FALSE,"SMT2";#N/A,#N/A,FALSE,"Summary";#N/A,#N/A,FALSE,"Graphs";#N/A,#N/A,FALSE,"4 Panel"}</definedName>
    <definedName name="__New16" hidden="1">{#N/A,#N/A,FALSE,"SMT1";#N/A,#N/A,FALSE,"SMT2";#N/A,#N/A,FALSE,"Summary";#N/A,#N/A,FALSE,"Graphs";#N/A,#N/A,FALSE,"4 Panel"}</definedName>
    <definedName name="__New17" localSheetId="10" hidden="1">{#N/A,#N/A,FALSE,"SMT1";#N/A,#N/A,FALSE,"SMT2";#N/A,#N/A,FALSE,"Summary";#N/A,#N/A,FALSE,"Graphs";#N/A,#N/A,FALSE,"4 Panel"}</definedName>
    <definedName name="__New17" localSheetId="2" hidden="1">{#N/A,#N/A,FALSE,"SMT1";#N/A,#N/A,FALSE,"SMT2";#N/A,#N/A,FALSE,"Summary";#N/A,#N/A,FALSE,"Graphs";#N/A,#N/A,FALSE,"4 Panel"}</definedName>
    <definedName name="__New17" hidden="1">{#N/A,#N/A,FALSE,"SMT1";#N/A,#N/A,FALSE,"SMT2";#N/A,#N/A,FALSE,"Summary";#N/A,#N/A,FALSE,"Graphs";#N/A,#N/A,FALSE,"4 Panel"}</definedName>
    <definedName name="__New18" localSheetId="10" hidden="1">{#N/A,#N/A,FALSE,"Full";#N/A,#N/A,FALSE,"Half";#N/A,#N/A,FALSE,"Op Expenses";#N/A,#N/A,FALSE,"Cap Charge";#N/A,#N/A,FALSE,"Cost C";#N/A,#N/A,FALSE,"PP&amp;E";#N/A,#N/A,FALSE,"R&amp;D"}</definedName>
    <definedName name="__New18" localSheetId="2" hidden="1">{#N/A,#N/A,FALSE,"Full";#N/A,#N/A,FALSE,"Half";#N/A,#N/A,FALSE,"Op Expenses";#N/A,#N/A,FALSE,"Cap Charge";#N/A,#N/A,FALSE,"Cost C";#N/A,#N/A,FALSE,"PP&amp;E";#N/A,#N/A,FALSE,"R&amp;D"}</definedName>
    <definedName name="__New18" hidden="1">{#N/A,#N/A,FALSE,"Full";#N/A,#N/A,FALSE,"Half";#N/A,#N/A,FALSE,"Op Expenses";#N/A,#N/A,FALSE,"Cap Charge";#N/A,#N/A,FALSE,"Cost C";#N/A,#N/A,FALSE,"PP&amp;E";#N/A,#N/A,FALSE,"R&amp;D"}</definedName>
    <definedName name="__New19" localSheetId="10" hidden="1">{"EVA",#N/A,FALSE,"SMT2";#N/A,#N/A,FALSE,"Summary";#N/A,#N/A,FALSE,"Graphs";#N/A,#N/A,FALSE,"4 Panel"}</definedName>
    <definedName name="__New19" localSheetId="2" hidden="1">{"EVA",#N/A,FALSE,"SMT2";#N/A,#N/A,FALSE,"Summary";#N/A,#N/A,FALSE,"Graphs";#N/A,#N/A,FALSE,"4 Panel"}</definedName>
    <definedName name="__New19" hidden="1">{"EVA",#N/A,FALSE,"SMT2";#N/A,#N/A,FALSE,"Summary";#N/A,#N/A,FALSE,"Graphs";#N/A,#N/A,FALSE,"4 Panel"}</definedName>
    <definedName name="__New20" localSheetId="10" hidden="1">{#N/A,#N/A,FALSE,"SMT1";#N/A,#N/A,FALSE,"SMT2";#N/A,#N/A,FALSE,"Summary";#N/A,#N/A,FALSE,"Graphs";#N/A,#N/A,FALSE,"4 Panel"}</definedName>
    <definedName name="__New20" localSheetId="2" hidden="1">{#N/A,#N/A,FALSE,"SMT1";#N/A,#N/A,FALSE,"SMT2";#N/A,#N/A,FALSE,"Summary";#N/A,#N/A,FALSE,"Graphs";#N/A,#N/A,FALSE,"4 Panel"}</definedName>
    <definedName name="__New20" hidden="1">{#N/A,#N/A,FALSE,"SMT1";#N/A,#N/A,FALSE,"SMT2";#N/A,#N/A,FALSE,"Summary";#N/A,#N/A,FALSE,"Graphs";#N/A,#N/A,FALSE,"4 Panel"}</definedName>
    <definedName name="__New21" localSheetId="10" hidden="1">{#N/A,#N/A,FALSE,"Full";#N/A,#N/A,FALSE,"Half";#N/A,#N/A,FALSE,"Op Expenses";#N/A,#N/A,FALSE,"Cap Charge";#N/A,#N/A,FALSE,"Cost C";#N/A,#N/A,FALSE,"PP&amp;E";#N/A,#N/A,FALSE,"R&amp;D"}</definedName>
    <definedName name="__New21" localSheetId="2" hidden="1">{#N/A,#N/A,FALSE,"Full";#N/A,#N/A,FALSE,"Half";#N/A,#N/A,FALSE,"Op Expenses";#N/A,#N/A,FALSE,"Cap Charge";#N/A,#N/A,FALSE,"Cost C";#N/A,#N/A,FALSE,"PP&amp;E";#N/A,#N/A,FALSE,"R&amp;D"}</definedName>
    <definedName name="__New21" hidden="1">{#N/A,#N/A,FALSE,"Full";#N/A,#N/A,FALSE,"Half";#N/A,#N/A,FALSE,"Op Expenses";#N/A,#N/A,FALSE,"Cap Charge";#N/A,#N/A,FALSE,"Cost C";#N/A,#N/A,FALSE,"PP&amp;E";#N/A,#N/A,FALSE,"R&amp;D"}</definedName>
    <definedName name="__NEW3" localSheetId="10" hidden="1">{#N/A,#N/A,FALSE,"SMT1";#N/A,#N/A,FALSE,"SMT2";#N/A,#N/A,FALSE,"Summary";#N/A,#N/A,FALSE,"Graphs";#N/A,#N/A,FALSE,"4 Panel"}</definedName>
    <definedName name="__NEW3" localSheetId="2" hidden="1">{#N/A,#N/A,FALSE,"SMT1";#N/A,#N/A,FALSE,"SMT2";#N/A,#N/A,FALSE,"Summary";#N/A,#N/A,FALSE,"Graphs";#N/A,#N/A,FALSE,"4 Panel"}</definedName>
    <definedName name="__NEW3" hidden="1">{#N/A,#N/A,FALSE,"SMT1";#N/A,#N/A,FALSE,"SMT2";#N/A,#N/A,FALSE,"Summary";#N/A,#N/A,FALSE,"Graphs";#N/A,#N/A,FALSE,"4 Panel"}</definedName>
    <definedName name="__nEW30" localSheetId="10" hidden="1">{"EVA",#N/A,FALSE,"SMT2";#N/A,#N/A,FALSE,"Summary";#N/A,#N/A,FALSE,"Graphs";#N/A,#N/A,FALSE,"4 Panel"}</definedName>
    <definedName name="__nEW30" localSheetId="2" hidden="1">{"EVA",#N/A,FALSE,"SMT2";#N/A,#N/A,FALSE,"Summary";#N/A,#N/A,FALSE,"Graphs";#N/A,#N/A,FALSE,"4 Panel"}</definedName>
    <definedName name="__nEW30" hidden="1">{"EVA",#N/A,FALSE,"SMT2";#N/A,#N/A,FALSE,"Summary";#N/A,#N/A,FALSE,"Graphs";#N/A,#N/A,FALSE,"4 Panel"}</definedName>
    <definedName name="__New31" localSheetId="10" hidden="1">{#N/A,#N/A,FALSE,"SMT1";#N/A,#N/A,FALSE,"SMT2";#N/A,#N/A,FALSE,"Summary";#N/A,#N/A,FALSE,"Graphs";#N/A,#N/A,FALSE,"4 Panel"}</definedName>
    <definedName name="__New31" localSheetId="2" hidden="1">{#N/A,#N/A,FALSE,"SMT1";#N/A,#N/A,FALSE,"SMT2";#N/A,#N/A,FALSE,"Summary";#N/A,#N/A,FALSE,"Graphs";#N/A,#N/A,FALSE,"4 Panel"}</definedName>
    <definedName name="__New31" hidden="1">{#N/A,#N/A,FALSE,"SMT1";#N/A,#N/A,FALSE,"SMT2";#N/A,#N/A,FALSE,"Summary";#N/A,#N/A,FALSE,"Graphs";#N/A,#N/A,FALSE,"4 Panel"}</definedName>
    <definedName name="__New32" localSheetId="10" hidden="1">{#N/A,#N/A,FALSE,"SMT1";#N/A,#N/A,FALSE,"SMT2";#N/A,#N/A,FALSE,"Summary";#N/A,#N/A,FALSE,"Graphs";#N/A,#N/A,FALSE,"4 Panel"}</definedName>
    <definedName name="__New32" localSheetId="2" hidden="1">{#N/A,#N/A,FALSE,"SMT1";#N/A,#N/A,FALSE,"SMT2";#N/A,#N/A,FALSE,"Summary";#N/A,#N/A,FALSE,"Graphs";#N/A,#N/A,FALSE,"4 Panel"}</definedName>
    <definedName name="__New32" hidden="1">{#N/A,#N/A,FALSE,"SMT1";#N/A,#N/A,FALSE,"SMT2";#N/A,#N/A,FALSE,"Summary";#N/A,#N/A,FALSE,"Graphs";#N/A,#N/A,FALSE,"4 Panel"}</definedName>
    <definedName name="__New33" localSheetId="10" hidden="1">{#N/A,#N/A,FALSE,"Full";#N/A,#N/A,FALSE,"Half";#N/A,#N/A,FALSE,"Op Expenses";#N/A,#N/A,FALSE,"Cap Charge";#N/A,#N/A,FALSE,"Cost C";#N/A,#N/A,FALSE,"PP&amp;E";#N/A,#N/A,FALSE,"R&amp;D"}</definedName>
    <definedName name="__New33" localSheetId="2" hidden="1">{#N/A,#N/A,FALSE,"Full";#N/A,#N/A,FALSE,"Half";#N/A,#N/A,FALSE,"Op Expenses";#N/A,#N/A,FALSE,"Cap Charge";#N/A,#N/A,FALSE,"Cost C";#N/A,#N/A,FALSE,"PP&amp;E";#N/A,#N/A,FALSE,"R&amp;D"}</definedName>
    <definedName name="__New33" hidden="1">{#N/A,#N/A,FALSE,"Full";#N/A,#N/A,FALSE,"Half";#N/A,#N/A,FALSE,"Op Expenses";#N/A,#N/A,FALSE,"Cap Charge";#N/A,#N/A,FALSE,"Cost C";#N/A,#N/A,FALSE,"PP&amp;E";#N/A,#N/A,FALSE,"R&amp;D"}</definedName>
    <definedName name="__New34" localSheetId="10" hidden="1">{"EVA",#N/A,FALSE,"SMT2";#N/A,#N/A,FALSE,"Summary";#N/A,#N/A,FALSE,"Graphs";#N/A,#N/A,FALSE,"4 Panel"}</definedName>
    <definedName name="__New34" localSheetId="2" hidden="1">{"EVA",#N/A,FALSE,"SMT2";#N/A,#N/A,FALSE,"Summary";#N/A,#N/A,FALSE,"Graphs";#N/A,#N/A,FALSE,"4 Panel"}</definedName>
    <definedName name="__New34" hidden="1">{"EVA",#N/A,FALSE,"SMT2";#N/A,#N/A,FALSE,"Summary";#N/A,#N/A,FALSE,"Graphs";#N/A,#N/A,FALSE,"4 Panel"}</definedName>
    <definedName name="__New35" localSheetId="10" hidden="1">{#N/A,#N/A,FALSE,"SMT1";#N/A,#N/A,FALSE,"SMT2";#N/A,#N/A,FALSE,"Summary";#N/A,#N/A,FALSE,"Graphs";#N/A,#N/A,FALSE,"4 Panel"}</definedName>
    <definedName name="__New35" localSheetId="2" hidden="1">{#N/A,#N/A,FALSE,"SMT1";#N/A,#N/A,FALSE,"SMT2";#N/A,#N/A,FALSE,"Summary";#N/A,#N/A,FALSE,"Graphs";#N/A,#N/A,FALSE,"4 Panel"}</definedName>
    <definedName name="__New35" hidden="1">{#N/A,#N/A,FALSE,"SMT1";#N/A,#N/A,FALSE,"SMT2";#N/A,#N/A,FALSE,"Summary";#N/A,#N/A,FALSE,"Graphs";#N/A,#N/A,FALSE,"4 Panel"}</definedName>
    <definedName name="__New36" localSheetId="10" hidden="1">{#N/A,#N/A,FALSE,"Full";#N/A,#N/A,FALSE,"Half";#N/A,#N/A,FALSE,"Op Expenses";#N/A,#N/A,FALSE,"Cap Charge";#N/A,#N/A,FALSE,"Cost C";#N/A,#N/A,FALSE,"PP&amp;E";#N/A,#N/A,FALSE,"R&amp;D"}</definedName>
    <definedName name="__New36" localSheetId="2" hidden="1">{#N/A,#N/A,FALSE,"Full";#N/A,#N/A,FALSE,"Half";#N/A,#N/A,FALSE,"Op Expenses";#N/A,#N/A,FALSE,"Cap Charge";#N/A,#N/A,FALSE,"Cost C";#N/A,#N/A,FALSE,"PP&amp;E";#N/A,#N/A,FALSE,"R&amp;D"}</definedName>
    <definedName name="__New36" hidden="1">{#N/A,#N/A,FALSE,"Full";#N/A,#N/A,FALSE,"Half";#N/A,#N/A,FALSE,"Op Expenses";#N/A,#N/A,FALSE,"Cap Charge";#N/A,#N/A,FALSE,"Cost C";#N/A,#N/A,FALSE,"PP&amp;E";#N/A,#N/A,FALSE,"R&amp;D"}</definedName>
    <definedName name="__NEW4" localSheetId="10" hidden="1">{#N/A,#N/A,FALSE,"Full";#N/A,#N/A,FALSE,"Half";#N/A,#N/A,FALSE,"Op Expenses";#N/A,#N/A,FALSE,"Cap Charge";#N/A,#N/A,FALSE,"Cost C";#N/A,#N/A,FALSE,"PP&amp;E";#N/A,#N/A,FALSE,"R&amp;D"}</definedName>
    <definedName name="__NEW4" localSheetId="2" hidden="1">{#N/A,#N/A,FALSE,"Full";#N/A,#N/A,FALSE,"Half";#N/A,#N/A,FALSE,"Op Expenses";#N/A,#N/A,FALSE,"Cap Charge";#N/A,#N/A,FALSE,"Cost C";#N/A,#N/A,FALSE,"PP&amp;E";#N/A,#N/A,FALSE,"R&amp;D"}</definedName>
    <definedName name="__NEW4" hidden="1">{#N/A,#N/A,FALSE,"Full";#N/A,#N/A,FALSE,"Half";#N/A,#N/A,FALSE,"Op Expenses";#N/A,#N/A,FALSE,"Cap Charge";#N/A,#N/A,FALSE,"Cost C";#N/A,#N/A,FALSE,"PP&amp;E";#N/A,#N/A,FALSE,"R&amp;D"}</definedName>
    <definedName name="__OCT2" localSheetId="10" hidden="1">{#N/A,#N/A,FALSE,"BL&amp;GPA";#N/A,#N/A,FALSE,"Summary";#N/A,#N/A,FALSE,"hts"}</definedName>
    <definedName name="__OCT2" localSheetId="2" hidden="1">{#N/A,#N/A,FALSE,"BL&amp;GPA";#N/A,#N/A,FALSE,"Summary";#N/A,#N/A,FALSE,"hts"}</definedName>
    <definedName name="__OCT2" hidden="1">{#N/A,#N/A,FALSE,"BL&amp;GPA";#N/A,#N/A,FALSE,"Summary";#N/A,#N/A,FALSE,"hts"}</definedName>
    <definedName name="__ok1" localSheetId="10" hidden="1">{#N/A,#N/A,FALSE,"balance";#N/A,#N/A,FALSE,"PYG"}</definedName>
    <definedName name="__ok1" localSheetId="2" hidden="1">{#N/A,#N/A,FALSE,"balance";#N/A,#N/A,FALSE,"PYG"}</definedName>
    <definedName name="__ok1" hidden="1">{#N/A,#N/A,FALSE,"balance";#N/A,#N/A,FALSE,"PYG"}</definedName>
    <definedName name="__Ok2" localSheetId="10" hidden="1">{#N/A,#N/A,FALSE,"balance";#N/A,#N/A,FALSE,"PYG"}</definedName>
    <definedName name="__Ok2" localSheetId="2" hidden="1">{#N/A,#N/A,FALSE,"balance";#N/A,#N/A,FALSE,"PYG"}</definedName>
    <definedName name="__Ok2" hidden="1">{#N/A,#N/A,FALSE,"balance";#N/A,#N/A,FALSE,"PYG"}</definedName>
    <definedName name="__op2000">#REF!</definedName>
    <definedName name="__PAG1">#REF!</definedName>
    <definedName name="__PAG2">#REF!</definedName>
    <definedName name="__pas1">#REF!</definedName>
    <definedName name="__pas2">#REF!</definedName>
    <definedName name="__pat1">#REF!</definedName>
    <definedName name="__pay1">#REF!</definedName>
    <definedName name="__pay4">#REF!</definedName>
    <definedName name="__PF1">#REF!</definedName>
    <definedName name="__PF4">#REF!</definedName>
    <definedName name="__PF5">#REF!</definedName>
    <definedName name="__PyG2" localSheetId="10" hidden="1">{#N/A,#N/A,FALSE,"balance";#N/A,#N/A,FALSE,"PYG"}</definedName>
    <definedName name="__PyG2" localSheetId="2" hidden="1">{#N/A,#N/A,FALSE,"balance";#N/A,#N/A,FALSE,"PYG"}</definedName>
    <definedName name="__PyG2" hidden="1">{#N/A,#N/A,FALSE,"balance";#N/A,#N/A,FALSE,"PYG"}</definedName>
    <definedName name="__PYG3" localSheetId="10" hidden="1">{#N/A,#N/A,FALSE,"balance";#N/A,#N/A,FALSE,"PYG"}</definedName>
    <definedName name="__PYG3" localSheetId="2" hidden="1">{#N/A,#N/A,FALSE,"balance";#N/A,#N/A,FALSE,"PYG"}</definedName>
    <definedName name="__PYG3" hidden="1">{#N/A,#N/A,FALSE,"balance";#N/A,#N/A,FALSE,"PYG"}</definedName>
    <definedName name="__PyG33" localSheetId="10" hidden="1">{#N/A,#N/A,FALSE,"balance";#N/A,#N/A,FALSE,"PYG"}</definedName>
    <definedName name="__PyG33" localSheetId="2" hidden="1">{#N/A,#N/A,FALSE,"balance";#N/A,#N/A,FALSE,"PYG"}</definedName>
    <definedName name="__PyG33" hidden="1">{#N/A,#N/A,FALSE,"balance";#N/A,#N/A,FALSE,"PYG"}</definedName>
    <definedName name="__R" localSheetId="10" hidden="1">{#N/A,#N/A,FALSE,"GRAFICO";#N/A,#N/A,FALSE,"CAJA (2)";#N/A,#N/A,FALSE,"TERCEROS-PROMEDIO";#N/A,#N/A,FALSE,"CAJA";#N/A,#N/A,FALSE,"INGRESOS1995-2003";#N/A,#N/A,FALSE,"GASTOS1995-2003"}</definedName>
    <definedName name="__R" localSheetId="2" hidden="1">{#N/A,#N/A,FALSE,"GRAFICO";#N/A,#N/A,FALSE,"CAJA (2)";#N/A,#N/A,FALSE,"TERCEROS-PROMEDIO";#N/A,#N/A,FALSE,"CAJA";#N/A,#N/A,FALSE,"INGRESOS1995-2003";#N/A,#N/A,FALSE,"GASTOS1995-2003"}</definedName>
    <definedName name="__R" hidden="1">{#N/A,#N/A,FALSE,"GRAFICO";#N/A,#N/A,FALSE,"CAJA (2)";#N/A,#N/A,FALSE,"TERCEROS-PROMEDIO";#N/A,#N/A,FALSE,"CAJA";#N/A,#N/A,FALSE,"INGRESOS1995-2003";#N/A,#N/A,FALSE,"GASTOS1995-2003"}</definedName>
    <definedName name="__RA1">#N/A</definedName>
    <definedName name="__RA2">#N/A</definedName>
    <definedName name="__RA3">#REF!</definedName>
    <definedName name="__RA4">#REF!</definedName>
    <definedName name="__RA5">#REF!</definedName>
    <definedName name="__RA6">#N/A</definedName>
    <definedName name="__REQ1">#REF!</definedName>
    <definedName name="__TR10">#REF!</definedName>
    <definedName name="__TR11">#REF!</definedName>
    <definedName name="__TR12">#REF!</definedName>
    <definedName name="__TR13">#REF!</definedName>
    <definedName name="__TR14">#REF!</definedName>
    <definedName name="__TR15">#REF!</definedName>
    <definedName name="__TR16">#REF!</definedName>
    <definedName name="__XX1">#REF!</definedName>
    <definedName name="__XX10">#REF!</definedName>
    <definedName name="__XX11">#REF!</definedName>
    <definedName name="__XX12">#REF!</definedName>
    <definedName name="__XX2">#REF!</definedName>
    <definedName name="__XX3">#REF!</definedName>
    <definedName name="__XX4">#REF!</definedName>
    <definedName name="__XX5">#REF!</definedName>
    <definedName name="__XX6">#REF!</definedName>
    <definedName name="__XX7">#REF!</definedName>
    <definedName name="__XX8">#REF!</definedName>
    <definedName name="__XX9">#REF!</definedName>
    <definedName name="_0">#N/A</definedName>
    <definedName name="_1">#REF!</definedName>
    <definedName name="_1.__PRODUCCION_Y_SERVICIOS___P_63">#REF!</definedName>
    <definedName name="_1._TOTAL_GASTOS">#REF!</definedName>
    <definedName name="_1_">#REF!</definedName>
    <definedName name="_1_______________________0febr">#REF!</definedName>
    <definedName name="_1_00346">#REF!</definedName>
    <definedName name="_10_____________________0febr">#REF!</definedName>
    <definedName name="_10____________________febr">#REF!</definedName>
    <definedName name="_11__________________0febr">#REF!</definedName>
    <definedName name="_12______________________febr">#REF!</definedName>
    <definedName name="_12___________________febr">#REF!</definedName>
    <definedName name="_1201_03">#N/A</definedName>
    <definedName name="_1221ACR">#REF!</definedName>
    <definedName name="_13_________________0febr">#REF!</definedName>
    <definedName name="_14____________________0febr">#REF!</definedName>
    <definedName name="_14__________________febr">#REF!</definedName>
    <definedName name="_15________________0febr">#REF!</definedName>
    <definedName name="_16_____________________febr">#REF!</definedName>
    <definedName name="_16_________________febr">#REF!</definedName>
    <definedName name="_1612_13">#REF!</definedName>
    <definedName name="_17_______________0febr">#REF!</definedName>
    <definedName name="_18___________________0febr">#REF!</definedName>
    <definedName name="_18________________febr">#REF!</definedName>
    <definedName name="_19______________0febr">#REF!</definedName>
    <definedName name="_1febr">#REF!</definedName>
    <definedName name="_2">#REF!</definedName>
    <definedName name="_2_">#REF!</definedName>
    <definedName name="_2________________________febr">#REF!</definedName>
    <definedName name="_2_______________________0febr">#REF!</definedName>
    <definedName name="_2_0febr">#REF!</definedName>
    <definedName name="_2_0RA" localSheetId="2">[3]Hoja1!#REF!</definedName>
    <definedName name="_2_0RA">[4]Hoja1!#REF!</definedName>
    <definedName name="_20____________________febr">#REF!</definedName>
    <definedName name="_20_______________febr">#REF!</definedName>
    <definedName name="_21_____________0febr">#REF!</definedName>
    <definedName name="_22__________________0febr">#REF!</definedName>
    <definedName name="_22______________febr">#REF!</definedName>
    <definedName name="_23____________0febr">#REF!</definedName>
    <definedName name="_24___________________febr">#REF!</definedName>
    <definedName name="_24_____________febr">#REF!</definedName>
    <definedName name="_25___________0febr">#REF!</definedName>
    <definedName name="_26_________________0febr">#REF!</definedName>
    <definedName name="_26____________febr">#REF!</definedName>
    <definedName name="_27__________0febr">#REF!</definedName>
    <definedName name="_28__________________febr">#REF!</definedName>
    <definedName name="_28___________febr">#REF!</definedName>
    <definedName name="_29_________0febr">#REF!</definedName>
    <definedName name="_2febr">#REF!</definedName>
    <definedName name="_3.__GASTOS_VENTAS___P_62">#REF!</definedName>
    <definedName name="_3______________________0febr">#REF!</definedName>
    <definedName name="_30________________0febr">#REF!</definedName>
    <definedName name="_30__________febr">#REF!</definedName>
    <definedName name="_31________0febr">#REF!</definedName>
    <definedName name="_32_________________febr">#REF!</definedName>
    <definedName name="_32_________febr">#REF!</definedName>
    <definedName name="_33_______0febr">#REF!</definedName>
    <definedName name="_34_______________0febr">#REF!</definedName>
    <definedName name="_34________febr">#REF!</definedName>
    <definedName name="_35______0febr">#REF!</definedName>
    <definedName name="_36________________febr">#REF!</definedName>
    <definedName name="_36_______febr">#REF!</definedName>
    <definedName name="_37_____0febr">#REF!</definedName>
    <definedName name="_38______________0febr">#REF!</definedName>
    <definedName name="_38______febr">#REF!</definedName>
    <definedName name="_39____0febr">#REF!</definedName>
    <definedName name="_3febr">#REF!</definedName>
    <definedName name="_4._GASTOS_DE_ADMINISTRACION___P_61">#REF!</definedName>
    <definedName name="_4________________________febr">#REF!</definedName>
    <definedName name="_4_______________________febr">#REF!</definedName>
    <definedName name="_40_______________febr">#REF!</definedName>
    <definedName name="_40_____febr">#REF!</definedName>
    <definedName name="_41___0febr">#REF!</definedName>
    <definedName name="_42_____________0febr">#REF!</definedName>
    <definedName name="_42____febr">#REF!</definedName>
    <definedName name="_43_0febr">#REF!</definedName>
    <definedName name="_44______________febr">#REF!</definedName>
    <definedName name="_44febr">#REF!</definedName>
    <definedName name="_46____________0febr">#REF!</definedName>
    <definedName name="_48_____________febr">#REF!</definedName>
    <definedName name="_4febr">#REF!</definedName>
    <definedName name="_5_____________________0febr">#REF!</definedName>
    <definedName name="_50___________0febr">#REF!</definedName>
    <definedName name="_52____________febr">#REF!</definedName>
    <definedName name="_54__________0febr">#REF!</definedName>
    <definedName name="_56___________febr">#REF!</definedName>
    <definedName name="_58_________0febr">#REF!</definedName>
    <definedName name="_6______________________0febr">#REF!</definedName>
    <definedName name="_6______________________febr">#REF!</definedName>
    <definedName name="_60__________febr">#REF!</definedName>
    <definedName name="_62________0febr">#REF!</definedName>
    <definedName name="_64_________febr">#REF!</definedName>
    <definedName name="_66_______0febr">#REF!</definedName>
    <definedName name="_68________febr">#REF!</definedName>
    <definedName name="_7____________________0febr">#REF!</definedName>
    <definedName name="_70______0febr">#REF!</definedName>
    <definedName name="_72_______febr">#REF!</definedName>
    <definedName name="_74_____0febr">#REF!</definedName>
    <definedName name="_76______febr">#REF!</definedName>
    <definedName name="_78____0febr">#REF!</definedName>
    <definedName name="_8_______________________febr">#REF!</definedName>
    <definedName name="_8_____________________febr">#REF!</definedName>
    <definedName name="_80_____febr">#REF!</definedName>
    <definedName name="_82___0febr">#REF!</definedName>
    <definedName name="_84____febr">#REF!</definedName>
    <definedName name="_86_0febr">#REF!</definedName>
    <definedName name="_88febr">#REF!</definedName>
    <definedName name="_9___________________0febr">#REF!</definedName>
    <definedName name="_A_">#REF!</definedName>
    <definedName name="_act1">#REF!</definedName>
    <definedName name="_act2">#REF!</definedName>
    <definedName name="_act3">#REF!</definedName>
    <definedName name="_apf1">#REF!</definedName>
    <definedName name="_arp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0</definedName>
    <definedName name="_AtRisk_SimSetting_MultipleCPUModeV8"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_">#REF!</definedName>
    <definedName name="_C_">#REF!</definedName>
    <definedName name="_cmd1">#REF!</definedName>
    <definedName name="_d">#REF!</definedName>
    <definedName name="_D_">#REF!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5">#REF!</definedName>
    <definedName name="_DAT50">#REF!</definedName>
    <definedName name="_DAT52">#REF!</definedName>
    <definedName name="_DAT53">#REF!</definedName>
    <definedName name="_DAT55">#REF!</definedName>
    <definedName name="_DAT56">#REF!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0">#REF!</definedName>
    <definedName name="_DAT71">#REF!</definedName>
    <definedName name="_DAT72">#REF!</definedName>
    <definedName name="_DAT73">#REF!</definedName>
    <definedName name="_DAT74">#REF!</definedName>
    <definedName name="_DAT75">#REF!</definedName>
    <definedName name="_DAT76">#REF!</definedName>
    <definedName name="_DAT77">#REF!</definedName>
    <definedName name="_DAT78">#REF!</definedName>
    <definedName name="_DAT79">#REF!</definedName>
    <definedName name="_DAT8">#REF!</definedName>
    <definedName name="_DAT80">#REF!</definedName>
    <definedName name="_DAT9">#REF!</definedName>
    <definedName name="_E_">#REF!</definedName>
    <definedName name="_END1">#REF!</definedName>
    <definedName name="_f" localSheetId="10" hidden="1">{#N/A,#N/A,FALSE,"GRAFICO";#N/A,#N/A,FALSE,"CAJA (2)";#N/A,#N/A,FALSE,"TERCEROS-PROMEDIO";#N/A,#N/A,FALSE,"CAJA";#N/A,#N/A,FALSE,"INGRESOS1995-2003";#N/A,#N/A,FALSE,"GASTOS1995-2003"}</definedName>
    <definedName name="_f" localSheetId="2" hidden="1">{#N/A,#N/A,FALSE,"GRAFICO";#N/A,#N/A,FALSE,"CAJA (2)";#N/A,#N/A,FALSE,"TERCEROS-PROMEDIO";#N/A,#N/A,FALSE,"CAJA";#N/A,#N/A,FALSE,"INGRESOS1995-2003";#N/A,#N/A,FALSE,"GASTOS1995-2003"}</definedName>
    <definedName name="_f" hidden="1">{#N/A,#N/A,FALSE,"GRAFICO";#N/A,#N/A,FALSE,"CAJA (2)";#N/A,#N/A,FALSE,"TERCEROS-PROMEDIO";#N/A,#N/A,FALSE,"CAJA";#N/A,#N/A,FALSE,"INGRESOS1995-2003";#N/A,#N/A,FALSE,"GASTOS1995-2003"}</definedName>
    <definedName name="_Fill" localSheetId="10" hidden="1">#REF!</definedName>
    <definedName name="_Fill" localSheetId="2" hidden="1">#REF!</definedName>
    <definedName name="_Fill" hidden="1">#REF!</definedName>
    <definedName name="_xlnm._FilterDatabase" localSheetId="8" hidden="1">'DES activos'!$B$4:$I$57</definedName>
    <definedName name="_xlnm._FilterDatabase" localSheetId="10" hidden="1">'DES Ing. OR'!$B$4:$Q$4</definedName>
    <definedName name="_xlnm._FilterDatabase" localSheetId="2" hidden="1">'Resumen Deuda 1T2025'!$E$2:$L$345</definedName>
    <definedName name="_gas1" localSheetId="2">#REF!</definedName>
    <definedName name="_gas1">#REF!</definedName>
    <definedName name="_gas2" localSheetId="2">#REF!</definedName>
    <definedName name="_gas2">#REF!</definedName>
    <definedName name="_gas3" localSheetId="2">#REF!</definedName>
    <definedName name="_gas3">#REF!</definedName>
    <definedName name="_gas4">#REF!</definedName>
    <definedName name="_gas5">#REF!</definedName>
    <definedName name="_GND1">#REF!</definedName>
    <definedName name="_GND2">#REF!</definedName>
    <definedName name="_GND3">#REF!</definedName>
    <definedName name="_GND4">#REF!</definedName>
    <definedName name="_GND5">#REF!</definedName>
    <definedName name="_GTO1">#REF!</definedName>
    <definedName name="_IMP1">#REF!</definedName>
    <definedName name="_ing1">#REF!</definedName>
    <definedName name="_ing2">#REF!</definedName>
    <definedName name="_ing3">#REF!</definedName>
    <definedName name="_isa1">#REF!</definedName>
    <definedName name="_isa3">#REF!</definedName>
    <definedName name="_Key1" hidden="1">[5]INVERGPO!$AF$24:$AF$103</definedName>
    <definedName name="_Key2" hidden="1">[5]INVERGPO!$AF$7:$AF$11</definedName>
    <definedName name="_Key54" hidden="1">[5]INVERGPO!$AF$24:$AF$103</definedName>
    <definedName name="_Key55" hidden="1">[5]INVERGPO!$AF$7:$AF$11</definedName>
    <definedName name="_LOB10" localSheetId="2">#REF!</definedName>
    <definedName name="_LOB10">#REF!</definedName>
    <definedName name="_LOB35" localSheetId="2">#REF!</definedName>
    <definedName name="_LOB35">#REF!</definedName>
    <definedName name="_new1" localSheetId="10" hidden="1">{#N/A,#N/A,FALSE,"SMT1";#N/A,#N/A,FALSE,"SMT2";#N/A,#N/A,FALSE,"Summary";#N/A,#N/A,FALSE,"Graphs";#N/A,#N/A,FALSE,"4 Panel"}</definedName>
    <definedName name="_new1" localSheetId="2" hidden="1">{#N/A,#N/A,FALSE,"SMT1";#N/A,#N/A,FALSE,"SMT2";#N/A,#N/A,FALSE,"Summary";#N/A,#N/A,FALSE,"Graphs";#N/A,#N/A,FALSE,"4 Panel"}</definedName>
    <definedName name="_new1" hidden="1">{#N/A,#N/A,FALSE,"SMT1";#N/A,#N/A,FALSE,"SMT2";#N/A,#N/A,FALSE,"Summary";#N/A,#N/A,FALSE,"Graphs";#N/A,#N/A,FALSE,"4 Panel"}</definedName>
    <definedName name="_New15" localSheetId="10" hidden="1">{"EVA",#N/A,FALSE,"SMT2";#N/A,#N/A,FALSE,"Summary";#N/A,#N/A,FALSE,"Graphs";#N/A,#N/A,FALSE,"4 Panel"}</definedName>
    <definedName name="_New15" localSheetId="2" hidden="1">{"EVA",#N/A,FALSE,"SMT2";#N/A,#N/A,FALSE,"Summary";#N/A,#N/A,FALSE,"Graphs";#N/A,#N/A,FALSE,"4 Panel"}</definedName>
    <definedName name="_New15" hidden="1">{"EVA",#N/A,FALSE,"SMT2";#N/A,#N/A,FALSE,"Summary";#N/A,#N/A,FALSE,"Graphs";#N/A,#N/A,FALSE,"4 Panel"}</definedName>
    <definedName name="_New16" localSheetId="10" hidden="1">{#N/A,#N/A,FALSE,"SMT1";#N/A,#N/A,FALSE,"SMT2";#N/A,#N/A,FALSE,"Summary";#N/A,#N/A,FALSE,"Graphs";#N/A,#N/A,FALSE,"4 Panel"}</definedName>
    <definedName name="_New16" localSheetId="2" hidden="1">{#N/A,#N/A,FALSE,"SMT1";#N/A,#N/A,FALSE,"SMT2";#N/A,#N/A,FALSE,"Summary";#N/A,#N/A,FALSE,"Graphs";#N/A,#N/A,FALSE,"4 Panel"}</definedName>
    <definedName name="_New16" hidden="1">{#N/A,#N/A,FALSE,"SMT1";#N/A,#N/A,FALSE,"SMT2";#N/A,#N/A,FALSE,"Summary";#N/A,#N/A,FALSE,"Graphs";#N/A,#N/A,FALSE,"4 Panel"}</definedName>
    <definedName name="_New17" localSheetId="10" hidden="1">{#N/A,#N/A,FALSE,"SMT1";#N/A,#N/A,FALSE,"SMT2";#N/A,#N/A,FALSE,"Summary";#N/A,#N/A,FALSE,"Graphs";#N/A,#N/A,FALSE,"4 Panel"}</definedName>
    <definedName name="_New17" localSheetId="2" hidden="1">{#N/A,#N/A,FALSE,"SMT1";#N/A,#N/A,FALSE,"SMT2";#N/A,#N/A,FALSE,"Summary";#N/A,#N/A,FALSE,"Graphs";#N/A,#N/A,FALSE,"4 Panel"}</definedName>
    <definedName name="_New17" hidden="1">{#N/A,#N/A,FALSE,"SMT1";#N/A,#N/A,FALSE,"SMT2";#N/A,#N/A,FALSE,"Summary";#N/A,#N/A,FALSE,"Graphs";#N/A,#N/A,FALSE,"4 Panel"}</definedName>
    <definedName name="_New18" localSheetId="10" hidden="1">{#N/A,#N/A,FALSE,"Full";#N/A,#N/A,FALSE,"Half";#N/A,#N/A,FALSE,"Op Expenses";#N/A,#N/A,FALSE,"Cap Charge";#N/A,#N/A,FALSE,"Cost C";#N/A,#N/A,FALSE,"PP&amp;E";#N/A,#N/A,FALSE,"R&amp;D"}</definedName>
    <definedName name="_New18" localSheetId="2" hidden="1">{#N/A,#N/A,FALSE,"Full";#N/A,#N/A,FALSE,"Half";#N/A,#N/A,FALSE,"Op Expenses";#N/A,#N/A,FALSE,"Cap Charge";#N/A,#N/A,FALSE,"Cost C";#N/A,#N/A,FALSE,"PP&amp;E";#N/A,#N/A,FALSE,"R&amp;D"}</definedName>
    <definedName name="_New18" hidden="1">{#N/A,#N/A,FALSE,"Full";#N/A,#N/A,FALSE,"Half";#N/A,#N/A,FALSE,"Op Expenses";#N/A,#N/A,FALSE,"Cap Charge";#N/A,#N/A,FALSE,"Cost C";#N/A,#N/A,FALSE,"PP&amp;E";#N/A,#N/A,FALSE,"R&amp;D"}</definedName>
    <definedName name="_New19" localSheetId="10" hidden="1">{"EVA",#N/A,FALSE,"SMT2";#N/A,#N/A,FALSE,"Summary";#N/A,#N/A,FALSE,"Graphs";#N/A,#N/A,FALSE,"4 Panel"}</definedName>
    <definedName name="_New19" localSheetId="2" hidden="1">{"EVA",#N/A,FALSE,"SMT2";#N/A,#N/A,FALSE,"Summary";#N/A,#N/A,FALSE,"Graphs";#N/A,#N/A,FALSE,"4 Panel"}</definedName>
    <definedName name="_New19" hidden="1">{"EVA",#N/A,FALSE,"SMT2";#N/A,#N/A,FALSE,"Summary";#N/A,#N/A,FALSE,"Graphs";#N/A,#N/A,FALSE,"4 Panel"}</definedName>
    <definedName name="_New20" localSheetId="10" hidden="1">{#N/A,#N/A,FALSE,"SMT1";#N/A,#N/A,FALSE,"SMT2";#N/A,#N/A,FALSE,"Summary";#N/A,#N/A,FALSE,"Graphs";#N/A,#N/A,FALSE,"4 Panel"}</definedName>
    <definedName name="_New20" localSheetId="2" hidden="1">{#N/A,#N/A,FALSE,"SMT1";#N/A,#N/A,FALSE,"SMT2";#N/A,#N/A,FALSE,"Summary";#N/A,#N/A,FALSE,"Graphs";#N/A,#N/A,FALSE,"4 Panel"}</definedName>
    <definedName name="_New20" hidden="1">{#N/A,#N/A,FALSE,"SMT1";#N/A,#N/A,FALSE,"SMT2";#N/A,#N/A,FALSE,"Summary";#N/A,#N/A,FALSE,"Graphs";#N/A,#N/A,FALSE,"4 Panel"}</definedName>
    <definedName name="_New21" localSheetId="10" hidden="1">{#N/A,#N/A,FALSE,"Full";#N/A,#N/A,FALSE,"Half";#N/A,#N/A,FALSE,"Op Expenses";#N/A,#N/A,FALSE,"Cap Charge";#N/A,#N/A,FALSE,"Cost C";#N/A,#N/A,FALSE,"PP&amp;E";#N/A,#N/A,FALSE,"R&amp;D"}</definedName>
    <definedName name="_New21" localSheetId="2" hidden="1">{#N/A,#N/A,FALSE,"Full";#N/A,#N/A,FALSE,"Half";#N/A,#N/A,FALSE,"Op Expenses";#N/A,#N/A,FALSE,"Cap Charge";#N/A,#N/A,FALSE,"Cost C";#N/A,#N/A,FALSE,"PP&amp;E";#N/A,#N/A,FALSE,"R&amp;D"}</definedName>
    <definedName name="_New21" hidden="1">{#N/A,#N/A,FALSE,"Full";#N/A,#N/A,FALSE,"Half";#N/A,#N/A,FALSE,"Op Expenses";#N/A,#N/A,FALSE,"Cap Charge";#N/A,#N/A,FALSE,"Cost C";#N/A,#N/A,FALSE,"PP&amp;E";#N/A,#N/A,FALSE,"R&amp;D"}</definedName>
    <definedName name="_NEW3" localSheetId="10" hidden="1">{#N/A,#N/A,FALSE,"SMT1";#N/A,#N/A,FALSE,"SMT2";#N/A,#N/A,FALSE,"Summary";#N/A,#N/A,FALSE,"Graphs";#N/A,#N/A,FALSE,"4 Panel"}</definedName>
    <definedName name="_NEW3" localSheetId="2" hidden="1">{#N/A,#N/A,FALSE,"SMT1";#N/A,#N/A,FALSE,"SMT2";#N/A,#N/A,FALSE,"Summary";#N/A,#N/A,FALSE,"Graphs";#N/A,#N/A,FALSE,"4 Panel"}</definedName>
    <definedName name="_NEW3" hidden="1">{#N/A,#N/A,FALSE,"SMT1";#N/A,#N/A,FALSE,"SMT2";#N/A,#N/A,FALSE,"Summary";#N/A,#N/A,FALSE,"Graphs";#N/A,#N/A,FALSE,"4 Panel"}</definedName>
    <definedName name="_nEW30" localSheetId="10" hidden="1">{"EVA",#N/A,FALSE,"SMT2";#N/A,#N/A,FALSE,"Summary";#N/A,#N/A,FALSE,"Graphs";#N/A,#N/A,FALSE,"4 Panel"}</definedName>
    <definedName name="_nEW30" localSheetId="2" hidden="1">{"EVA",#N/A,FALSE,"SMT2";#N/A,#N/A,FALSE,"Summary";#N/A,#N/A,FALSE,"Graphs";#N/A,#N/A,FALSE,"4 Panel"}</definedName>
    <definedName name="_nEW30" hidden="1">{"EVA",#N/A,FALSE,"SMT2";#N/A,#N/A,FALSE,"Summary";#N/A,#N/A,FALSE,"Graphs";#N/A,#N/A,FALSE,"4 Panel"}</definedName>
    <definedName name="_New31" localSheetId="10" hidden="1">{#N/A,#N/A,FALSE,"SMT1";#N/A,#N/A,FALSE,"SMT2";#N/A,#N/A,FALSE,"Summary";#N/A,#N/A,FALSE,"Graphs";#N/A,#N/A,FALSE,"4 Panel"}</definedName>
    <definedName name="_New31" localSheetId="2" hidden="1">{#N/A,#N/A,FALSE,"SMT1";#N/A,#N/A,FALSE,"SMT2";#N/A,#N/A,FALSE,"Summary";#N/A,#N/A,FALSE,"Graphs";#N/A,#N/A,FALSE,"4 Panel"}</definedName>
    <definedName name="_New31" hidden="1">{#N/A,#N/A,FALSE,"SMT1";#N/A,#N/A,FALSE,"SMT2";#N/A,#N/A,FALSE,"Summary";#N/A,#N/A,FALSE,"Graphs";#N/A,#N/A,FALSE,"4 Panel"}</definedName>
    <definedName name="_New32" localSheetId="10" hidden="1">{#N/A,#N/A,FALSE,"SMT1";#N/A,#N/A,FALSE,"SMT2";#N/A,#N/A,FALSE,"Summary";#N/A,#N/A,FALSE,"Graphs";#N/A,#N/A,FALSE,"4 Panel"}</definedName>
    <definedName name="_New32" localSheetId="2" hidden="1">{#N/A,#N/A,FALSE,"SMT1";#N/A,#N/A,FALSE,"SMT2";#N/A,#N/A,FALSE,"Summary";#N/A,#N/A,FALSE,"Graphs";#N/A,#N/A,FALSE,"4 Panel"}</definedName>
    <definedName name="_New32" hidden="1">{#N/A,#N/A,FALSE,"SMT1";#N/A,#N/A,FALSE,"SMT2";#N/A,#N/A,FALSE,"Summary";#N/A,#N/A,FALSE,"Graphs";#N/A,#N/A,FALSE,"4 Panel"}</definedName>
    <definedName name="_New33" localSheetId="10" hidden="1">{#N/A,#N/A,FALSE,"Full";#N/A,#N/A,FALSE,"Half";#N/A,#N/A,FALSE,"Op Expenses";#N/A,#N/A,FALSE,"Cap Charge";#N/A,#N/A,FALSE,"Cost C";#N/A,#N/A,FALSE,"PP&amp;E";#N/A,#N/A,FALSE,"R&amp;D"}</definedName>
    <definedName name="_New33" localSheetId="2" hidden="1">{#N/A,#N/A,FALSE,"Full";#N/A,#N/A,FALSE,"Half";#N/A,#N/A,FALSE,"Op Expenses";#N/A,#N/A,FALSE,"Cap Charge";#N/A,#N/A,FALSE,"Cost C";#N/A,#N/A,FALSE,"PP&amp;E";#N/A,#N/A,FALSE,"R&amp;D"}</definedName>
    <definedName name="_New33" hidden="1">{#N/A,#N/A,FALSE,"Full";#N/A,#N/A,FALSE,"Half";#N/A,#N/A,FALSE,"Op Expenses";#N/A,#N/A,FALSE,"Cap Charge";#N/A,#N/A,FALSE,"Cost C";#N/A,#N/A,FALSE,"PP&amp;E";#N/A,#N/A,FALSE,"R&amp;D"}</definedName>
    <definedName name="_New34" localSheetId="10" hidden="1">{"EVA",#N/A,FALSE,"SMT2";#N/A,#N/A,FALSE,"Summary";#N/A,#N/A,FALSE,"Graphs";#N/A,#N/A,FALSE,"4 Panel"}</definedName>
    <definedName name="_New34" localSheetId="2" hidden="1">{"EVA",#N/A,FALSE,"SMT2";#N/A,#N/A,FALSE,"Summary";#N/A,#N/A,FALSE,"Graphs";#N/A,#N/A,FALSE,"4 Panel"}</definedName>
    <definedName name="_New34" hidden="1">{"EVA",#N/A,FALSE,"SMT2";#N/A,#N/A,FALSE,"Summary";#N/A,#N/A,FALSE,"Graphs";#N/A,#N/A,FALSE,"4 Panel"}</definedName>
    <definedName name="_New35" localSheetId="10" hidden="1">{#N/A,#N/A,FALSE,"SMT1";#N/A,#N/A,FALSE,"SMT2";#N/A,#N/A,FALSE,"Summary";#N/A,#N/A,FALSE,"Graphs";#N/A,#N/A,FALSE,"4 Panel"}</definedName>
    <definedName name="_New35" localSheetId="2" hidden="1">{#N/A,#N/A,FALSE,"SMT1";#N/A,#N/A,FALSE,"SMT2";#N/A,#N/A,FALSE,"Summary";#N/A,#N/A,FALSE,"Graphs";#N/A,#N/A,FALSE,"4 Panel"}</definedName>
    <definedName name="_New35" hidden="1">{#N/A,#N/A,FALSE,"SMT1";#N/A,#N/A,FALSE,"SMT2";#N/A,#N/A,FALSE,"Summary";#N/A,#N/A,FALSE,"Graphs";#N/A,#N/A,FALSE,"4 Panel"}</definedName>
    <definedName name="_New36" localSheetId="10" hidden="1">{#N/A,#N/A,FALSE,"Full";#N/A,#N/A,FALSE,"Half";#N/A,#N/A,FALSE,"Op Expenses";#N/A,#N/A,FALSE,"Cap Charge";#N/A,#N/A,FALSE,"Cost C";#N/A,#N/A,FALSE,"PP&amp;E";#N/A,#N/A,FALSE,"R&amp;D"}</definedName>
    <definedName name="_New36" localSheetId="2" hidden="1">{#N/A,#N/A,FALSE,"Full";#N/A,#N/A,FALSE,"Half";#N/A,#N/A,FALSE,"Op Expenses";#N/A,#N/A,FALSE,"Cap Charge";#N/A,#N/A,FALSE,"Cost C";#N/A,#N/A,FALSE,"PP&amp;E";#N/A,#N/A,FALSE,"R&amp;D"}</definedName>
    <definedName name="_New36" hidden="1">{#N/A,#N/A,FALSE,"Full";#N/A,#N/A,FALSE,"Half";#N/A,#N/A,FALSE,"Op Expenses";#N/A,#N/A,FALSE,"Cap Charge";#N/A,#N/A,FALSE,"Cost C";#N/A,#N/A,FALSE,"PP&amp;E";#N/A,#N/A,FALSE,"R&amp;D"}</definedName>
    <definedName name="_NEW4" localSheetId="10" hidden="1">{#N/A,#N/A,FALSE,"Full";#N/A,#N/A,FALSE,"Half";#N/A,#N/A,FALSE,"Op Expenses";#N/A,#N/A,FALSE,"Cap Charge";#N/A,#N/A,FALSE,"Cost C";#N/A,#N/A,FALSE,"PP&amp;E";#N/A,#N/A,FALSE,"R&amp;D"}</definedName>
    <definedName name="_NEW4" localSheetId="2" hidden="1">{#N/A,#N/A,FALSE,"Full";#N/A,#N/A,FALSE,"Half";#N/A,#N/A,FALSE,"Op Expenses";#N/A,#N/A,FALSE,"Cap Charge";#N/A,#N/A,FALSE,"Cost C";#N/A,#N/A,FALSE,"PP&amp;E";#N/A,#N/A,FALSE,"R&amp;D"}</definedName>
    <definedName name="_NEW4" hidden="1">{#N/A,#N/A,FALSE,"Full";#N/A,#N/A,FALSE,"Half";#N/A,#N/A,FALSE,"Op Expenses";#N/A,#N/A,FALSE,"Cap Charge";#N/A,#N/A,FALSE,"Cost C";#N/A,#N/A,FALSE,"PP&amp;E";#N/A,#N/A,FALSE,"R&amp;D"}</definedName>
    <definedName name="_op2000">#REF!</definedName>
    <definedName name="_Orden" hidden="1">[5]INVERGPO!$B$24:$AF$103</definedName>
    <definedName name="_Order1" hidden="1">0</definedName>
    <definedName name="_Order2" hidden="1">0</definedName>
    <definedName name="_Pag1">#REF!</definedName>
    <definedName name="_PAG2">#REF!</definedName>
    <definedName name="_Parse_In" localSheetId="10" hidden="1">[6]BOGOTA!#REF!</definedName>
    <definedName name="_Parse_In" localSheetId="2" hidden="1">[6]BOGOTA!#REF!</definedName>
    <definedName name="_Parse_In" hidden="1">[6]BOGOTA!#REF!</definedName>
    <definedName name="_pas1" localSheetId="2">#REF!</definedName>
    <definedName name="_pas1">#REF!</definedName>
    <definedName name="_pas2" localSheetId="2">#REF!</definedName>
    <definedName name="_pas2">#REF!</definedName>
    <definedName name="_pat1" localSheetId="2">#REF!</definedName>
    <definedName name="_pat1">#REF!</definedName>
    <definedName name="_pay1">#REF!</definedName>
    <definedName name="_pay4">#REF!</definedName>
    <definedName name="_PF1">#REF!</definedName>
    <definedName name="_PF4">#REF!</definedName>
    <definedName name="_PF5">#REF!</definedName>
    <definedName name="_PYG1">#REF!</definedName>
    <definedName name="_PYG2">#REF!</definedName>
    <definedName name="_R" localSheetId="10" hidden="1">{#N/A,#N/A,FALSE,"GRAFICO";#N/A,#N/A,FALSE,"CAJA (2)";#N/A,#N/A,FALSE,"TERCEROS-PROMEDIO";#N/A,#N/A,FALSE,"CAJA";#N/A,#N/A,FALSE,"INGRESOS1995-2003";#N/A,#N/A,FALSE,"GASTOS1995-2003"}</definedName>
    <definedName name="_R" localSheetId="2" hidden="1">{#N/A,#N/A,FALSE,"GRAFICO";#N/A,#N/A,FALSE,"CAJA (2)";#N/A,#N/A,FALSE,"TERCEROS-PROMEDIO";#N/A,#N/A,FALSE,"CAJA";#N/A,#N/A,FALSE,"INGRESOS1995-2003";#N/A,#N/A,FALSE,"GASTOS1995-2003"}</definedName>
    <definedName name="_R" hidden="1">{#N/A,#N/A,FALSE,"GRAFICO";#N/A,#N/A,FALSE,"CAJA (2)";#N/A,#N/A,FALSE,"TERCEROS-PROMEDIO";#N/A,#N/A,FALSE,"CAJA";#N/A,#N/A,FALSE,"INGRESOS1995-2003";#N/A,#N/A,FALSE,"GASTOS1995-2003"}</definedName>
    <definedName name="_RA1">#N/A</definedName>
    <definedName name="_RA2">#N/A</definedName>
    <definedName name="_RA3">#REF!</definedName>
    <definedName name="_RA4">#REF!</definedName>
    <definedName name="_RA5">#REF!</definedName>
    <definedName name="_RA6">#N/A</definedName>
    <definedName name="_Regression_Int" hidden="1">1</definedName>
    <definedName name="_Regression_Out" localSheetId="10" hidden="1">#REF!</definedName>
    <definedName name="_Regression_Out" localSheetId="2" hidden="1">#REF!</definedName>
    <definedName name="_Regression_Out" hidden="1">#REF!</definedName>
    <definedName name="_Regression_X" localSheetId="10" hidden="1">#REF!</definedName>
    <definedName name="_Regression_X" localSheetId="2" hidden="1">#REF!</definedName>
    <definedName name="_Regression_X" hidden="1">#REF!</definedName>
    <definedName name="_Regression_Y" localSheetId="10" hidden="1">#REF!</definedName>
    <definedName name="_Regression_Y" localSheetId="2" hidden="1">#REF!</definedName>
    <definedName name="_Regression_Y" hidden="1">#REF!</definedName>
    <definedName name="_REQ1">#REF!</definedName>
    <definedName name="_Sort" hidden="1">[5]INVERGPO!$B$24:$AF$103</definedName>
    <definedName name="_Table2_Out" localSheetId="10" hidden="1">#REF!</definedName>
    <definedName name="_Table2_Out" localSheetId="2" hidden="1">#REF!</definedName>
    <definedName name="_Table2_Out" hidden="1">#REF!</definedName>
    <definedName name="_TR10" localSheetId="2">#REF!</definedName>
    <definedName name="_TR10">#REF!</definedName>
    <definedName name="_TR11" localSheetId="2">#REF!</definedName>
    <definedName name="_TR11">#REF!</definedName>
    <definedName name="_TR12">#REF!</definedName>
    <definedName name="_TR13">#REF!</definedName>
    <definedName name="_TR14">#REF!</definedName>
    <definedName name="_TR15">#REF!</definedName>
    <definedName name="_TR16">#REF!</definedName>
    <definedName name="_XX1">#REF!</definedName>
    <definedName name="_XX10">#REF!</definedName>
    <definedName name="_XX11">#REF!</definedName>
    <definedName name="_XX12">#REF!</definedName>
    <definedName name="_XX2">#REF!</definedName>
    <definedName name="_XX3">#REF!</definedName>
    <definedName name="_XX4">#REF!</definedName>
    <definedName name="_XX5">#REF!</definedName>
    <definedName name="_XX6">#REF!</definedName>
    <definedName name="_XX7">#REF!</definedName>
    <definedName name="_XX8">#REF!</definedName>
    <definedName name="_XX9">#REF!</definedName>
    <definedName name="a" localSheetId="10" hidden="1">{#N/A,#N/A,FALSE,"balance";#N/A,#N/A,FALSE,"PYG"}</definedName>
    <definedName name="a" localSheetId="2" hidden="1">{#N/A,#N/A,FALSE,"balance";#N/A,#N/A,FALSE,"PYG"}</definedName>
    <definedName name="a" hidden="1">{#N/A,#N/A,FALSE,"balance";#N/A,#N/A,FALSE,"PYG"}</definedName>
    <definedName name="A.1.">#REF!</definedName>
    <definedName name="A.1._VOLVER">#REF!</definedName>
    <definedName name="A.1.1.">#REF!</definedName>
    <definedName name="A.1.1._VOLVER">#REF!</definedName>
    <definedName name="A.1.1.1.">#REF!</definedName>
    <definedName name="A.1.1.2.">#REF!</definedName>
    <definedName name="A.1.1.3.">#REF!</definedName>
    <definedName name="A.1.1.4">#REF!</definedName>
    <definedName name="A.1.2.">#REF!</definedName>
    <definedName name="A.1.2._VOLVER">#REF!</definedName>
    <definedName name="A.1.2.1.">#REF!</definedName>
    <definedName name="A.1.2.2.">#REF!</definedName>
    <definedName name="A.1.2.3.">#REF!</definedName>
    <definedName name="A.1.2.4.">#REF!</definedName>
    <definedName name="A.1.2.5.">#REF!</definedName>
    <definedName name="A.1.2.6.">#REF!</definedName>
    <definedName name="A.1.2.7.">#REF!</definedName>
    <definedName name="A.1.2.8.">#REF!</definedName>
    <definedName name="A.1.2.9.">#REF!</definedName>
    <definedName name="A.1.3.">#REF!</definedName>
    <definedName name="A.1.3._VOLVER">#REF!</definedName>
    <definedName name="A.1.3.1.">#REF!</definedName>
    <definedName name="A.1.3.2.">#REF!</definedName>
    <definedName name="A.1.3.3.">#REF!</definedName>
    <definedName name="A.1.3.4.">#REF!</definedName>
    <definedName name="A.1.4.">#REF!</definedName>
    <definedName name="A.1.4._VOLVER">#REF!</definedName>
    <definedName name="A.1.4.1.">#REF!</definedName>
    <definedName name="A.1.4.2.">#REF!</definedName>
    <definedName name="A.1.4.3.">#REF!</definedName>
    <definedName name="A.1.4.4.">#REF!</definedName>
    <definedName name="A.1.4.5.">#REF!</definedName>
    <definedName name="A.1.4.6.">#REF!</definedName>
    <definedName name="A.1.4.7.">#REF!</definedName>
    <definedName name="A.2.">#REF!</definedName>
    <definedName name="A.2._VOLVER">#REF!</definedName>
    <definedName name="A.2.1.">#REF!</definedName>
    <definedName name="A.2.1._VOLVER">#REF!</definedName>
    <definedName name="A.2.1.1.">#REF!</definedName>
    <definedName name="A.2.1.2.">#REF!</definedName>
    <definedName name="A.2.2.">#REF!</definedName>
    <definedName name="A.2.2._VOLVER">#REF!</definedName>
    <definedName name="A.2.2.1.">#REF!</definedName>
    <definedName name="A.2.2.2.">#REF!</definedName>
    <definedName name="A.2.2.3.">#REF!</definedName>
    <definedName name="A.2.2.4.">#REF!</definedName>
    <definedName name="A.3.">#REF!</definedName>
    <definedName name="A.3._VOLVER">#REF!</definedName>
    <definedName name="A.3.1.">#REF!</definedName>
    <definedName name="A.3.1._VOLVER">#REF!</definedName>
    <definedName name="A.3.1.1.">#REF!</definedName>
    <definedName name="A.3.1.2.">#REF!</definedName>
    <definedName name="A.3.1.3.">#REF!</definedName>
    <definedName name="A.3.2.">#REF!</definedName>
    <definedName name="A.3.2._VOLVER">#REF!</definedName>
    <definedName name="A.3.2.1.">#REF!</definedName>
    <definedName name="A.3.2.2.">#REF!</definedName>
    <definedName name="A.3.2.3.">#REF!</definedName>
    <definedName name="A.4.">#REF!</definedName>
    <definedName name="A.4._VOLVER">#REF!</definedName>
    <definedName name="A.4.1.">#REF!</definedName>
    <definedName name="A.4.1._VOLVER">#REF!</definedName>
    <definedName name="A.4.1.1.">#REF!</definedName>
    <definedName name="A.4.1.2.">#REF!</definedName>
    <definedName name="A.4.2.">#REF!</definedName>
    <definedName name="A.4.2._VOLVER">#REF!</definedName>
    <definedName name="A.4.2.1.">#REF!</definedName>
    <definedName name="A.4.2.2.">#REF!</definedName>
    <definedName name="A_impresión_IM">'[7]ACCION POR GRU AL 23 DE JULIO'!$C$2:$E$55</definedName>
    <definedName name="A_O" localSheetId="2">#REF!</definedName>
    <definedName name="A_O">#REF!</definedName>
    <definedName name="A_O_ANT" localSheetId="2">#REF!</definedName>
    <definedName name="A_O_ANT">#REF!</definedName>
    <definedName name="A_O_ANTC" localSheetId="2">#REF!</definedName>
    <definedName name="A_O_ANTC">#REF!</definedName>
    <definedName name="A60W60">#REF!</definedName>
    <definedName name="AA">#REF!</definedName>
    <definedName name="AAA" localSheetId="10" hidden="1">{#N/A,#N/A,FALSE,"balance";#N/A,#N/A,FALSE,"PYG"}</definedName>
    <definedName name="AAA" localSheetId="2" hidden="1">{#N/A,#N/A,FALSE,"balance";#N/A,#N/A,FALSE,"PYG"}</definedName>
    <definedName name="AAA" hidden="1">{#N/A,#N/A,FALSE,"balance";#N/A,#N/A,FALSE,"PYG"}</definedName>
    <definedName name="AAAA" localSheetId="10" hidden="1">{#N/A,#N/A,FALSE,"Aging Summary";#N/A,#N/A,FALSE,"Ratio Analysis";#N/A,#N/A,FALSE,"Test 120 Day Accts";#N/A,#N/A,FALSE,"Tickmarks"}</definedName>
    <definedName name="AAAA" localSheetId="2" hidden="1">{#N/A,#N/A,FALSE,"Aging Summary";#N/A,#N/A,FALSE,"Ratio Analysis";#N/A,#N/A,FALSE,"Test 120 Day Accts";#N/A,#N/A,FALSE,"Tickmarks"}</definedName>
    <definedName name="AAAA" hidden="1">{#N/A,#N/A,FALSE,"Aging Summary";#N/A,#N/A,FALSE,"Ratio Analysis";#N/A,#N/A,FALSE,"Test 120 Day Accts";#N/A,#N/A,FALSE,"Tickmarks"}</definedName>
    <definedName name="AAAAA" localSheetId="10" hidden="1">{#N/A,#N/A,FALSE,"balance";#N/A,#N/A,FALSE,"PYG"}</definedName>
    <definedName name="AAAAA" localSheetId="2" hidden="1">{#N/A,#N/A,FALSE,"balance";#N/A,#N/A,FALSE,"PYG"}</definedName>
    <definedName name="AAAAA" hidden="1">{#N/A,#N/A,FALSE,"balance";#N/A,#N/A,FALSE,"PYG"}</definedName>
    <definedName name="ABAST">#REF!</definedName>
    <definedName name="ABC">#REF!</definedName>
    <definedName name="Abr" localSheetId="10" hidden="1">{#N/A,#N/A,FALSE,"GP";#N/A,#N/A,FALSE,"Summary"}</definedName>
    <definedName name="Abr" localSheetId="2" hidden="1">{#N/A,#N/A,FALSE,"GP";#N/A,#N/A,FALSE,"Summary"}</definedName>
    <definedName name="Abr" hidden="1">{#N/A,#N/A,FALSE,"GP";#N/A,#N/A,FALSE,"Summary"}</definedName>
    <definedName name="ABRIL" localSheetId="10" hidden="1">{#N/A,#N/A,FALSE,"GP";#N/A,#N/A,FALSE,"Summary"}</definedName>
    <definedName name="ABRIL" localSheetId="2" hidden="1">{#N/A,#N/A,FALSE,"GP";#N/A,#N/A,FALSE,"Summary"}</definedName>
    <definedName name="ABRIL" hidden="1">{#N/A,#N/A,FALSE,"GP";#N/A,#N/A,FALSE,"Summary"}</definedName>
    <definedName name="Abril2" localSheetId="10" hidden="1">{#N/A,#N/A,FALSE,"GP";#N/A,#N/A,FALSE,"Summary"}</definedName>
    <definedName name="Abril2" localSheetId="2" hidden="1">{#N/A,#N/A,FALSE,"GP";#N/A,#N/A,FALSE,"Summary"}</definedName>
    <definedName name="Abril2" hidden="1">{#N/A,#N/A,FALSE,"GP";#N/A,#N/A,FALSE,"Summary"}</definedName>
    <definedName name="AccessDatabase" hidden="1">"F:\AndersonLegal\Modificado\ANEXOC2000 PARA SOCIEDADES.mdb"</definedName>
    <definedName name="ACCOUNTEDPERIODTYPE1">#REF!</definedName>
    <definedName name="ACLPop">#REF!</definedName>
    <definedName name="ACT">#REF!</definedName>
    <definedName name="ACTAGR">#REF!</definedName>
    <definedName name="ACTDEUD">#REF!</definedName>
    <definedName name="ACTENER">#REF!</definedName>
    <definedName name="ACTESC">#REF!</definedName>
    <definedName name="ACTGAN">#REF!</definedName>
    <definedName name="ACTINVER">#REF!</definedName>
    <definedName name="actividades">#REF!</definedName>
    <definedName name="ACTIVO">#REF!</definedName>
    <definedName name="ACTIVO_CARIBE">#REF!</definedName>
    <definedName name="ACTIVO_CETSA">#REF!</definedName>
    <definedName name="ACTIVO_COSTA">#REF!</definedName>
    <definedName name="ACTIVO01">#REF!</definedName>
    <definedName name="ACTIVO1">#REF!</definedName>
    <definedName name="ACTIVO1A">#REF!</definedName>
    <definedName name="ACTIVOA">#REF!</definedName>
    <definedName name="ACTTARIF">#REF!</definedName>
    <definedName name="ACTUALIZAR">#N/A</definedName>
    <definedName name="adelaida_de_martán">#REF!</definedName>
    <definedName name="adfadsfsa" localSheetId="10" hidden="1">{#N/A,#N/A,FALSE,"GRAFICO";#N/A,#N/A,FALSE,"CAJA (2)";#N/A,#N/A,FALSE,"TERCEROS-PROMEDIO";#N/A,#N/A,FALSE,"CAJA";#N/A,#N/A,FALSE,"INGRESOS1995-2003";#N/A,#N/A,FALSE,"GASTOS1995-2003"}</definedName>
    <definedName name="adfadsfsa" localSheetId="2" hidden="1">{#N/A,#N/A,FALSE,"GRAFICO";#N/A,#N/A,FALSE,"CAJA (2)";#N/A,#N/A,FALSE,"TERCEROS-PROMEDIO";#N/A,#N/A,FALSE,"CAJA";#N/A,#N/A,FALSE,"INGRESOS1995-2003";#N/A,#N/A,FALSE,"GASTOS1995-2003"}</definedName>
    <definedName name="adfadsfsa" hidden="1">{#N/A,#N/A,FALSE,"GRAFICO";#N/A,#N/A,FALSE,"CAJA (2)";#N/A,#N/A,FALSE,"TERCEROS-PROMEDIO";#N/A,#N/A,FALSE,"CAJA";#N/A,#N/A,FALSE,"INGRESOS1995-2003";#N/A,#N/A,FALSE,"GASTOS1995-2003"}</definedName>
    <definedName name="ADM_FIN">#REF!</definedName>
    <definedName name="admin">#REF!</definedName>
    <definedName name="ADMINISTRATIVOS_PROPIOS">#REF!</definedName>
    <definedName name="ADRIANA">#REF!</definedName>
    <definedName name="adriana_del_pilar_cruz">#REF!</definedName>
    <definedName name="adriana_ocampo">#REF!</definedName>
    <definedName name="adz">#REF!</definedName>
    <definedName name="af">#REF!</definedName>
    <definedName name="af_1">#REF!</definedName>
    <definedName name="af_2">#REF!</definedName>
    <definedName name="Affiliate">#REF!</definedName>
    <definedName name="afhdfh">#REF!</definedName>
    <definedName name="Agente">#REF!</definedName>
    <definedName name="agentes">#REF!</definedName>
    <definedName name="AGLO" localSheetId="10" hidden="1">{#N/A,#N/A,FALSE,"Aging Summary";#N/A,#N/A,FALSE,"Ratio Analysis";#N/A,#N/A,FALSE,"Test 120 Day Accts";#N/A,#N/A,FALSE,"Tickmarks"}</definedName>
    <definedName name="AGLO" localSheetId="2" hidden="1">{#N/A,#N/A,FALSE,"Aging Summary";#N/A,#N/A,FALSE,"Ratio Analysis";#N/A,#N/A,FALSE,"Test 120 Day Accts";#N/A,#N/A,FALSE,"Tickmarks"}</definedName>
    <definedName name="AGLO" hidden="1">{#N/A,#N/A,FALSE,"Aging Summary";#N/A,#N/A,FALSE,"Ratio Analysis";#N/A,#N/A,FALSE,"Test 120 Day Accts";#N/A,#N/A,FALSE,"Tickmarks"}</definedName>
    <definedName name="AGO">#REF!</definedName>
    <definedName name="AGOSTO">#REF!</definedName>
    <definedName name="AJUSTES">#REF!</definedName>
    <definedName name="AJUSTES1">#REF!</definedName>
    <definedName name="AKO" localSheetId="10" hidden="1">{#N/A,#N/A,FALSE,"SMT1";#N/A,#N/A,FALSE,"SMT2";#N/A,#N/A,FALSE,"Summary";#N/A,#N/A,FALSE,"Graphs";#N/A,#N/A,FALSE,"4 Panel"}</definedName>
    <definedName name="AKO" localSheetId="2" hidden="1">{#N/A,#N/A,FALSE,"SMT1";#N/A,#N/A,FALSE,"SMT2";#N/A,#N/A,FALSE,"Summary";#N/A,#N/A,FALSE,"Graphs";#N/A,#N/A,FALSE,"4 Panel"}</definedName>
    <definedName name="AKO" hidden="1">{#N/A,#N/A,FALSE,"SMT1";#N/A,#N/A,FALSE,"SMT2";#N/A,#N/A,FALSE,"Summary";#N/A,#N/A,FALSE,"Graphs";#N/A,#N/A,FALSE,"4 Panel"}</definedName>
    <definedName name="alba_de_cadavid">#REF!</definedName>
    <definedName name="alberto_marmolejo">#REF!</definedName>
    <definedName name="alberto_varela">#REF!</definedName>
    <definedName name="ALEJO" localSheetId="10" hidden="1">{#N/A,#N/A,FALSE,"Aging Summary";#N/A,#N/A,FALSE,"Ratio Analysis";#N/A,#N/A,FALSE,"Test 120 Day Accts";#N/A,#N/A,FALSE,"Tickmarks"}</definedName>
    <definedName name="ALEJO" localSheetId="2" hidden="1">{#N/A,#N/A,FALSE,"Aging Summary";#N/A,#N/A,FALSE,"Ratio Analysis";#N/A,#N/A,FALSE,"Test 120 Day Accts";#N/A,#N/A,FALSE,"Tickmarks"}</definedName>
    <definedName name="ALEJO" hidden="1">{#N/A,#N/A,FALSE,"Aging Summary";#N/A,#N/A,FALSE,"Ratio Analysis";#N/A,#N/A,FALSE,"Test 120 Day Accts";#N/A,#N/A,FALSE,"Tickmarks"}</definedName>
    <definedName name="alfayomega" localSheetId="10" hidden="1">{#N/A,#N/A,FALSE,"Aging Summary";#N/A,#N/A,FALSE,"Ratio Analysis";#N/A,#N/A,FALSE,"Test 120 Day Accts";#N/A,#N/A,FALSE,"Tickmarks"}</definedName>
    <definedName name="alfayomega" localSheetId="2" hidden="1">{#N/A,#N/A,FALSE,"Aging Summary";#N/A,#N/A,FALSE,"Ratio Analysis";#N/A,#N/A,FALSE,"Test 120 Day Accts";#N/A,#N/A,FALSE,"Tickmarks"}</definedName>
    <definedName name="alfayomega" hidden="1">{#N/A,#N/A,FALSE,"Aging Summary";#N/A,#N/A,FALSE,"Ratio Analysis";#N/A,#N/A,FALSE,"Test 120 Day Accts";#N/A,#N/A,FALSE,"Tickmarks"}</definedName>
    <definedName name="alicia_de_solanilla">#REF!</definedName>
    <definedName name="Alloc">#REF!</definedName>
    <definedName name="Alquilada">#REF!</definedName>
    <definedName name="ALTAS_año_2004">#REF!</definedName>
    <definedName name="alvaro_colonia">#REF!</definedName>
    <definedName name="alvaro_girón">#REF!</definedName>
    <definedName name="alvaro_marmolejo">#REF!</definedName>
    <definedName name="AM1A">#REF!</definedName>
    <definedName name="AM1Q">#REF!</definedName>
    <definedName name="ana_maría_olaya">#REF!</definedName>
    <definedName name="Andino">#REF!</definedName>
    <definedName name="ANDREA">#REF!</definedName>
    <definedName name="anex" localSheetId="10" hidden="1">{#N/A,#N/A,FALSE,"balance";#N/A,#N/A,FALSE,"PYG"}</definedName>
    <definedName name="anex" localSheetId="2" hidden="1">{#N/A,#N/A,FALSE,"balance";#N/A,#N/A,FALSE,"PYG"}</definedName>
    <definedName name="anex" hidden="1">{#N/A,#N/A,FALSE,"balance";#N/A,#N/A,FALSE,"PYG"}</definedName>
    <definedName name="Anexo" localSheetId="10" hidden="1">{#N/A,#N/A,FALSE,"balance";#N/A,#N/A,FALSE,"PYG"}</definedName>
    <definedName name="Anexo" localSheetId="2" hidden="1">{#N/A,#N/A,FALSE,"balance";#N/A,#N/A,FALSE,"PYG"}</definedName>
    <definedName name="Anexo" hidden="1">{#N/A,#N/A,FALSE,"balance";#N/A,#N/A,FALSE,"PYG"}</definedName>
    <definedName name="Anexo19" localSheetId="10" hidden="1">{#N/A,#N/A,FALSE,"balance";#N/A,#N/A,FALSE,"PYG"}</definedName>
    <definedName name="Anexo19" localSheetId="2" hidden="1">{#N/A,#N/A,FALSE,"balance";#N/A,#N/A,FALSE,"PYG"}</definedName>
    <definedName name="Anexo19" hidden="1">{#N/A,#N/A,FALSE,"balance";#N/A,#N/A,FALSE,"PYG"}</definedName>
    <definedName name="ANEXO196">#REF!</definedName>
    <definedName name="ANEXO9" localSheetId="10" hidden="1">{#N/A,#N/A,FALSE,"balance";#N/A,#N/A,FALSE,"PYG"}</definedName>
    <definedName name="ANEXO9" localSheetId="2" hidden="1">{#N/A,#N/A,FALSE,"balance";#N/A,#N/A,FALSE,"PYG"}</definedName>
    <definedName name="ANEXO9" hidden="1">{#N/A,#N/A,FALSE,"balance";#N/A,#N/A,FALSE,"PYG"}</definedName>
    <definedName name="ANEXOC2000_PARA_SOCIEDADES_Hoja1_Lista">#REF!</definedName>
    <definedName name="anexos" localSheetId="2">#REF!,#REF!</definedName>
    <definedName name="anexos">#REF!,#REF!</definedName>
    <definedName name="ANGEL" localSheetId="10" hidden="1">{#N/A,#N/A,FALSE,"GRAFICO";#N/A,#N/A,FALSE,"CAJA (2)";#N/A,#N/A,FALSE,"TERCEROS-PROMEDIO";#N/A,#N/A,FALSE,"CAJA";#N/A,#N/A,FALSE,"INGRESOS1995-2003";#N/A,#N/A,FALSE,"GASTOS1995-2003"}</definedName>
    <definedName name="ANGEL" localSheetId="2" hidden="1">{#N/A,#N/A,FALSE,"GRAFICO";#N/A,#N/A,FALSE,"CAJA (2)";#N/A,#N/A,FALSE,"TERCEROS-PROMEDIO";#N/A,#N/A,FALSE,"CAJA";#N/A,#N/A,FALSE,"INGRESOS1995-2003";#N/A,#N/A,FALSE,"GASTOS1995-2003"}</definedName>
    <definedName name="ANGEL" hidden="1">{#N/A,#N/A,FALSE,"GRAFICO";#N/A,#N/A,FALSE,"CAJA (2)";#N/A,#N/A,FALSE,"TERCEROS-PROMEDIO";#N/A,#N/A,FALSE,"CAJA";#N/A,#N/A,FALSE,"INGRESOS1995-2003";#N/A,#N/A,FALSE,"GASTOS1995-2003"}</definedName>
    <definedName name="angela_marmolejo">#REF!</definedName>
    <definedName name="ANGELICA">#REF!</definedName>
    <definedName name="anis">#REF!</definedName>
    <definedName name="Ano_Gravable">#REF!</definedName>
    <definedName name="anscount" hidden="1">1</definedName>
    <definedName name="ANTICIPO">#REF!</definedName>
    <definedName name="ANTICIPO1">#REF!</definedName>
    <definedName name="ANUARIO">#REF!</definedName>
    <definedName name="AÑO">#REF!</definedName>
    <definedName name="añoinf">#REF!</definedName>
    <definedName name="API_CARIBE">#REF!</definedName>
    <definedName name="API_COSTA">#REF!</definedName>
    <definedName name="aportes">#REF!</definedName>
    <definedName name="APORTES1">#REF!</definedName>
    <definedName name="APORTES2">#REF!</definedName>
    <definedName name="aportes3">#REF!</definedName>
    <definedName name="APPSUSERNAME1">#REF!</definedName>
    <definedName name="ARA_Threshold">#REF!</definedName>
    <definedName name="aranceles">#REF!</definedName>
    <definedName name="ARCHIVO">#REF!</definedName>
    <definedName name="ARCHIVO_AJUSTES">#REF!</definedName>
    <definedName name="AREA">#REF!</definedName>
    <definedName name="_xlnm.Print_Area">#REF!</definedName>
    <definedName name="Área_de_reimpresión">#REF!</definedName>
    <definedName name="Area_Funcional">#REF!</definedName>
    <definedName name="area_imp">#REF!</definedName>
    <definedName name="area2">#REF!</definedName>
    <definedName name="area3">#REF!</definedName>
    <definedName name="Areas">#REF!</definedName>
    <definedName name="ARP_Threshold">#REF!</definedName>
    <definedName name="ARRENDAM1" localSheetId="10" hidden="1">{#N/A,#N/A,FALSE,"Aging Summary";#N/A,#N/A,FALSE,"Ratio Analysis";#N/A,#N/A,FALSE,"Test 120 Day Accts";#N/A,#N/A,FALSE,"Tickmarks"}</definedName>
    <definedName name="ARRENDAM1" localSheetId="2" hidden="1">{#N/A,#N/A,FALSE,"Aging Summary";#N/A,#N/A,FALSE,"Ratio Analysis";#N/A,#N/A,FALSE,"Test 120 Day Accts";#N/A,#N/A,FALSE,"Tickmarks"}</definedName>
    <definedName name="ARRENDAM1" hidden="1">{#N/A,#N/A,FALSE,"Aging Summary";#N/A,#N/A,FALSE,"Ratio Analysis";#N/A,#N/A,FALSE,"Test 120 Day Accts";#N/A,#N/A,FALSE,"Tickmarks"}</definedName>
    <definedName name="ARRENDAMIENTO" localSheetId="10" hidden="1">{#N/A,#N/A,FALSE,"Aging Summary";#N/A,#N/A,FALSE,"Ratio Analysis";#N/A,#N/A,FALSE,"Test 120 Day Accts";#N/A,#N/A,FALSE,"Tickmarks"}</definedName>
    <definedName name="ARRENDAMIENTO" localSheetId="2" hidden="1">{#N/A,#N/A,FALSE,"Aging Summary";#N/A,#N/A,FALSE,"Ratio Analysis";#N/A,#N/A,FALSE,"Test 120 Day Accts";#N/A,#N/A,FALSE,"Tickmarks"}</definedName>
    <definedName name="ARRENDAMIENTO" hidden="1">{#N/A,#N/A,FALSE,"Aging Summary";#N/A,#N/A,FALSE,"Ratio Analysis";#N/A,#N/A,FALSE,"Test 120 Day Accts";#N/A,#N/A,FALSE,"Tickmarks"}</definedName>
    <definedName name="ARRENDAMIENTOS" localSheetId="10" hidden="1">{#N/A,#N/A,FALSE,"Aging Summary";#N/A,#N/A,FALSE,"Ratio Analysis";#N/A,#N/A,FALSE,"Test 120 Day Accts";#N/A,#N/A,FALSE,"Tickmarks"}</definedName>
    <definedName name="ARRENDAMIENTOS" localSheetId="2" hidden="1">{#N/A,#N/A,FALSE,"Aging Summary";#N/A,#N/A,FALSE,"Ratio Analysis";#N/A,#N/A,FALSE,"Test 120 Day Accts";#N/A,#N/A,FALSE,"Tickmarks"}</definedName>
    <definedName name="ARRENDAMIENTOS" hidden="1">{#N/A,#N/A,FALSE,"Aging Summary";#N/A,#N/A,FALSE,"Ratio Analysis";#N/A,#N/A,FALSE,"Test 120 Day Accts";#N/A,#N/A,FALSE,"Tickmarks"}</definedName>
    <definedName name="as">#REF!</definedName>
    <definedName name="AS2DocOpenMode" hidden="1">"AS2DocumentEdit"</definedName>
    <definedName name="AS2LinkLS" hidden="1">[8]Links!A1</definedName>
    <definedName name="AS2ReportLS" hidden="1">1</definedName>
    <definedName name="AS2StaticLS" hidden="1">[8]Lead!A1</definedName>
    <definedName name="AS2SyncStepLS" hidden="1">0</definedName>
    <definedName name="AS2TickmarkLS" hidden="1">#REF!</definedName>
    <definedName name="AS2VersionLS" hidden="1">300</definedName>
    <definedName name="asa">#REF!</definedName>
    <definedName name="asdf" localSheetId="10" hidden="1">{#N/A,#N/A,FALSE,"balance";#N/A,#N/A,FALSE,"PYG"}</definedName>
    <definedName name="asdf" localSheetId="2" hidden="1">{#N/A,#N/A,FALSE,"balance";#N/A,#N/A,FALSE,"PYG"}</definedName>
    <definedName name="asdf" hidden="1">{#N/A,#N/A,FALSE,"balance";#N/A,#N/A,FALSE,"PYG"}</definedName>
    <definedName name="asf">#REF!</definedName>
    <definedName name="ASFTRT">#REF!</definedName>
    <definedName name="askfnkng">#REF!</definedName>
    <definedName name="assdd">#REF!</definedName>
    <definedName name="assumptions">#REF!</definedName>
    <definedName name="ATRYH">#REF!</definedName>
    <definedName name="AUTO">#REF!</definedName>
    <definedName name="AUTOSERVICIOS">#REF!</definedName>
    <definedName name="AveragePPI">#REF!</definedName>
    <definedName name="Avisostd">"Rectangle 18"</definedName>
    <definedName name="AYUDA">#REF!</definedName>
    <definedName name="AZUCPA">#REF!</definedName>
    <definedName name="AZUCPS">#REF!</definedName>
    <definedName name="AZUCRA">#REF!</definedName>
    <definedName name="AZUCRS">#REF!</definedName>
    <definedName name="b" localSheetId="10" hidden="1">{#N/A,#N/A,FALSE,"balance";#N/A,#N/A,FALSE,"PYG"}</definedName>
    <definedName name="b" localSheetId="2" hidden="1">{#N/A,#N/A,FALSE,"balance";#N/A,#N/A,FALSE,"PYG"}</definedName>
    <definedName name="b" hidden="1">{#N/A,#N/A,FALSE,"balance";#N/A,#N/A,FALSE,"PYG"}</definedName>
    <definedName name="B14B">#REF!</definedName>
    <definedName name="B6A">#REF!</definedName>
    <definedName name="BA_05">#REF!</definedName>
    <definedName name="BA_06A">#REF!</definedName>
    <definedName name="BA_06B">#REF!</definedName>
    <definedName name="BA_08">#REF!</definedName>
    <definedName name="ba_12">#REF!</definedName>
    <definedName name="ba_13">#REF!</definedName>
    <definedName name="BA_16A">#REF!</definedName>
    <definedName name="BA_16B">#REF!</definedName>
    <definedName name="BA_20">#REF!</definedName>
    <definedName name="BA_32">#REF!</definedName>
    <definedName name="BA_33">#REF!</definedName>
    <definedName name="BA_34">#REF!</definedName>
    <definedName name="BA_35">#REF!</definedName>
    <definedName name="BA_39">#REF!</definedName>
    <definedName name="BABAS" localSheetId="10" hidden="1">{#N/A,#N/A,FALSE,"Aging Summary";#N/A,#N/A,FALSE,"Ratio Analysis";#N/A,#N/A,FALSE,"Test 120 Day Accts";#N/A,#N/A,FALSE,"Tickmarks"}</definedName>
    <definedName name="BABAS" localSheetId="2" hidden="1">{#N/A,#N/A,FALSE,"Aging Summary";#N/A,#N/A,FALSE,"Ratio Analysis";#N/A,#N/A,FALSE,"Test 120 Day Accts";#N/A,#N/A,FALSE,"Tickmarks"}</definedName>
    <definedName name="BABAS" hidden="1">{#N/A,#N/A,FALSE,"Aging Summary";#N/A,#N/A,FALSE,"Ratio Analysis";#N/A,#N/A,FALSE,"Test 120 Day Accts";#N/A,#N/A,FALSE,"Tickmarks"}</definedName>
    <definedName name="BAG">#REF!</definedName>
    <definedName name="BAGS">#REF!</definedName>
    <definedName name="BAJAS_año_2004">#REF!</definedName>
    <definedName name="BALANCE">#REF!</definedName>
    <definedName name="BALANCE_GENERAL2">#REF!</definedName>
    <definedName name="BARRANQUILLA" localSheetId="2">#REF!,#REF!</definedName>
    <definedName name="BARRANQUILLA">#REF!,#REF!</definedName>
    <definedName name="bas" localSheetId="2">#REF!</definedName>
    <definedName name="bas">#REF!</definedName>
    <definedName name="BASE" localSheetId="2">#REF!</definedName>
    <definedName name="BASE">#REF!</definedName>
    <definedName name="BASE_DATO" localSheetId="2">#REF!</definedName>
    <definedName name="BASE_DATO">#REF!</definedName>
    <definedName name="base1">#REF!</definedName>
    <definedName name="BASE2">#REF!</definedName>
    <definedName name="_xlnm.Database">'[7]ACCION POR GRU AL 23 DE JULIO'!#REF!</definedName>
    <definedName name="BasePer" localSheetId="2">#REF!</definedName>
    <definedName name="BasePer">#REF!</definedName>
    <definedName name="bases" localSheetId="2">#REF!</definedName>
    <definedName name="bases">#REF!</definedName>
    <definedName name="bases1" localSheetId="2">#REF!</definedName>
    <definedName name="bases1">#REF!</definedName>
    <definedName name="BASETABLA">#REF!</definedName>
    <definedName name="Baxter">#REF!</definedName>
    <definedName name="bb" localSheetId="10" hidden="1">{"PYGS",#N/A,FALSE,"PYG";"ACTIS",#N/A,FALSE,"BCE_GRAL-ACTIVO";"PASIS",#N/A,FALSE,"BCE_GRAL-PASIVO-PATRIM";"CAJAS",#N/A,FALSE,"CAJA"}</definedName>
    <definedName name="bb" localSheetId="2" hidden="1">{"PYGS",#N/A,FALSE,"PYG";"ACTIS",#N/A,FALSE,"BCE_GRAL-ACTIVO";"PASIS",#N/A,FALSE,"BCE_GRAL-PASIVO-PATRIM";"CAJAS",#N/A,FALSE,"CAJA"}</definedName>
    <definedName name="bb" hidden="1">{"PYGS",#N/A,FALSE,"PYG";"ACTIS",#N/A,FALSE,"BCE_GRAL-ACTIVO";"PASIS",#N/A,FALSE,"BCE_GRAL-PASIVO-PATRIM";"CAJAS",#N/A,FALSE,"CAJA"}</definedName>
    <definedName name="BBB" hidden="1">0</definedName>
    <definedName name="BBBB" localSheetId="10" hidden="1">{"PYGT",#N/A,FALSE,"PYG";"ACTIT",#N/A,FALSE,"BCE_GRAL-ACTIVO";"PASIT",#N/A,FALSE,"BCE_GRAL-PASIVO-PATRIM";"CAJAT",#N/A,FALSE,"CAJA"}</definedName>
    <definedName name="BBBB" localSheetId="2" hidden="1">{"PYGT",#N/A,FALSE,"PYG";"ACTIT",#N/A,FALSE,"BCE_GRAL-ACTIVO";"PASIT",#N/A,FALSE,"BCE_GRAL-PASIVO-PATRIM";"CAJAT",#N/A,FALSE,"CAJA"}</definedName>
    <definedName name="BBBB" hidden="1">{"PYGT",#N/A,FALSE,"PYG";"ACTIT",#N/A,FALSE,"BCE_GRAL-ACTIVO";"PASIT",#N/A,FALSE,"BCE_GRAL-PASIVO-PATRIM";"CAJAT",#N/A,FALSE,"CAJA"}</definedName>
    <definedName name="BC">#REF!</definedName>
    <definedName name="BCVC">#REF!</definedName>
    <definedName name="Beneficio">#REF!</definedName>
    <definedName name="bernardo_naranjo">#REF!</definedName>
    <definedName name="BG_Del" hidden="1">15</definedName>
    <definedName name="BG_Ins" hidden="1">4</definedName>
    <definedName name="BG_Mod" hidden="1">6</definedName>
    <definedName name="BGF">#REF!</definedName>
    <definedName name="Blanco_Ven">#REF!</definedName>
    <definedName name="BNV">#REF!</definedName>
    <definedName name="BOGOTA" localSheetId="2">#REF!,#REF!</definedName>
    <definedName name="BOGOTA">#REF!,#REF!</definedName>
    <definedName name="Borrar" localSheetId="2">#REF!,#REF!,#REF!</definedName>
    <definedName name="Borrar">#REF!,#REF!,#REF!</definedName>
    <definedName name="BORRAR1" localSheetId="2">#REF!</definedName>
    <definedName name="BORRAR1">#REF!</definedName>
    <definedName name="Brand">#REF!</definedName>
    <definedName name="BSCH">#REF!</definedName>
    <definedName name="BUBBALOO">#REF!</definedName>
    <definedName name="BUBBLICIOUS">#REF!</definedName>
    <definedName name="BUCARAMANGA" localSheetId="2">#REF!,#REF!</definedName>
    <definedName name="BUCARAMANGA">#REF!,#REF!</definedName>
    <definedName name="BuiltIn_Print_Area">#N/A</definedName>
    <definedName name="BuiltIn_Print_Area___0">#N/A</definedName>
    <definedName name="BuiltIn_Print_Area___0___0">#N/A</definedName>
    <definedName name="BuiltIn_Print_Area___0___0___0">#N/A</definedName>
    <definedName name="BuiltIn_Print_Area___0___0___0___0">#N/A</definedName>
    <definedName name="BuiltIn_Print_Area___0___0___0___0___0">#N/A</definedName>
    <definedName name="BuiltIn_Print_Titles">#N/A</definedName>
    <definedName name="BuiltIn_Print_Titles___0">#N/A</definedName>
    <definedName name="BuiltIn_Print_Titles___0___0">#N/A</definedName>
    <definedName name="BuiltIn_Print_Titles___0___0___0">#N/A</definedName>
    <definedName name="BuiltIn_Print_Titles___0___0___0___0">#N/A</definedName>
    <definedName name="BuiltIn_Print_Titles___0___0___0___0___0">#N/A</definedName>
    <definedName name="Button_1">"ANEXOC2000_PARA_SOCIEDADES_Hoja1_Lista"</definedName>
    <definedName name="BVB">#REF!</definedName>
    <definedName name="BVNB">#REF!</definedName>
    <definedName name="BVNVB">#REF!</definedName>
    <definedName name="C.1">#REF!</definedName>
    <definedName name="C.1.">#REF!</definedName>
    <definedName name="C.1._VOLVER">#REF!</definedName>
    <definedName name="C.1.1">#REF!</definedName>
    <definedName name="C.1.1.">#REF!</definedName>
    <definedName name="C.1.1._VOLVER">#REF!</definedName>
    <definedName name="C.1.1.1.">#REF!</definedName>
    <definedName name="C.1.1.2.">#REF!</definedName>
    <definedName name="C.1.2.">#REF!</definedName>
    <definedName name="C.1.2._VOLVER">#REF!</definedName>
    <definedName name="C.1.2.1.">#REF!</definedName>
    <definedName name="C.1.2.2.">#REF!</definedName>
    <definedName name="C.1.3.">#REF!</definedName>
    <definedName name="C.1.3._VOLVER">#REF!</definedName>
    <definedName name="C.1.3.1.">#REF!</definedName>
    <definedName name="C.1.3.2.">#REF!</definedName>
    <definedName name="C.1.3.3.">#REF!</definedName>
    <definedName name="C.1.4.">#REF!</definedName>
    <definedName name="C.1.4._VOLVER">#REF!</definedName>
    <definedName name="C.1.4.1.">#REF!</definedName>
    <definedName name="C.1.5.">#REF!</definedName>
    <definedName name="C.1.5._VOLVER">#REF!</definedName>
    <definedName name="C.1.5.1.">#REF!</definedName>
    <definedName name="C.1.5.2.">#REF!</definedName>
    <definedName name="C.1.5.3.">#REF!</definedName>
    <definedName name="C.2">#REF!</definedName>
    <definedName name="C.2.">#REF!</definedName>
    <definedName name="C.2._VOLVER">#REF!</definedName>
    <definedName name="C.2.1.">#REF!</definedName>
    <definedName name="C.2.1._VOLVER">#REF!</definedName>
    <definedName name="C.2.1.1.">#REF!</definedName>
    <definedName name="C.2.1.2">#REF!</definedName>
    <definedName name="C.2.1.2.">#REF!</definedName>
    <definedName name="C.2.2.">#REF!</definedName>
    <definedName name="C.2.2._VOLVER">#REF!</definedName>
    <definedName name="C.2.2.1">#REF!</definedName>
    <definedName name="C.2.2.1.">#REF!</definedName>
    <definedName name="C.3.">#REF!</definedName>
    <definedName name="C.3._VOLVER">#REF!</definedName>
    <definedName name="C.3.1.">#REF!</definedName>
    <definedName name="C.3.1._VOLVER">#REF!</definedName>
    <definedName name="C.3.1.1.">#REF!</definedName>
    <definedName name="C.3.1.1._VOLVER">#REF!</definedName>
    <definedName name="C.3.1.2.">#REF!</definedName>
    <definedName name="C.3.1.3.">#REF!</definedName>
    <definedName name="C.3.1.4.">#REF!</definedName>
    <definedName name="C.3.1.5.">#REF!</definedName>
    <definedName name="C.3.1.6.">#REF!</definedName>
    <definedName name="C.3.2.">#REF!</definedName>
    <definedName name="C.3.2._VOLVER">#REF!</definedName>
    <definedName name="C.3.2.1.">#REF!</definedName>
    <definedName name="C.3.2.1._VOLVER">#REF!</definedName>
    <definedName name="C.3.2.2.">#REF!</definedName>
    <definedName name="C.3.2.3.">#REF!</definedName>
    <definedName name="C.3.2.4.">#REF!</definedName>
    <definedName name="C.3.2.5.">#REF!</definedName>
    <definedName name="C.4.">#REF!</definedName>
    <definedName name="C.4._VOLVER">#REF!</definedName>
    <definedName name="C.4.1.">#REF!</definedName>
    <definedName name="C.4.1._VOLVER">#REF!</definedName>
    <definedName name="C.4.1.1.">#REF!</definedName>
    <definedName name="C.4.1.1._VOLVER">#REF!</definedName>
    <definedName name="C.4.1.2.">#REF!</definedName>
    <definedName name="C.4.1.3.">#REF!</definedName>
    <definedName name="C.4.2.">#REF!</definedName>
    <definedName name="C.4.2._VOLVER">#REF!</definedName>
    <definedName name="C.4.2.1.">#REF!</definedName>
    <definedName name="C.4.2.1._VOLVER">#REF!</definedName>
    <definedName name="C.4.2.2.">#REF!</definedName>
    <definedName name="C.4.3.">#REF!</definedName>
    <definedName name="C.4.3._VOLVER">#REF!</definedName>
    <definedName name="C.4.3.1._VOLVER">#REF!</definedName>
    <definedName name="C.5.">#REF!</definedName>
    <definedName name="C.5._VOLVER">#REF!</definedName>
    <definedName name="C.5.1._VOLVER">#REF!</definedName>
    <definedName name="C.5.2.">#REF!</definedName>
    <definedName name="C.5.2._VOLVER">#REF!</definedName>
    <definedName name="C.5.2.1.">#REF!</definedName>
    <definedName name="C.5.2.1._VOLVER">#REF!</definedName>
    <definedName name="C.5.2.2.">#REF!</definedName>
    <definedName name="C.5.2.3.">#REF!</definedName>
    <definedName name="C.6.">#REF!</definedName>
    <definedName name="C.6._VOLVER">#REF!</definedName>
    <definedName name="C.6.1.">#REF!</definedName>
    <definedName name="C.6.1._VOLVER">#REF!</definedName>
    <definedName name="C.6.1.1.">#REF!</definedName>
    <definedName name="C.6.1.1._VOLVER">#REF!</definedName>
    <definedName name="C.6.1.2.">#REF!</definedName>
    <definedName name="C.6.2.">#REF!</definedName>
    <definedName name="C.6.2._VOLVER">#REF!</definedName>
    <definedName name="C.6.2.1.">#REF!</definedName>
    <definedName name="C.6.2.1._VOLVER">#REF!</definedName>
    <definedName name="C.6.2.2.">#REF!</definedName>
    <definedName name="C.6.2.3.">#REF!</definedName>
    <definedName name="C.C.F.CONTR">#REF!</definedName>
    <definedName name="C.C.F.CORT">#REF!</definedName>
    <definedName name="C.C.O.CONTR">#REF!</definedName>
    <definedName name="C.C.O.CORT">#REF!</definedName>
    <definedName name="C_">#REF!</definedName>
    <definedName name="C3.">#REF!</definedName>
    <definedName name="CABEZ2">#REF!</definedName>
    <definedName name="CABEZA">#REF!</definedName>
    <definedName name="cacao" localSheetId="10" hidden="1">{#N/A,#N/A,FALSE,"Aging Summary";#N/A,#N/A,FALSE,"Ratio Analysis";#N/A,#N/A,FALSE,"Test 120 Day Accts";#N/A,#N/A,FALSE,"Tickmarks"}</definedName>
    <definedName name="cacao" localSheetId="2" hidden="1">{#N/A,#N/A,FALSE,"Aging Summary";#N/A,#N/A,FALSE,"Ratio Analysis";#N/A,#N/A,FALSE,"Test 120 Day Accts";#N/A,#N/A,FALSE,"Tickmarks"}</definedName>
    <definedName name="cacao" hidden="1">{#N/A,#N/A,FALSE,"Aging Summary";#N/A,#N/A,FALSE,"Ratio Analysis";#N/A,#N/A,FALSE,"Test 120 Day Accts";#N/A,#N/A,FALSE,"Tickmarks"}</definedName>
    <definedName name="CACH">#REF!</definedName>
    <definedName name="CAJA">#REF!</definedName>
    <definedName name="CAJA_CARIBE">#REF!</definedName>
    <definedName name="CAJA_CETSA">#REF!</definedName>
    <definedName name="CAJA_COSTA">#REF!</definedName>
    <definedName name="CALCULADO">#REF!</definedName>
    <definedName name="CALDO" localSheetId="10" hidden="1">{"PYGT",#N/A,FALSE,"PYG";"ACTIT",#N/A,FALSE,"BCE_GRAL-ACTIVO";"PASIT",#N/A,FALSE,"BCE_GRAL-PASIVO-PATRIM";"CAJAT",#N/A,FALSE,"CAJA"}</definedName>
    <definedName name="CALDO" localSheetId="2" hidden="1">{"PYGT",#N/A,FALSE,"PYG";"ACTIT",#N/A,FALSE,"BCE_GRAL-ACTIVO";"PASIT",#N/A,FALSE,"BCE_GRAL-PASIVO-PATRIM";"CAJAT",#N/A,FALSE,"CAJA"}</definedName>
    <definedName name="CALDO" hidden="1">{"PYGT",#N/A,FALSE,"PYG";"ACTIT",#N/A,FALSE,"BCE_GRAL-ACTIVO";"PASIT",#N/A,FALSE,"BCE_GRAL-PASIVO-PATRIM";"CAJAT",#N/A,FALSE,"CAJA"}</definedName>
    <definedName name="CALEND" localSheetId="10" hidden="1">{"'18'!$A$5:$M$18"}</definedName>
    <definedName name="CALEND" localSheetId="2" hidden="1">{"'18'!$A$5:$M$18"}</definedName>
    <definedName name="CALEND" hidden="1">{"'18'!$A$5:$M$18"}</definedName>
    <definedName name="CALI">#REF!,#REF!</definedName>
    <definedName name="cambio">#REF!</definedName>
    <definedName name="cant">#REF!</definedName>
    <definedName name="cantidad2000">#REF!</definedName>
    <definedName name="Capacity">#REF!</definedName>
    <definedName name="CAPI">#REF!</definedName>
    <definedName name="Capital_Invertido">#REF!</definedName>
    <definedName name="CapitalAcumDatos">#REF!</definedName>
    <definedName name="CapitalDatos">#REF!</definedName>
    <definedName name="CARGA97">#REF!</definedName>
    <definedName name="CARIBE">#REF!</definedName>
    <definedName name="CARLA" localSheetId="10" hidden="1">{#N/A,#N/A,FALSE,"GRAFICO";#N/A,#N/A,FALSE,"CAJA (2)";#N/A,#N/A,FALSE,"TERCEROS-PROMEDIO";#N/A,#N/A,FALSE,"CAJA";#N/A,#N/A,FALSE,"INGRESOS1995-2003";#N/A,#N/A,FALSE,"GASTOS1995-2003"}</definedName>
    <definedName name="CARLA" localSheetId="2" hidden="1">{#N/A,#N/A,FALSE,"GRAFICO";#N/A,#N/A,FALSE,"CAJA (2)";#N/A,#N/A,FALSE,"TERCEROS-PROMEDIO";#N/A,#N/A,FALSE,"CAJA";#N/A,#N/A,FALSE,"INGRESOS1995-2003";#N/A,#N/A,FALSE,"GASTOS1995-2003"}</definedName>
    <definedName name="CARLA" hidden="1">{#N/A,#N/A,FALSE,"GRAFICO";#N/A,#N/A,FALSE,"CAJA (2)";#N/A,#N/A,FALSE,"TERCEROS-PROMEDIO";#N/A,#N/A,FALSE,"CAJA";#N/A,#N/A,FALSE,"INGRESOS1995-2003";#N/A,#N/A,FALSE,"GASTOS1995-2003"}</definedName>
    <definedName name="CARLALUCIA" localSheetId="10" hidden="1">{#N/A,#N/A,FALSE,"Aging Summary";#N/A,#N/A,FALSE,"Ratio Analysis";#N/A,#N/A,FALSE,"Test 120 Day Accts";#N/A,#N/A,FALSE,"Tickmarks"}</definedName>
    <definedName name="CARLALUCIA" localSheetId="2" hidden="1">{#N/A,#N/A,FALSE,"Aging Summary";#N/A,#N/A,FALSE,"Ratio Analysis";#N/A,#N/A,FALSE,"Test 120 Day Accts";#N/A,#N/A,FALSE,"Tickmarks"}</definedName>
    <definedName name="CARLALUCIA" hidden="1">{#N/A,#N/A,FALSE,"Aging Summary";#N/A,#N/A,FALSE,"Ratio Analysis";#N/A,#N/A,FALSE,"Test 120 Day Accts";#N/A,#N/A,FALSE,"Tickmarks"}</definedName>
    <definedName name="CARLOS" localSheetId="10" hidden="1">{#N/A,#N/A,FALSE,"Aging Summary";#N/A,#N/A,FALSE,"Ratio Analysis";#N/A,#N/A,FALSE,"Test 120 Day Accts";#N/A,#N/A,FALSE,"Tickmarks"}</definedName>
    <definedName name="CARLOS" localSheetId="2" hidden="1">{#N/A,#N/A,FALSE,"Aging Summary";#N/A,#N/A,FALSE,"Ratio Analysis";#N/A,#N/A,FALSE,"Test 120 Day Accts";#N/A,#N/A,FALSE,"Tickmarks"}</definedName>
    <definedName name="CARLOS" hidden="1">{#N/A,#N/A,FALSE,"Aging Summary";#N/A,#N/A,FALSE,"Ratio Analysis";#N/A,#N/A,FALSE,"Test 120 Day Accts";#N/A,#N/A,FALSE,"Tickmarks"}</definedName>
    <definedName name="carlos_a_colonia">#REF!</definedName>
    <definedName name="carlos_a_gonzález">#REF!</definedName>
    <definedName name="carlos_alberto_potes">#REF!</definedName>
    <definedName name="carlos_alfonso_potes">#REF!</definedName>
    <definedName name="carlos_andrés_lópez">#REF!</definedName>
    <definedName name="carlos_marmolejo">#REF!</definedName>
    <definedName name="carlos_tabares">#REF!</definedName>
    <definedName name="CARM">#REF!</definedName>
    <definedName name="carne" localSheetId="10" hidden="1">{#N/A,#N/A,FALSE,"Aging Summary";#N/A,#N/A,FALSE,"Ratio Analysis";#N/A,#N/A,FALSE,"Test 120 Day Accts";#N/A,#N/A,FALSE,"Tickmarks"}</definedName>
    <definedName name="carne" localSheetId="2" hidden="1">{#N/A,#N/A,FALSE,"Aging Summary";#N/A,#N/A,FALSE,"Ratio Analysis";#N/A,#N/A,FALSE,"Test 120 Day Accts";#N/A,#N/A,FALSE,"Tickmarks"}</definedName>
    <definedName name="carne" hidden="1">{#N/A,#N/A,FALSE,"Aging Summary";#N/A,#N/A,FALSE,"Ratio Analysis";#N/A,#N/A,FALSE,"Test 120 Day Accts";#N/A,#N/A,FALSE,"Tickmarks"}</definedName>
    <definedName name="CAROOZA">#REF!</definedName>
    <definedName name="CARRO">#REF!</definedName>
    <definedName name="CARTERA" localSheetId="2">#REF!,#REF!</definedName>
    <definedName name="CARTERA">#REF!,#REF!</definedName>
    <definedName name="CARTERA_DISTRITOS" localSheetId="2">#REF!,#REF!</definedName>
    <definedName name="CARTERA_DISTRITOS">#REF!,#REF!</definedName>
    <definedName name="CARTERA_PP_DIC2008" localSheetId="10" hidden="1">{#N/A,#N/A,FALSE,"Full";#N/A,#N/A,FALSE,"Half";#N/A,#N/A,FALSE,"Op Expenses";#N/A,#N/A,FALSE,"Cap Charge";#N/A,#N/A,FALSE,"Cost C";#N/A,#N/A,FALSE,"PP&amp;E";#N/A,#N/A,FALSE,"R&amp;D"}</definedName>
    <definedName name="CARTERA_PP_DIC2008" localSheetId="2" hidden="1">{#N/A,#N/A,FALSE,"Full";#N/A,#N/A,FALSE,"Half";#N/A,#N/A,FALSE,"Op Expenses";#N/A,#N/A,FALSE,"Cap Charge";#N/A,#N/A,FALSE,"Cost C";#N/A,#N/A,FALSE,"PP&amp;E";#N/A,#N/A,FALSE,"R&amp;D"}</definedName>
    <definedName name="CARTERA_PP_DIC2008" hidden="1">{#N/A,#N/A,FALSE,"Full";#N/A,#N/A,FALSE,"Half";#N/A,#N/A,FALSE,"Op Expenses";#N/A,#N/A,FALSE,"Cap Charge";#N/A,#N/A,FALSE,"Cost C";#N/A,#N/A,FALSE,"PP&amp;E";#N/A,#N/A,FALSE,"R&amp;D"}</definedName>
    <definedName name="cas" localSheetId="10" hidden="1">{"'18'!$A$5:$M$18"}</definedName>
    <definedName name="cas" localSheetId="2" hidden="1">{"'18'!$A$5:$M$18"}</definedName>
    <definedName name="cas" hidden="1">{"'18'!$A$5:$M$18"}</definedName>
    <definedName name="casas" localSheetId="10" hidden="1">{"PYGT",#N/A,FALSE,"PYG";"ACTIT",#N/A,FALSE,"BCE_GRAL-ACTIVO";"PASIT",#N/A,FALSE,"BCE_GRAL-PASIVO-PATRIM";"CAJAT",#N/A,FALSE,"CAJA"}</definedName>
    <definedName name="casas" localSheetId="2" hidden="1">{"PYGT",#N/A,FALSE,"PYG";"ACTIT",#N/A,FALSE,"BCE_GRAL-ACTIVO";"PASIT",#N/A,FALSE,"BCE_GRAL-PASIVO-PATRIM";"CAJAT",#N/A,FALSE,"CAJA"}</definedName>
    <definedName name="casas" hidden="1">{"PYGT",#N/A,FALSE,"PYG";"ACTIT",#N/A,FALSE,"BCE_GRAL-ACTIVO";"PASIT",#N/A,FALSE,"BCE_GRAL-PASIVO-PATRIM";"CAJAT",#N/A,FALSE,"CAJA"}</definedName>
    <definedName name="CASINO" localSheetId="10" hidden="1">{#N/A,#N/A,FALSE,"balance";#N/A,#N/A,FALSE,"PYG"}</definedName>
    <definedName name="CASINO" localSheetId="2" hidden="1">{#N/A,#N/A,FALSE,"balance";#N/A,#N/A,FALSE,"PYG"}</definedName>
    <definedName name="CASINO" hidden="1">{#N/A,#N/A,FALSE,"balance";#N/A,#N/A,FALSE,"PYG"}</definedName>
    <definedName name="CASTILLA">#REF!</definedName>
    <definedName name="categoria">#REF!</definedName>
    <definedName name="CATEGORIA_AJ">#REF!</definedName>
    <definedName name="CATEGORIA_SIE">#REF!</definedName>
    <definedName name="categorias">#REF!</definedName>
    <definedName name="CATORCE">#REF!</definedName>
    <definedName name="CBWorkbookPriority" hidden="1">-1906970393</definedName>
    <definedName name="CC">#REF!</definedName>
    <definedName name="CC_170">#REF!</definedName>
    <definedName name="CCAAacum">#REF!</definedName>
    <definedName name="CCCCCCCCCC" localSheetId="10" hidden="1">{#N/A,#N/A,FALSE,"Aging Summary";#N/A,#N/A,FALSE,"Ratio Analysis";#N/A,#N/A,FALSE,"Test 120 Day Accts";#N/A,#N/A,FALSE,"Tickmarks"}</definedName>
    <definedName name="CCCCCCCCCC" localSheetId="2" hidden="1">{#N/A,#N/A,FALSE,"Aging Summary";#N/A,#N/A,FALSE,"Ratio Analysis";#N/A,#N/A,FALSE,"Test 120 Day Accts";#N/A,#N/A,FALSE,"Tickmarks"}</definedName>
    <definedName name="CCCCCCCCCC" hidden="1">{#N/A,#N/A,FALSE,"Aging Summary";#N/A,#N/A,FALSE,"Ratio Analysis";#N/A,#N/A,FALSE,"Test 120 Day Accts";#N/A,#N/A,FALSE,"Tickmarks"}</definedName>
    <definedName name="ce">#REF!</definedName>
    <definedName name="CEBRA" localSheetId="10" hidden="1">{#N/A,#N/A,FALSE,"Aging Summary";#N/A,#N/A,FALSE,"Ratio Analysis";#N/A,#N/A,FALSE,"Test 120 Day Accts";#N/A,#N/A,FALSE,"Tickmarks"}</definedName>
    <definedName name="CEBRA" localSheetId="2" hidden="1">{#N/A,#N/A,FALSE,"Aging Summary";#N/A,#N/A,FALSE,"Ratio Analysis";#N/A,#N/A,FALSE,"Test 120 Day Accts";#N/A,#N/A,FALSE,"Tickmarks"}</definedName>
    <definedName name="CEBRA" hidden="1">{#N/A,#N/A,FALSE,"Aging Summary";#N/A,#N/A,FALSE,"Ratio Analysis";#N/A,#N/A,FALSE,"Test 120 Day Accts";#N/A,#N/A,FALSE,"Tickmarks"}</definedName>
    <definedName name="CEDED">#REF!</definedName>
    <definedName name="center">#REF!</definedName>
    <definedName name="centro" localSheetId="10" hidden="1">{#N/A,#N/A,FALSE,"GRAFICO";#N/A,#N/A,FALSE,"CAJA (2)";#N/A,#N/A,FALSE,"TERCEROS-PROMEDIO";#N/A,#N/A,FALSE,"CAJA";#N/A,#N/A,FALSE,"INGRESOS1995-2003";#N/A,#N/A,FALSE,"GASTOS1995-2003"}</definedName>
    <definedName name="centro" localSheetId="2" hidden="1">{#N/A,#N/A,FALSE,"GRAFICO";#N/A,#N/A,FALSE,"CAJA (2)";#N/A,#N/A,FALSE,"TERCEROS-PROMEDIO";#N/A,#N/A,FALSE,"CAJA";#N/A,#N/A,FALSE,"INGRESOS1995-2003";#N/A,#N/A,FALSE,"GASTOS1995-2003"}</definedName>
    <definedName name="centro" hidden="1">{#N/A,#N/A,FALSE,"GRAFICO";#N/A,#N/A,FALSE,"CAJA (2)";#N/A,#N/A,FALSE,"TERCEROS-PROMEDIO";#N/A,#N/A,FALSE,"CAJA";#N/A,#N/A,FALSE,"INGRESOS1995-2003";#N/A,#N/A,FALSE,"GASTOS1995-2003"}</definedName>
    <definedName name="centros">#REF!</definedName>
    <definedName name="CERO">#REF!</definedName>
    <definedName name="cerrar">#REF!</definedName>
    <definedName name="CERTS">#REF!</definedName>
    <definedName name="CERTS1">#REF!</definedName>
    <definedName name="CERTS2">#REF!</definedName>
    <definedName name="CESAR">#REF!</definedName>
    <definedName name="césar_marmolejo">#REF!</definedName>
    <definedName name="CETSA">#REF!</definedName>
    <definedName name="cfom">#REF!</definedName>
    <definedName name="Cgrupos">#REF!</definedName>
    <definedName name="charli">#REF!</definedName>
    <definedName name="CHARTOFACCOUNTSID1">#REF!</definedName>
    <definedName name="chelo">#REF!</definedName>
    <definedName name="CHICLETS_100_S">#REF!</definedName>
    <definedName name="CHICLETS_100S">#REF!</definedName>
    <definedName name="CHICLETS_20S">#REF!</definedName>
    <definedName name="CIA">#REF!</definedName>
    <definedName name="cielo_colonia">#REF!</definedName>
    <definedName name="CIERRE">#REF!</definedName>
    <definedName name="cilia_mery_de_mejía">#REF!</definedName>
    <definedName name="CINFI">#REF!</definedName>
    <definedName name="clase1">#REF!</definedName>
    <definedName name="CLASS">#REF!</definedName>
    <definedName name="CLASSIF">#REF!</definedName>
    <definedName name="clientes" hidden="1">#REF!</definedName>
    <definedName name="clklank">#REF!</definedName>
    <definedName name="CM">#REF!</definedName>
    <definedName name="Cmatriz_combustible">#REF!</definedName>
    <definedName name="Cmatriz_contabilidad">#REF!</definedName>
    <definedName name="Cmatriz_contasbilidad">#REF!</definedName>
    <definedName name="Cmatriz_cuenta_mayor">#REF!</definedName>
    <definedName name="Cmatriz_cuenta_toda">#REF!</definedName>
    <definedName name="Cmatriz_material">#REF!</definedName>
    <definedName name="Cmatriz_otros">#REF!</definedName>
    <definedName name="Cmatriz_salarios">#REF!</definedName>
    <definedName name="Cmatriz_total">#REF!</definedName>
    <definedName name="CMD">#REF!</definedName>
    <definedName name="CO">#REF!</definedName>
    <definedName name="COCO">#REF!</definedName>
    <definedName name="Codigo">#REF!</definedName>
    <definedName name="codigos_anterior">#REF!</definedName>
    <definedName name="codogkghkl">#REF!</definedName>
    <definedName name="COL">#REF!</definedName>
    <definedName name="cola" localSheetId="10" hidden="1">{#N/A,#N/A,FALSE,"GRAFICO";#N/A,#N/A,FALSE,"CAJA (2)";#N/A,#N/A,FALSE,"TERCEROS-PROMEDIO";#N/A,#N/A,FALSE,"CAJA";#N/A,#N/A,FALSE,"INGRESOS1995-2003";#N/A,#N/A,FALSE,"GASTOS1995-2003"}</definedName>
    <definedName name="cola" localSheetId="2" hidden="1">{#N/A,#N/A,FALSE,"GRAFICO";#N/A,#N/A,FALSE,"CAJA (2)";#N/A,#N/A,FALSE,"TERCEROS-PROMEDIO";#N/A,#N/A,FALSE,"CAJA";#N/A,#N/A,FALSE,"INGRESOS1995-2003";#N/A,#N/A,FALSE,"GASTOS1995-2003"}</definedName>
    <definedName name="cola" hidden="1">{#N/A,#N/A,FALSE,"GRAFICO";#N/A,#N/A,FALSE,"CAJA (2)";#N/A,#N/A,FALSE,"TERCEROS-PROMEDIO";#N/A,#N/A,FALSE,"CAJA";#N/A,#N/A,FALSE,"INGRESOS1995-2003";#N/A,#N/A,FALSE,"GASTOS1995-2003"}</definedName>
    <definedName name="COLO_ACU">#REF!</definedName>
    <definedName name="COLOCO">#REF!</definedName>
    <definedName name="COLUMNA">#REF!</definedName>
    <definedName name="COMA">#REF!</definedName>
    <definedName name="Comb">#REF!</definedName>
    <definedName name="Comb_Acum">#REF!</definedName>
    <definedName name="COMBINAR">#REF!</definedName>
    <definedName name="COMBINAR1">#REF!</definedName>
    <definedName name="COMENTA">#REF!</definedName>
    <definedName name="comente">#REF!</definedName>
    <definedName name="COMERCIAL">#REF!</definedName>
    <definedName name="comp">#REF!</definedName>
    <definedName name="compa">#REF!</definedName>
    <definedName name="Compania">#REF!</definedName>
    <definedName name="COMPARACION_AÑO_ANTERIOR">#REF!</definedName>
    <definedName name="ComputedPop">#REF!</definedName>
    <definedName name="conc1">#REF!</definedName>
    <definedName name="conc2">#REF!</definedName>
    <definedName name="CONCEPTO">#REF!</definedName>
    <definedName name="CONCILIA">#REF!</definedName>
    <definedName name="concilia1">#REF!</definedName>
    <definedName name="concilia2">#REF!</definedName>
    <definedName name="concilia3">#REF!</definedName>
    <definedName name="CONCILIACIONELECTROC" localSheetId="10" hidden="1">{#N/A,#N/A,FALSE,"Aging Summary";#N/A,#N/A,FALSE,"Ratio Analysis";#N/A,#N/A,FALSE,"Test 120 Day Accts";#N/A,#N/A,FALSE,"Tickmarks"}</definedName>
    <definedName name="CONCILIACIONELECTROC" localSheetId="2" hidden="1">{#N/A,#N/A,FALSE,"Aging Summary";#N/A,#N/A,FALSE,"Ratio Analysis";#N/A,#N/A,FALSE,"Test 120 Day Accts";#N/A,#N/A,FALSE,"Tickmarks"}</definedName>
    <definedName name="CONCILIACIONELECTROC" hidden="1">{#N/A,#N/A,FALSE,"Aging Summary";#N/A,#N/A,FALSE,"Ratio Analysis";#N/A,#N/A,FALSE,"Test 120 Day Accts";#N/A,#N/A,FALSE,"Tickmarks"}</definedName>
    <definedName name="conciliapcpf">#REF!</definedName>
    <definedName name="CONCILIAPCPF1">#REF!</definedName>
    <definedName name="CONCILIAPCPF2">#REF!</definedName>
    <definedName name="CONCILIARCRF">#REF!</definedName>
    <definedName name="CONCILIPFPC1">#REF!</definedName>
    <definedName name="Concretos" localSheetId="10" hidden="1">{#N/A,#N/A,FALSE,"GP";#N/A,#N/A,FALSE,"Summary"}</definedName>
    <definedName name="Concretos" localSheetId="2" hidden="1">{#N/A,#N/A,FALSE,"GP";#N/A,#N/A,FALSE,"Summary"}</definedName>
    <definedName name="Concretos" hidden="1">{#N/A,#N/A,FALSE,"GP";#N/A,#N/A,FALSE,"Summary"}</definedName>
    <definedName name="confpv">#REF!</definedName>
    <definedName name="CONNECTSTRING1">#REF!</definedName>
    <definedName name="Conparación_año_anterior">#REF!</definedName>
    <definedName name="Consolidado">#REF!</definedName>
    <definedName name="CONSUL">#REF!</definedName>
    <definedName name="CONSUL4">#REF!</definedName>
    <definedName name="CONSULTA">#REF!</definedName>
    <definedName name="Consumo">#REF!</definedName>
    <definedName name="CONTABILIDAD">#REF!</definedName>
    <definedName name="CONTINENT">#REF!</definedName>
    <definedName name="CONTRA">#REF!</definedName>
    <definedName name="CONTRATO">#REF!</definedName>
    <definedName name="CONTRIBUCION">#REF!</definedName>
    <definedName name="CONTROL">#REF!</definedName>
    <definedName name="COP">#REF!</definedName>
    <definedName name="COPIA1">#REF!</definedName>
    <definedName name="COPIA1A">#REF!</definedName>
    <definedName name="COPY">#REF!</definedName>
    <definedName name="CORI">#REF!</definedName>
    <definedName name="CORR_MON_CETSA">#REF!</definedName>
    <definedName name="corral" localSheetId="10" hidden="1">{#N/A,#N/A,FALSE,"GRAFICO";#N/A,#N/A,FALSE,"CAJA (2)";#N/A,#N/A,FALSE,"TERCEROS-PROMEDIO";#N/A,#N/A,FALSE,"CAJA";#N/A,#N/A,FALSE,"INGRESOS1995-2003";#N/A,#N/A,FALSE,"GASTOS1995-2003"}</definedName>
    <definedName name="corral" localSheetId="2" hidden="1">{#N/A,#N/A,FALSE,"GRAFICO";#N/A,#N/A,FALSE,"CAJA (2)";#N/A,#N/A,FALSE,"TERCEROS-PROMEDIO";#N/A,#N/A,FALSE,"CAJA";#N/A,#N/A,FALSE,"INGRESOS1995-2003";#N/A,#N/A,FALSE,"GASTOS1995-2003"}</definedName>
    <definedName name="corral" hidden="1">{#N/A,#N/A,FALSE,"GRAFICO";#N/A,#N/A,FALSE,"CAJA (2)";#N/A,#N/A,FALSE,"TERCEROS-PROMEDIO";#N/A,#N/A,FALSE,"CAJA";#N/A,#N/A,FALSE,"INGRESOS1995-2003";#N/A,#N/A,FALSE,"GASTOS1995-2003"}</definedName>
    <definedName name="costa">#REF!</definedName>
    <definedName name="COSTO">#REF!</definedName>
    <definedName name="Costo_Real">#REF!</definedName>
    <definedName name="Costo_Sens">#REF!</definedName>
    <definedName name="costofijos">#REF!</definedName>
    <definedName name="COSTOS">#REF!</definedName>
    <definedName name="costos_1">#REF!</definedName>
    <definedName name="COSTOS1">#REF!</definedName>
    <definedName name="COSTOS1A">#REF!</definedName>
    <definedName name="COSTOS1B">#REF!</definedName>
    <definedName name="COSTOSA">#REF!</definedName>
    <definedName name="COSTOSB">#REF!</definedName>
    <definedName name="COTIZACIONES_DEL_SECTOR">"imprimir 2001"</definedName>
    <definedName name="CP">#REF!</definedName>
    <definedName name="CPCPF1">#REF!</definedName>
    <definedName name="CPCPF2">#REF!</definedName>
    <definedName name="CR20_">#REF!</definedName>
    <definedName name="CR21_">#REF!</definedName>
    <definedName name="CR22_">#REF!</definedName>
    <definedName name="CR23_">#REF!</definedName>
    <definedName name="CR24_">#REF!</definedName>
    <definedName name="CR25_">#REF!</definedName>
    <definedName name="CR26_">#REF!</definedName>
    <definedName name="CR27_">#REF!</definedName>
    <definedName name="CR28_">#REF!</definedName>
    <definedName name="CRCM">#REF!</definedName>
    <definedName name="CREATESUMMARYJNLS1">#REF!</definedName>
    <definedName name="Crecimiento_en_Gastos">#REF!</definedName>
    <definedName name="creo">#REF!</definedName>
    <definedName name="CRITERIACOLUMN1">#REF!</definedName>
    <definedName name="_xlnm.Criteria" localSheetId="10" hidden="1">{#N/A,#N/A,FALSE,"GRAFICO";#N/A,#N/A,FALSE,"CAJA (2)";#N/A,#N/A,FALSE,"TERCEROS-PROMEDIO";#N/A,#N/A,FALSE,"CAJA";#N/A,#N/A,FALSE,"INGRESOS1995-2003";#N/A,#N/A,FALSE,"GASTOS1995-2003"}</definedName>
    <definedName name="_xlnm.Criteria" localSheetId="2" hidden="1">{#N/A,#N/A,FALSE,"GRAFICO";#N/A,#N/A,FALSE,"CAJA (2)";#N/A,#N/A,FALSE,"TERCEROS-PROMEDIO";#N/A,#N/A,FALSE,"CAJA";#N/A,#N/A,FALSE,"INGRESOS1995-2003";#N/A,#N/A,FALSE,"GASTOS1995-2003"}</definedName>
    <definedName name="_xlnm.Criteria" hidden="1">{#N/A,#N/A,FALSE,"GRAFICO";#N/A,#N/A,FALSE,"CAJA (2)";#N/A,#N/A,FALSE,"TERCEROS-PROMEDIO";#N/A,#N/A,FALSE,"CAJA";#N/A,#N/A,FALSE,"INGRESOS1995-2003";#N/A,#N/A,FALSE,"GASTOS1995-2003"}</definedName>
    <definedName name="crt" localSheetId="10" hidden="1">{#N/A,#N/A,FALSE,"GRAFICO";#N/A,#N/A,FALSE,"CAJA (2)";#N/A,#N/A,FALSE,"TERCEROS-PROMEDIO";#N/A,#N/A,FALSE,"CAJA";#N/A,#N/A,FALSE,"INGRESOS1995-2003";#N/A,#N/A,FALSE,"GASTOS1995-2003"}</definedName>
    <definedName name="crt" localSheetId="2" hidden="1">{#N/A,#N/A,FALSE,"GRAFICO";#N/A,#N/A,FALSE,"CAJA (2)";#N/A,#N/A,FALSE,"TERCEROS-PROMEDIO";#N/A,#N/A,FALSE,"CAJA";#N/A,#N/A,FALSE,"INGRESOS1995-2003";#N/A,#N/A,FALSE,"GASTOS1995-2003"}</definedName>
    <definedName name="crt" hidden="1">{#N/A,#N/A,FALSE,"GRAFICO";#N/A,#N/A,FALSE,"CAJA (2)";#N/A,#N/A,FALSE,"TERCEROS-PROMEDIO";#N/A,#N/A,FALSE,"CAJA";#N/A,#N/A,FALSE,"INGRESOS1995-2003";#N/A,#N/A,FALSE,"GASTOS1995-2003"}</definedName>
    <definedName name="CTALA" localSheetId="10" hidden="1">{#N/A,#N/A,FALSE,"Aging Summary";#N/A,#N/A,FALSE,"Ratio Analysis";#N/A,#N/A,FALSE,"Test 120 Day Accts";#N/A,#N/A,FALSE,"Tickmarks"}</definedName>
    <definedName name="CTALA" localSheetId="2" hidden="1">{#N/A,#N/A,FALSE,"Aging Summary";#N/A,#N/A,FALSE,"Ratio Analysis";#N/A,#N/A,FALSE,"Test 120 Day Accts";#N/A,#N/A,FALSE,"Tickmarks"}</definedName>
    <definedName name="CTALA" hidden="1">{#N/A,#N/A,FALSE,"Aging Summary";#N/A,#N/A,FALSE,"Ratio Analysis";#N/A,#N/A,FALSE,"Test 120 Day Accts";#N/A,#N/A,FALSE,"Tickmarks"}</definedName>
    <definedName name="CTC">#REF!</definedName>
    <definedName name="ctoa">#REF!</definedName>
    <definedName name="cuadGrup">#REF!</definedName>
    <definedName name="CUADRE" localSheetId="10" hidden="1">{#N/A,#N/A,FALSE,"Aging Summary";#N/A,#N/A,FALSE,"Ratio Analysis";#N/A,#N/A,FALSE,"Test 120 Day Accts";#N/A,#N/A,FALSE,"Tickmarks"}</definedName>
    <definedName name="CUADRE" localSheetId="2" hidden="1">{#N/A,#N/A,FALSE,"Aging Summary";#N/A,#N/A,FALSE,"Ratio Analysis";#N/A,#N/A,FALSE,"Test 120 Day Accts";#N/A,#N/A,FALSE,"Tickmarks"}</definedName>
    <definedName name="CUADRE" hidden="1">{#N/A,#N/A,FALSE,"Aging Summary";#N/A,#N/A,FALSE,"Ratio Analysis";#N/A,#N/A,FALSE,"Test 120 Day Accts";#N/A,#N/A,FALSE,"Tickmarks"}</definedName>
    <definedName name="CUADRO">#N/A</definedName>
    <definedName name="Cuadro_Vtas_Trad">#REF!</definedName>
    <definedName name="CUADRO10A">#REF!</definedName>
    <definedName name="CUADRO10B">#REF!</definedName>
    <definedName name="CUADRO11A">#REF!</definedName>
    <definedName name="CUADRO11B">#REF!</definedName>
    <definedName name="CUADRO12A">#REF!</definedName>
    <definedName name="CUADRO12B">#REF!</definedName>
    <definedName name="CUADRO13A">#REF!</definedName>
    <definedName name="CUADRO13B">#REF!</definedName>
    <definedName name="CUADRO14A">#REF!</definedName>
    <definedName name="CUADRO14B">#REF!</definedName>
    <definedName name="Cuadro18">#REF!</definedName>
    <definedName name="CUADRO1A">#REF!</definedName>
    <definedName name="CUADRO1B">#REF!</definedName>
    <definedName name="Cuadro24a">#REF!</definedName>
    <definedName name="CUADRO2A">#REF!</definedName>
    <definedName name="CUADRO2B">#REF!</definedName>
    <definedName name="CUADRO3A">#REF!</definedName>
    <definedName name="CUADRO3B">#REF!</definedName>
    <definedName name="Cuadro4">#REF!</definedName>
    <definedName name="CUADRO4A">#REF!</definedName>
    <definedName name="CUADRO4B">#REF!</definedName>
    <definedName name="Cuadro5">#REF!</definedName>
    <definedName name="CUADRO5A">#REF!</definedName>
    <definedName name="CUADRO5B">#REF!</definedName>
    <definedName name="Cuadro6">#REF!</definedName>
    <definedName name="CUADRO6A">#REF!</definedName>
    <definedName name="CUADRO6B">#REF!</definedName>
    <definedName name="Cuadro7">#REF!</definedName>
    <definedName name="CUADRO7A">#REF!</definedName>
    <definedName name="CUADRO7B">#REF!</definedName>
    <definedName name="Cuadro8">#REF!</definedName>
    <definedName name="CUADRO8A">#REF!</definedName>
    <definedName name="CUADRO8B">#REF!</definedName>
    <definedName name="Cuadro9">#REF!</definedName>
    <definedName name="CUADRO9A">#REF!</definedName>
    <definedName name="CUADRO9B">#REF!</definedName>
    <definedName name="CUENTA">#REF!</definedName>
    <definedName name="CUENTAS">#REF!</definedName>
    <definedName name="CUMPLIMIENTO_PRESUPUESTAL">#REF!</definedName>
    <definedName name="CUNA">#REF!</definedName>
    <definedName name="cupo">#REF!</definedName>
    <definedName name="CVBCV">#REF!</definedName>
    <definedName name="cvom">#REF!</definedName>
    <definedName name="CX" localSheetId="10" hidden="1">{#N/A,#N/A,FALSE,"Aging Summary";#N/A,#N/A,FALSE,"Ratio Analysis";#N/A,#N/A,FALSE,"Test 120 Day Accts";#N/A,#N/A,FALSE,"Tickmarks"}</definedName>
    <definedName name="CX" localSheetId="2" hidden="1">{#N/A,#N/A,FALSE,"Aging Summary";#N/A,#N/A,FALSE,"Ratio Analysis";#N/A,#N/A,FALSE,"Test 120 Day Accts";#N/A,#N/A,FALSE,"Tickmarks"}</definedName>
    <definedName name="CX" hidden="1">{#N/A,#N/A,FALSE,"Aging Summary";#N/A,#N/A,FALSE,"Ratio Analysis";#N/A,#N/A,FALSE,"Test 120 Day Accts";#N/A,#N/A,FALSE,"Tickmarks"}</definedName>
    <definedName name="CXC">#REF!</definedName>
    <definedName name="CXP">#REF!</definedName>
    <definedName name="D" localSheetId="10" hidden="1">{"PYGT",#N/A,FALSE,"PYG";"ACTIT",#N/A,FALSE,"BCE_GRAL-ACTIVO";"PASIT",#N/A,FALSE,"BCE_GRAL-PASIVO-PATRIM";"CAJAT",#N/A,FALSE,"CAJA"}</definedName>
    <definedName name="D" localSheetId="2" hidden="1">{"PYGT",#N/A,FALSE,"PYG";"ACTIT",#N/A,FALSE,"BCE_GRAL-ACTIVO";"PASIT",#N/A,FALSE,"BCE_GRAL-PASIVO-PATRIM";"CAJAT",#N/A,FALSE,"CAJA"}</definedName>
    <definedName name="D" hidden="1">{"PYGT",#N/A,FALSE,"PYG";"ACTIT",#N/A,FALSE,"BCE_GRAL-ACTIVO";"PASIT",#N/A,FALSE,"BCE_GRAL-PASIVO-PATRIM";"CAJAT",#N/A,FALSE,"CAJA"}</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base_MI">#REF!</definedName>
    <definedName name="dato">#REF!</definedName>
    <definedName name="Datos">#REF!</definedName>
    <definedName name="DATOS0">#REF!</definedName>
    <definedName name="DATOS01">#REF!</definedName>
    <definedName name="DATOS02">#REF!</definedName>
    <definedName name="DATOS03">#REF!</definedName>
    <definedName name="DATOS0A">#REF!</definedName>
    <definedName name="DATOS0B">#REF!</definedName>
    <definedName name="DATOS0C">#REF!</definedName>
    <definedName name="DATOS1">#REF!</definedName>
    <definedName name="DATOS11">#REF!</definedName>
    <definedName name="DATOS1A">#REF!</definedName>
    <definedName name="DATOS1B">#REF!</definedName>
    <definedName name="DATOS1C">#REF!</definedName>
    <definedName name="DATOS1E">#REF!</definedName>
    <definedName name="DATOS1T">#REF!</definedName>
    <definedName name="DATOS2">#REF!</definedName>
    <definedName name="DATOS3">#REF!</definedName>
    <definedName name="DATOSA">#REF!</definedName>
    <definedName name="DATOSB">#REF!</definedName>
    <definedName name="DATOSE">#REF!</definedName>
    <definedName name="DATOSE1">#REF!</definedName>
    <definedName name="DATOSEX">#REF!</definedName>
    <definedName name="DATOSEY">#REF!</definedName>
    <definedName name="DATOSI">#REF!</definedName>
    <definedName name="DatosOct">#REF!</definedName>
    <definedName name="DATOSP">#REF!</definedName>
    <definedName name="DATOSP1">#REF!</definedName>
    <definedName name="DATOSPX">#REF!</definedName>
    <definedName name="DATOSPY">#REF!</definedName>
    <definedName name="DATOST">#REF!</definedName>
    <definedName name="DATOST1">#REF!</definedName>
    <definedName name="Days">365</definedName>
    <definedName name="db">#REF!</definedName>
    <definedName name="DBCM">#REF!</definedName>
    <definedName name="DBNAME1">#REF!</definedName>
    <definedName name="DBUSERNAME1">#REF!</definedName>
    <definedName name="DC">#REF!</definedName>
    <definedName name="dd" localSheetId="10" hidden="1">{#N/A,#N/A,FALSE,"balance";#N/A,#N/A,FALSE,"PYG"}</definedName>
    <definedName name="dd" localSheetId="2" hidden="1">{#N/A,#N/A,FALSE,"balance";#N/A,#N/A,FALSE,"PYG"}</definedName>
    <definedName name="dd" hidden="1">{#N/A,#N/A,FALSE,"balance";#N/A,#N/A,FALSE,"PYG"}</definedName>
    <definedName name="DDDDDD" localSheetId="10" hidden="1">{"PYGS",#N/A,FALSE,"PYG";"ACTIS",#N/A,FALSE,"BCE_GRAL-ACTIVO";"PASIS",#N/A,FALSE,"BCE_GRAL-PASIVO-PATRIM";"CAJAS",#N/A,FALSE,"CAJA"}</definedName>
    <definedName name="DDDDDD" localSheetId="2" hidden="1">{"PYGS",#N/A,FALSE,"PYG";"ACTIS",#N/A,FALSE,"BCE_GRAL-ACTIVO";"PASIS",#N/A,FALSE,"BCE_GRAL-PASIVO-PATRIM";"CAJAS",#N/A,FALSE,"CAJA"}</definedName>
    <definedName name="DDDDDD" hidden="1">{"PYGS",#N/A,FALSE,"PYG";"ACTIS",#N/A,FALSE,"BCE_GRAL-ACTIVO";"PASIS",#N/A,FALSE,"BCE_GRAL-PASIVO-PATRIM";"CAJAS",#N/A,FALSE,"CAJA"}</definedName>
    <definedName name="ddddddd" localSheetId="10" hidden="1">{"PYGS",#N/A,FALSE,"PYG";"ACTIS",#N/A,FALSE,"BCE_GRAL-ACTIVO";"PASIS",#N/A,FALSE,"BCE_GRAL-PASIVO-PATRIM";"CAJAS",#N/A,FALSE,"CAJA"}</definedName>
    <definedName name="ddddddd" localSheetId="2" hidden="1">{"PYGS",#N/A,FALSE,"PYG";"ACTIS",#N/A,FALSE,"BCE_GRAL-ACTIVO";"PASIS",#N/A,FALSE,"BCE_GRAL-PASIVO-PATRIM";"CAJAS",#N/A,FALSE,"CAJA"}</definedName>
    <definedName name="ddddddd" hidden="1">{"PYGS",#N/A,FALSE,"PYG";"ACTIS",#N/A,FALSE,"BCE_GRAL-ACTIVO";"PASIS",#N/A,FALSE,"BCE_GRAL-PASIVO-PATRIM";"CAJAS",#N/A,FALSE,"CAJA"}</definedName>
    <definedName name="ddr" localSheetId="10" hidden="1">{#N/A,#N/A,FALSE,"balance";#N/A,#N/A,FALSE,"PYG"}</definedName>
    <definedName name="ddr" localSheetId="2" hidden="1">{#N/A,#N/A,FALSE,"balance";#N/A,#N/A,FALSE,"PYG"}</definedName>
    <definedName name="ddr" hidden="1">{#N/A,#N/A,FALSE,"balance";#N/A,#N/A,FALSE,"PYG"}</definedName>
    <definedName name="DEDT">#REF!</definedName>
    <definedName name="DEDUCCIONES">#REF!</definedName>
    <definedName name="DEDUCCIONES1">#REF!</definedName>
    <definedName name="DEDUCCIONES1A">#REF!</definedName>
    <definedName name="DEDUCCIONES1B">#REF!</definedName>
    <definedName name="DEDUCCIONES1C">#REF!</definedName>
    <definedName name="DEDUCCIONES1D">#REF!</definedName>
    <definedName name="DEDUCCIONESA">#REF!</definedName>
    <definedName name="DEDUCCIONESB">#REF!</definedName>
    <definedName name="DEDUCCIONESC">#REF!</definedName>
    <definedName name="deduccionesx">#REF!</definedName>
    <definedName name="DEDUCCIONESY">#REF!</definedName>
    <definedName name="deduccionx">#REF!</definedName>
    <definedName name="DELETELOGICTYPE1">#REF!</definedName>
    <definedName name="DELOITTE">#REF!</definedName>
    <definedName name="Departamental">#REF!</definedName>
    <definedName name="derecho">#REF!</definedName>
    <definedName name="DESCRIPCIONES">#REF!</definedName>
    <definedName name="DESCUENTOS">#REF!</definedName>
    <definedName name="DESFRE" localSheetId="10" hidden="1">{#N/A,#N/A,FALSE,"GRAFICO";#N/A,#N/A,FALSE,"CAJA (2)";#N/A,#N/A,FALSE,"TERCEROS-PROMEDIO";#N/A,#N/A,FALSE,"CAJA";#N/A,#N/A,FALSE,"INGRESOS1995-2003";#N/A,#N/A,FALSE,"GASTOS1995-2003"}</definedName>
    <definedName name="DESFRE" localSheetId="2" hidden="1">{#N/A,#N/A,FALSE,"GRAFICO";#N/A,#N/A,FALSE,"CAJA (2)";#N/A,#N/A,FALSE,"TERCEROS-PROMEDIO";#N/A,#N/A,FALSE,"CAJA";#N/A,#N/A,FALSE,"INGRESOS1995-2003";#N/A,#N/A,FALSE,"GASTOS1995-2003"}</definedName>
    <definedName name="DESFRE" hidden="1">{#N/A,#N/A,FALSE,"GRAFICO";#N/A,#N/A,FALSE,"CAJA (2)";#N/A,#N/A,FALSE,"TERCEROS-PROMEDIO";#N/A,#N/A,FALSE,"CAJA";#N/A,#N/A,FALSE,"INGRESOS1995-2003";#N/A,#N/A,FALSE,"GASTOS1995-2003"}</definedName>
    <definedName name="DESPRE">#REF!</definedName>
    <definedName name="DETALEL_GASTOS">#REF!</definedName>
    <definedName name="detalle">#REF!</definedName>
    <definedName name="DetalleImpExp" localSheetId="2">#REF!,#REF!,#REF!,#REF!,#REF!,#REF!,#REF!,#REF!,#REF!,#REF!,#REF!,#REF!,#REF!,#REF!</definedName>
    <definedName name="DetalleImpExp">#REF!,#REF!,#REF!,#REF!,#REF!,#REF!,#REF!,#REF!,#REF!,#REF!,#REF!,#REF!,#REF!,#REF!</definedName>
    <definedName name="DEX" localSheetId="2">#REF!</definedName>
    <definedName name="DEX">#REF!</definedName>
    <definedName name="dffff" localSheetId="10" hidden="1">{#N/A,#N/A,FALSE,"balance";#N/A,#N/A,FALSE,"PYG"}</definedName>
    <definedName name="dffff" localSheetId="2" hidden="1">{#N/A,#N/A,FALSE,"balance";#N/A,#N/A,FALSE,"PYG"}</definedName>
    <definedName name="dffff" hidden="1">{#N/A,#N/A,FALSE,"balance";#N/A,#N/A,FALSE,"PYG"}</definedName>
    <definedName name="dfg" localSheetId="10" hidden="1">{#N/A,#N/A,FALSE,"balance";#N/A,#N/A,FALSE,"PYG"}</definedName>
    <definedName name="dfg" localSheetId="2" hidden="1">{#N/A,#N/A,FALSE,"balance";#N/A,#N/A,FALSE,"PYG"}</definedName>
    <definedName name="dfg" hidden="1">{#N/A,#N/A,FALSE,"balance";#N/A,#N/A,FALSE,"PYG"}</definedName>
    <definedName name="dfs">#REF!</definedName>
    <definedName name="dgffh">#REF!</definedName>
    <definedName name="DGHFHH">#REF!</definedName>
    <definedName name="DHDHJU">#REF!</definedName>
    <definedName name="DialogoOtros">"Dialog Frame 1"</definedName>
    <definedName name="Dias1080">#REF!</definedName>
    <definedName name="Dias1440">#REF!</definedName>
    <definedName name="Dias180">#REF!</definedName>
    <definedName name="Dias1800">#REF!</definedName>
    <definedName name="Dias270">#REF!</definedName>
    <definedName name="Dias30">#REF!</definedName>
    <definedName name="Dias360">#REF!</definedName>
    <definedName name="Dias3600">#REF!</definedName>
    <definedName name="Dias60">#REF!</definedName>
    <definedName name="Dias720">#REF!</definedName>
    <definedName name="Dias90">#REF!</definedName>
    <definedName name="DiasTotal">#REF!</definedName>
    <definedName name="dic">#REF!</definedName>
    <definedName name="DICIEMBRE">#REF!</definedName>
    <definedName name="DIEZ">#REF!</definedName>
    <definedName name="DIEZYNUEVE">#REF!</definedName>
    <definedName name="DIEZYOCHO">#REF!</definedName>
    <definedName name="DIEZYSEIS">#REF!</definedName>
    <definedName name="DIEZYSIETE">#REF!</definedName>
    <definedName name="DIRECTORIO">#REF!</definedName>
    <definedName name="DISTRIBUCION">#REF!</definedName>
    <definedName name="DIVIPAR">#REF!</definedName>
    <definedName name="djkdhfkhdkk">#REF!</definedName>
    <definedName name="DME_Dirty" hidden="1">"False"</definedName>
    <definedName name="DME_DocumentFlags" hidden="1">"1"</definedName>
    <definedName name="DME_DocumentID" hidden="1">"::ODMA\DME-MSE\PC-37552"</definedName>
    <definedName name="DME_DocumentOpened" hidden="1">"Verdadero"</definedName>
    <definedName name="DME_DocumentTitle" hidden="1">"PC-37552 - formulario readquisición de acciones - epsa"</definedName>
    <definedName name="DME_LocalFile" hidden="1">"Falso"</definedName>
    <definedName name="DME_NextWindowNumber" hidden="1">"2"</definedName>
    <definedName name="DOC_SOP_SIE">#REF!</definedName>
    <definedName name="DOCE">#REF!</definedName>
    <definedName name="dolar">#REF!</definedName>
    <definedName name="dólar">#REF!</definedName>
    <definedName name="DON">#REF!</definedName>
    <definedName name="Dos" localSheetId="10" hidden="1">{#N/A,#N/A,FALSE,"SMT1";#N/A,#N/A,FALSE,"SMT2";#N/A,#N/A,FALSE,"Summary";#N/A,#N/A,FALSE,"Graphs";#N/A,#N/A,FALSE,"4 Panel"}</definedName>
    <definedName name="Dos" localSheetId="2" hidden="1">{#N/A,#N/A,FALSE,"SMT1";#N/A,#N/A,FALSE,"SMT2";#N/A,#N/A,FALSE,"Summary";#N/A,#N/A,FALSE,"Graphs";#N/A,#N/A,FALSE,"4 Panel"}</definedName>
    <definedName name="Dos" hidden="1">{#N/A,#N/A,FALSE,"SMT1";#N/A,#N/A,FALSE,"SMT2";#N/A,#N/A,FALSE,"Summary";#N/A,#N/A,FALSE,"Graphs";#N/A,#N/A,FALSE,"4 Panel"}</definedName>
    <definedName name="DR20_">#REF!</definedName>
    <definedName name="DR21_">#REF!</definedName>
    <definedName name="DR22_">#REF!</definedName>
    <definedName name="DR23_">#REF!</definedName>
    <definedName name="DR24_">#REF!</definedName>
    <definedName name="DR25_">#REF!</definedName>
    <definedName name="DR26_">#REF!</definedName>
    <definedName name="DR27_">#REF!</definedName>
    <definedName name="DR28_">#REF!</definedName>
    <definedName name="DRTA">#REF!</definedName>
    <definedName name="DRTA0">#REF!</definedName>
    <definedName name="DRTA1">#REF!</definedName>
    <definedName name="DRTA2">#REF!</definedName>
    <definedName name="DRTA3">#REF!</definedName>
    <definedName name="DRTA4">#REF!</definedName>
    <definedName name="DRTA5">#REF!</definedName>
    <definedName name="drta8">#REF!</definedName>
    <definedName name="drta88">#REF!</definedName>
    <definedName name="DRTA88A">#REF!</definedName>
    <definedName name="DRTA88B">#REF!</definedName>
    <definedName name="DRTAAB">#REF!</definedName>
    <definedName name="DRTAD">#REF!</definedName>
    <definedName name="DS" localSheetId="10" hidden="1">{#N/A,#N/A,FALSE,"Aging Summary";#N/A,#N/A,FALSE,"Ratio Analysis";#N/A,#N/A,FALSE,"Test 120 Day Accts";#N/A,#N/A,FALSE,"Tickmarks"}</definedName>
    <definedName name="DS" localSheetId="2" hidden="1">{#N/A,#N/A,FALSE,"Aging Summary";#N/A,#N/A,FALSE,"Ratio Analysis";#N/A,#N/A,FALSE,"Test 120 Day Accts";#N/A,#N/A,FALSE,"Tickmarks"}</definedName>
    <definedName name="DS" hidden="1">{#N/A,#N/A,FALSE,"Aging Summary";#N/A,#N/A,FALSE,"Ratio Analysis";#N/A,#N/A,FALSE,"Test 120 Day Accts";#N/A,#N/A,FALSE,"Tickmarks"}</definedName>
    <definedName name="DSF_Conjunta">#REF!</definedName>
    <definedName name="DSF_Ecuador">#REF!</definedName>
    <definedName name="DSF_Mercado_Mundial">#REF!</definedName>
    <definedName name="DSF_Perú">#REF!</definedName>
    <definedName name="DSF_Preferencial">#REF!</definedName>
    <definedName name="DSF_Venezuela">#REF!</definedName>
    <definedName name="DT">#REF!</definedName>
    <definedName name="DTM">#REF!</definedName>
    <definedName name="DVVFG">#REF!</definedName>
    <definedName name="DY">#REF!</definedName>
    <definedName name="DYND">#REF!</definedName>
    <definedName name="DYND1">#REF!</definedName>
    <definedName name="E">#REF!</definedName>
    <definedName name="ear" localSheetId="10" hidden="1">{#N/A,#N/A,FALSE,"balance";#N/A,#N/A,FALSE,"PYG"}</definedName>
    <definedName name="ear" localSheetId="2" hidden="1">{#N/A,#N/A,FALSE,"balance";#N/A,#N/A,FALSE,"PYG"}</definedName>
    <definedName name="ear" hidden="1">{#N/A,#N/A,FALSE,"balance";#N/A,#N/A,FALSE,"PYG"}</definedName>
    <definedName name="Ebitda" localSheetId="10" hidden="1">{#N/A,#N/A,FALSE,"GRAFICO";#N/A,#N/A,FALSE,"CAJA (2)";#N/A,#N/A,FALSE,"TERCEROS-PROMEDIO";#N/A,#N/A,FALSE,"CAJA";#N/A,#N/A,FALSE,"INGRESOS1995-2003";#N/A,#N/A,FALSE,"GASTOS1995-2003"}</definedName>
    <definedName name="Ebitda" localSheetId="2" hidden="1">{#N/A,#N/A,FALSE,"GRAFICO";#N/A,#N/A,FALSE,"CAJA (2)";#N/A,#N/A,FALSE,"TERCEROS-PROMEDIO";#N/A,#N/A,FALSE,"CAJA";#N/A,#N/A,FALSE,"INGRESOS1995-2003";#N/A,#N/A,FALSE,"GASTOS1995-2003"}</definedName>
    <definedName name="Ebitda" hidden="1">{#N/A,#N/A,FALSE,"GRAFICO";#N/A,#N/A,FALSE,"CAJA (2)";#N/A,#N/A,FALSE,"TERCEROS-PROMEDIO";#N/A,#N/A,FALSE,"CAJA";#N/A,#N/A,FALSE,"INGRESOS1995-2003";#N/A,#N/A,FALSE,"GASTOS1995-2003"}</definedName>
    <definedName name="EBITDA_CETSA">#REF!</definedName>
    <definedName name="ed">#REF!</definedName>
    <definedName name="EDAD">#REF!</definedName>
    <definedName name="EDIFICIOS">#REF!</definedName>
    <definedName name="EDIFICIOS1">#REF!</definedName>
    <definedName name="EDIFICIOST">#REF!</definedName>
    <definedName name="ee" localSheetId="10" hidden="1">{#N/A,#N/A,FALSE,"balance";#N/A,#N/A,FALSE,"PYG"}</definedName>
    <definedName name="ee" localSheetId="2" hidden="1">{#N/A,#N/A,FALSE,"balance";#N/A,#N/A,FALSE,"PYG"}</definedName>
    <definedName name="ee" hidden="1">{#N/A,#N/A,FALSE,"balance";#N/A,#N/A,FALSE,"PYG"}</definedName>
    <definedName name="EEGG">#REF!</definedName>
    <definedName name="efff">#REF!</definedName>
    <definedName name="efraín_marmolejo">#REF!</definedName>
    <definedName name="Ejecución_presupuestal">#REF!</definedName>
    <definedName name="ejemekfl">#REF!</definedName>
    <definedName name="El_Cairo_Cabaña">#REF!</definedName>
    <definedName name="electricaribeLP" localSheetId="10" hidden="1">{#N/A,#N/A,FALSE,"Aging Summary";#N/A,#N/A,FALSE,"Ratio Analysis";#N/A,#N/A,FALSE,"Test 120 Day Accts";#N/A,#N/A,FALSE,"Tickmarks"}</definedName>
    <definedName name="electricaribeLP" localSheetId="2" hidden="1">{#N/A,#N/A,FALSE,"Aging Summary";#N/A,#N/A,FALSE,"Ratio Analysis";#N/A,#N/A,FALSE,"Test 120 Day Accts";#N/A,#N/A,FALSE,"Tickmarks"}</definedName>
    <definedName name="electricaribeLP" hidden="1">{#N/A,#N/A,FALSE,"Aging Summary";#N/A,#N/A,FALSE,"Ratio Analysis";#N/A,#N/A,FALSE,"Test 120 Day Accts";#N/A,#N/A,FALSE,"Tickmarks"}</definedName>
    <definedName name="EMP_FIC">#REF!</definedName>
    <definedName name="EMPRE">#REF!</definedName>
    <definedName name="EMPRESA">#REF!</definedName>
    <definedName name="EMPRESA1">#REF!</definedName>
    <definedName name="EMPRESA5C">#REF!</definedName>
    <definedName name="EMPRESA5D">#REF!</definedName>
    <definedName name="EMPRESAA">#REF!</definedName>
    <definedName name="EMPRESAIVA">#REF!</definedName>
    <definedName name="EMPRESAS">#REF!</definedName>
    <definedName name="ENANO" localSheetId="10" hidden="1">{#N/A,#N/A,FALSE,"Aging Summary";#N/A,#N/A,FALSE,"Ratio Analysis";#N/A,#N/A,FALSE,"Test 120 Day Accts";#N/A,#N/A,FALSE,"Tickmarks"}</definedName>
    <definedName name="ENANO" localSheetId="2" hidden="1">{#N/A,#N/A,FALSE,"Aging Summary";#N/A,#N/A,FALSE,"Ratio Analysis";#N/A,#N/A,FALSE,"Test 120 Day Accts";#N/A,#N/A,FALSE,"Tickmarks"}</definedName>
    <definedName name="ENANO" hidden="1">{#N/A,#N/A,FALSE,"Aging Summary";#N/A,#N/A,FALSE,"Ratio Analysis";#N/A,#N/A,FALSE,"Test 120 Day Accts";#N/A,#N/A,FALSE,"Tickmarks"}</definedName>
    <definedName name="END">#REF!</definedName>
    <definedName name="END1A">#REF!</definedName>
    <definedName name="ENDA">#REF!</definedName>
    <definedName name="ENDA1">#REF!</definedName>
    <definedName name="ENDB">#REF!</definedName>
    <definedName name="ENDB1">#REF!</definedName>
    <definedName name="ENDC">#REF!</definedName>
    <definedName name="ENDC1">#REF!</definedName>
    <definedName name="ENDD">#REF!</definedName>
    <definedName name="ENDD1">#REF!</definedName>
    <definedName name="ENDE">#REF!</definedName>
    <definedName name="ENDE1">#REF!</definedName>
    <definedName name="ENDT1">#REF!</definedName>
    <definedName name="ENDT2">#REF!</definedName>
    <definedName name="ENE">#REF!</definedName>
    <definedName name="ener">#REF!</definedName>
    <definedName name="energia">#REF!</definedName>
    <definedName name="enero">#REF!</definedName>
    <definedName name="ENTER">#REF!</definedName>
    <definedName name="ENTER1">#REF!</definedName>
    <definedName name="ENTRA">#REF!</definedName>
    <definedName name="ENTRADA">#REF!</definedName>
    <definedName name="EPSA">#REF!</definedName>
    <definedName name="EPSA_ESP">#REF!</definedName>
    <definedName name="Equivalencia">#REF!</definedName>
    <definedName name="er" localSheetId="10" hidden="1">{#N/A,#N/A,FALSE,"balance";#N/A,#N/A,FALSE,"PYG"}</definedName>
    <definedName name="er" localSheetId="2" hidden="1">{#N/A,#N/A,FALSE,"balance";#N/A,#N/A,FALSE,"PYG"}</definedName>
    <definedName name="er" hidden="1">{#N/A,#N/A,FALSE,"balance";#N/A,#N/A,FALSE,"PYG"}</definedName>
    <definedName name="ERD" localSheetId="10" hidden="1">{#N/A,#N/A,FALSE,"Aging Summary";#N/A,#N/A,FALSE,"Ratio Analysis";#N/A,#N/A,FALSE,"Test 120 Day Accts";#N/A,#N/A,FALSE,"Tickmarks"}</definedName>
    <definedName name="ERD" localSheetId="2" hidden="1">{#N/A,#N/A,FALSE,"Aging Summary";#N/A,#N/A,FALSE,"Ratio Analysis";#N/A,#N/A,FALSE,"Test 120 Day Accts";#N/A,#N/A,FALSE,"Tickmarks"}</definedName>
    <definedName name="ERD" hidden="1">{#N/A,#N/A,FALSE,"Aging Summary";#N/A,#N/A,FALSE,"Ratio Analysis";#N/A,#N/A,FALSE,"Test 120 Day Accts";#N/A,#N/A,FALSE,"Tickmarks"}</definedName>
    <definedName name="ERE" localSheetId="10" hidden="1">{"'18'!$A$5:$M$18"}</definedName>
    <definedName name="ERE" localSheetId="2" hidden="1">{"'18'!$A$5:$M$18"}</definedName>
    <definedName name="ERE" hidden="1">{"'18'!$A$5:$M$18"}</definedName>
    <definedName name="erer">#REF!</definedName>
    <definedName name="ERROR">#REF!</definedName>
    <definedName name="ert" localSheetId="10" hidden="1">{#N/A,#N/A,FALSE,"balance";#N/A,#N/A,FALSE,"PYG"}</definedName>
    <definedName name="ert" localSheetId="2" hidden="1">{#N/A,#N/A,FALSE,"balance";#N/A,#N/A,FALSE,"PYG"}</definedName>
    <definedName name="ert" hidden="1">{#N/A,#N/A,FALSE,"balance";#N/A,#N/A,FALSE,"PYG"}</definedName>
    <definedName name="erw">#REF!</definedName>
    <definedName name="ESCENARIO" localSheetId="10" hidden="1">{#N/A,#N/A,FALSE,"GRAFICO";#N/A,#N/A,FALSE,"CAJA (2)";#N/A,#N/A,FALSE,"TERCEROS-PROMEDIO";#N/A,#N/A,FALSE,"CAJA";#N/A,#N/A,FALSE,"INGRESOS1995-2003";#N/A,#N/A,FALSE,"GASTOS1995-2003"}</definedName>
    <definedName name="ESCENARIO" localSheetId="2" hidden="1">{#N/A,#N/A,FALSE,"GRAFICO";#N/A,#N/A,FALSE,"CAJA (2)";#N/A,#N/A,FALSE,"TERCEROS-PROMEDIO";#N/A,#N/A,FALSE,"CAJA";#N/A,#N/A,FALSE,"INGRESOS1995-2003";#N/A,#N/A,FALSE,"GASTOS1995-2003"}</definedName>
    <definedName name="ESCENARIO" hidden="1">{#N/A,#N/A,FALSE,"GRAFICO";#N/A,#N/A,FALSE,"CAJA (2)";#N/A,#N/A,FALSE,"TERCEROS-PROMEDIO";#N/A,#N/A,FALSE,"CAJA";#N/A,#N/A,FALSE,"INGRESOS1995-2003";#N/A,#N/A,FALSE,"GASTOS1995-2003"}</definedName>
    <definedName name="ESCENARIOS">#REF!</definedName>
    <definedName name="est">#REF!</definedName>
    <definedName name="EST_GEN_SIE">#REF!</definedName>
    <definedName name="este" localSheetId="10" hidden="1">{"PYGT",#N/A,FALSE,"PYG";"ACTIT",#N/A,FALSE,"BCE_GRAL-ACTIVO";"PASIT",#N/A,FALSE,"BCE_GRAL-PASIVO-PATRIM";"CAJAT",#N/A,FALSE,"CAJA"}</definedName>
    <definedName name="este" localSheetId="2" hidden="1">{"PYGT",#N/A,FALSE,"PYG";"ACTIT",#N/A,FALSE,"BCE_GRAL-ACTIVO";"PASIT",#N/A,FALSE,"BCE_GRAL-PASIVO-PATRIM";"CAJAT",#N/A,FALSE,"CAJA"}</definedName>
    <definedName name="este" hidden="1">{"PYGT",#N/A,FALSE,"PYG";"ACTIT",#N/A,FALSE,"BCE_GRAL-ACTIVO";"PASIT",#N/A,FALSE,"BCE_GRAL-PASIVO-PATRIM";"CAJAT",#N/A,FALSE,"CAJA"}</definedName>
    <definedName name="ESTEWW" localSheetId="10" hidden="1">{#N/A,#N/A,FALSE,"GRAFICO";#N/A,#N/A,FALSE,"CAJA (2)";#N/A,#N/A,FALSE,"TERCEROS-PROMEDIO";#N/A,#N/A,FALSE,"CAJA";#N/A,#N/A,FALSE,"INGRESOS1995-2003";#N/A,#N/A,FALSE,"GASTOS1995-2003"}</definedName>
    <definedName name="ESTEWW" localSheetId="2" hidden="1">{#N/A,#N/A,FALSE,"GRAFICO";#N/A,#N/A,FALSE,"CAJA (2)";#N/A,#N/A,FALSE,"TERCEROS-PROMEDIO";#N/A,#N/A,FALSE,"CAJA";#N/A,#N/A,FALSE,"INGRESOS1995-2003";#N/A,#N/A,FALSE,"GASTOS1995-2003"}</definedName>
    <definedName name="ESTEWW" hidden="1">{#N/A,#N/A,FALSE,"GRAFICO";#N/A,#N/A,FALSE,"CAJA (2)";#N/A,#N/A,FALSE,"TERCEROS-PROMEDIO";#N/A,#N/A,FALSE,"CAJA";#N/A,#N/A,FALSE,"INGRESOS1995-2003";#N/A,#N/A,FALSE,"GASTOS1995-2003"}</definedName>
    <definedName name="Estoquees" localSheetId="10" hidden="1">{#N/A,#N/A,FALSE,"Aging Summary";#N/A,#N/A,FALSE,"Ratio Analysis";#N/A,#N/A,FALSE,"Test 120 Day Accts";#N/A,#N/A,FALSE,"Tickmarks"}</definedName>
    <definedName name="Estoquees" localSheetId="2" hidden="1">{#N/A,#N/A,FALSE,"Aging Summary";#N/A,#N/A,FALSE,"Ratio Analysis";#N/A,#N/A,FALSE,"Test 120 Day Accts";#N/A,#N/A,FALSE,"Tickmarks"}</definedName>
    <definedName name="Estoquees" hidden="1">{#N/A,#N/A,FALSE,"Aging Summary";#N/A,#N/A,FALSE,"Ratio Analysis";#N/A,#N/A,FALSE,"Test 120 Day Accts";#N/A,#N/A,FALSE,"Tickmarks"}</definedName>
    <definedName name="estoquees1" localSheetId="10" hidden="1">{#N/A,#N/A,FALSE,"Aging Summary";#N/A,#N/A,FALSE,"Ratio Analysis";#N/A,#N/A,FALSE,"Test 120 Day Accts";#N/A,#N/A,FALSE,"Tickmarks"}</definedName>
    <definedName name="estoquees1" localSheetId="2" hidden="1">{#N/A,#N/A,FALSE,"Aging Summary";#N/A,#N/A,FALSE,"Ratio Analysis";#N/A,#N/A,FALSE,"Test 120 Day Accts";#N/A,#N/A,FALSE,"Tickmarks"}</definedName>
    <definedName name="estoquees1" hidden="1">{#N/A,#N/A,FALSE,"Aging Summary";#N/A,#N/A,FALSE,"Ratio Analysis";#N/A,#N/A,FALSE,"Test 120 Day Accts";#N/A,#N/A,FALSE,"Tickmarks"}</definedName>
    <definedName name="estoquees2" localSheetId="10" hidden="1">{#N/A,#N/A,FALSE,"Aging Summary";#N/A,#N/A,FALSE,"Ratio Analysis";#N/A,#N/A,FALSE,"Test 120 Day Accts";#N/A,#N/A,FALSE,"Tickmarks"}</definedName>
    <definedName name="estoquees2" localSheetId="2" hidden="1">{#N/A,#N/A,FALSE,"Aging Summary";#N/A,#N/A,FALSE,"Ratio Analysis";#N/A,#N/A,FALSE,"Test 120 Day Accts";#N/A,#N/A,FALSE,"Tickmarks"}</definedName>
    <definedName name="estoquees2" hidden="1">{#N/A,#N/A,FALSE,"Aging Summary";#N/A,#N/A,FALSE,"Ratio Analysis";#N/A,#N/A,FALSE,"Test 120 Day Accts";#N/A,#N/A,FALSE,"Tickmarks"}</definedName>
    <definedName name="estre" localSheetId="10" hidden="1">{#N/A,#N/A,FALSE,"GRAFICO";#N/A,#N/A,FALSE,"CAJA (2)";#N/A,#N/A,FALSE,"TERCEROS-PROMEDIO";#N/A,#N/A,FALSE,"CAJA";#N/A,#N/A,FALSE,"INGRESOS1995-2003";#N/A,#N/A,FALSE,"GASTOS1995-2003"}</definedName>
    <definedName name="estre" localSheetId="2" hidden="1">{#N/A,#N/A,FALSE,"GRAFICO";#N/A,#N/A,FALSE,"CAJA (2)";#N/A,#N/A,FALSE,"TERCEROS-PROMEDIO";#N/A,#N/A,FALSE,"CAJA";#N/A,#N/A,FALSE,"INGRESOS1995-2003";#N/A,#N/A,FALSE,"GASTOS1995-2003"}</definedName>
    <definedName name="estre" hidden="1">{#N/A,#N/A,FALSE,"GRAFICO";#N/A,#N/A,FALSE,"CAJA (2)";#N/A,#N/A,FALSE,"TERCEROS-PROMEDIO";#N/A,#N/A,FALSE,"CAJA";#N/A,#N/A,FALSE,"INGRESOS1995-2003";#N/A,#N/A,FALSE,"GASTOS1995-2003"}</definedName>
    <definedName name="Estruct">#REF!</definedName>
    <definedName name="etert">#REF!</definedName>
    <definedName name="eumelia_colonia">#REF!</definedName>
    <definedName name="EUR">#REF!</definedName>
    <definedName name="EuroIndex">#REF!</definedName>
    <definedName name="ev.Calculation" hidden="1">-4135</definedName>
    <definedName name="ev.Initialized" hidden="1">FALSE</definedName>
    <definedName name="EVA">#REF!</definedName>
    <definedName name="evaluados">#REF!</definedName>
    <definedName name="evtr">#REF!</definedName>
    <definedName name="ew">#REF!</definedName>
    <definedName name="ewew" localSheetId="10" hidden="1">{"'18'!$A$5:$M$18"}</definedName>
    <definedName name="ewew" localSheetId="2" hidden="1">{"'18'!$A$5:$M$18"}</definedName>
    <definedName name="ewew" hidden="1">{"'18'!$A$5:$M$18"}</definedName>
    <definedName name="EWQ" localSheetId="10" hidden="1">{#N/A,#N/A,FALSE,"Aging Summary";#N/A,#N/A,FALSE,"Ratio Analysis";#N/A,#N/A,FALSE,"Test 120 Day Accts";#N/A,#N/A,FALSE,"Tickmarks"}</definedName>
    <definedName name="EWQ" localSheetId="2" hidden="1">{#N/A,#N/A,FALSE,"Aging Summary";#N/A,#N/A,FALSE,"Ratio Analysis";#N/A,#N/A,FALSE,"Test 120 Day Accts";#N/A,#N/A,FALSE,"Tickmarks"}</definedName>
    <definedName name="EWQ" hidden="1">{#N/A,#N/A,FALSE,"Aging Summary";#N/A,#N/A,FALSE,"Ratio Analysis";#N/A,#N/A,FALSE,"Test 120 Day Accts";#N/A,#N/A,FALSE,"Tickmarks"}</definedName>
    <definedName name="ewqasd">#REF!</definedName>
    <definedName name="ex">#REF!</definedName>
    <definedName name="Excel_BuiltIn_Print_Titles_1">#REF!</definedName>
    <definedName name="EXHBK">#REF!</definedName>
    <definedName name="Exis_Btura_Blanco">#REF!</definedName>
    <definedName name="Exis_Btura_Crudo">#REF!</definedName>
    <definedName name="Exis_Buga_Blanco">#REF!</definedName>
    <definedName name="Exis_Buga_Crudo">#REF!</definedName>
    <definedName name="Exis_Cartagena_Blanco">#REF!</definedName>
    <definedName name="Exis_Cartagena_Crudo">#REF!</definedName>
    <definedName name="Exis_Ingenio_Blanco">#REF!</definedName>
    <definedName name="Exis_Ingenio_Crudo">#REF!</definedName>
    <definedName name="Exis_Palmira_Blanco">#REF!</definedName>
    <definedName name="Exis_Palmira_Crudo">#REF!</definedName>
    <definedName name="EXPORTACIONES">#REF!</definedName>
    <definedName name="EXTERIOR" localSheetId="2">#REF!,#REF!</definedName>
    <definedName name="EXTERIOR">#REF!,#REF!</definedName>
    <definedName name="F.1.1." localSheetId="2">#REF!</definedName>
    <definedName name="F.1.1.">#REF!</definedName>
    <definedName name="F.1.1._VOLVER" localSheetId="2">#REF!</definedName>
    <definedName name="F.1.1._VOLVER">#REF!</definedName>
    <definedName name="F.1.1.1." localSheetId="2">#REF!</definedName>
    <definedName name="F.1.1.1.">#REF!</definedName>
    <definedName name="F.1.1.2.">#REF!</definedName>
    <definedName name="F.1.1.3.">#REF!</definedName>
    <definedName name="F.1.1.4.">#REF!</definedName>
    <definedName name="F.1.1.5.">#REF!</definedName>
    <definedName name="F.1.2._VOLVER">#REF!</definedName>
    <definedName name="F.1.2.1.">#REF!</definedName>
    <definedName name="F.1.2.2.">#REF!</definedName>
    <definedName name="F.1.2.3.">#REF!</definedName>
    <definedName name="F.1.2.4.">#REF!</definedName>
    <definedName name="F.1.2.5.">#REF!</definedName>
    <definedName name="F.1.2.5._VOLVER">#REF!</definedName>
    <definedName name="F.1.2.5.1.">#REF!</definedName>
    <definedName name="F.1.2.5.2.">#REF!</definedName>
    <definedName name="F.1.2.5.3.">#REF!</definedName>
    <definedName name="F.1.2.5.4.">#REF!</definedName>
    <definedName name="F.1.2.7.">#REF!</definedName>
    <definedName name="F.1.3.1.">#REF!</definedName>
    <definedName name="F.1.3.1._VOLVER">#REF!</definedName>
    <definedName name="F.1.5.">#REF!</definedName>
    <definedName name="F.2.">#REF!</definedName>
    <definedName name="F.2._VOLVER">#REF!</definedName>
    <definedName name="F.2.1.">#REF!</definedName>
    <definedName name="F.2.1._VOLVER">#REF!</definedName>
    <definedName name="F.2.1.1.">#REF!</definedName>
    <definedName name="F.2.1.1._VOLVER">#REF!</definedName>
    <definedName name="F.2.1.2.">#REF!</definedName>
    <definedName name="F.2.1.3.">#REF!</definedName>
    <definedName name="F.2.1.4.">#REF!</definedName>
    <definedName name="F.2.2.1.">#REF!</definedName>
    <definedName name="F.2.2.1._VOLVER">#REF!</definedName>
    <definedName name="F.2.2.2.">#REF!</definedName>
    <definedName name="F.2.3">#REF!</definedName>
    <definedName name="F.2.3.">#REF!</definedName>
    <definedName name="F.2.3._VOLVER">#REF!</definedName>
    <definedName name="F.2.3.1">#REF!</definedName>
    <definedName name="F.2.3.1.">#REF!</definedName>
    <definedName name="F.2.3.1._VOLVER">#REF!</definedName>
    <definedName name="F.2.3.2">#REF!</definedName>
    <definedName name="F.2.3.2.">#REF!</definedName>
    <definedName name="F.2.3.3">#REF!</definedName>
    <definedName name="F.2.3.3.">#REF!</definedName>
    <definedName name="F.2.3.4.">#REF!</definedName>
    <definedName name="F.2.4.">#REF!</definedName>
    <definedName name="F.2.4._VOLVER">#REF!</definedName>
    <definedName name="F.2.4.1.">#REF!</definedName>
    <definedName name="F.2.4.1._VOLVER">#REF!</definedName>
    <definedName name="F.2.4.2">#REF!</definedName>
    <definedName name="F.2.4.2.">#REF!</definedName>
    <definedName name="F.2.4.3.">#REF!</definedName>
    <definedName name="F.2.4.4.">#REF!</definedName>
    <definedName name="F.2_VOLVER">#REF!</definedName>
    <definedName name="F.3.3.">#REF!</definedName>
    <definedName name="F.3.3._VOLVER">#REF!</definedName>
    <definedName name="F.3.3.1.">#REF!</definedName>
    <definedName name="F.3.3.2.">#REF!</definedName>
    <definedName name="F.3.4.">#REF!</definedName>
    <definedName name="F.3.4._VOLVER">#REF!</definedName>
    <definedName name="F.3.4.1.">#REF!</definedName>
    <definedName name="F.3.4.2.">#REF!</definedName>
    <definedName name="F1.">#REF!</definedName>
    <definedName name="F1._Incrementar_ventas_con_rentabilidad.__Jair_Salazar">#REF!</definedName>
    <definedName name="F1._Volver">#REF!</definedName>
    <definedName name="F1.1">#REF!</definedName>
    <definedName name="F1.2">#REF!</definedName>
    <definedName name="F1.3">#REF!</definedName>
    <definedName name="F2.">#REF!</definedName>
    <definedName name="F2._VOLVER">#REF!</definedName>
    <definedName name="F2.1">#REF!</definedName>
    <definedName name="F2.2">#REF!</definedName>
    <definedName name="F2.3">#REF!</definedName>
    <definedName name="F2.3.">#REF!</definedName>
    <definedName name="F2.4">#REF!</definedName>
    <definedName name="F3.">#REF!</definedName>
    <definedName name="F3.1">#REF!</definedName>
    <definedName name="fa">#REF!</definedName>
    <definedName name="Factores">#REF!</definedName>
    <definedName name="Factores1">#REF!</definedName>
    <definedName name="Factores2">#REF!</definedName>
    <definedName name="Factores3">#REF!</definedName>
    <definedName name="FactoresDec">#REF!</definedName>
    <definedName name="FACTURACION_MARZO_DEL_2000">#REF!</definedName>
    <definedName name="FACTURACION_NO_REGULADOS_DATOS">#REF!</definedName>
    <definedName name="FACTURACION_PEAJES_COMER_DATOS">#REF!</definedName>
    <definedName name="FACTURACION_PEAJES_DATOS">#REF!</definedName>
    <definedName name="facturacionTesoreria">#REF!</definedName>
    <definedName name="FACTURAS">#REF!</definedName>
    <definedName name="fanny_marmolejo">#REF!</definedName>
    <definedName name="FAROL" localSheetId="10" hidden="1">{"PYGT",#N/A,FALSE,"PYG";"ACTIT",#N/A,FALSE,"BCE_GRAL-ACTIVO";"PASIT",#N/A,FALSE,"BCE_GRAL-PASIVO-PATRIM";"CAJAT",#N/A,FALSE,"CAJA"}</definedName>
    <definedName name="FAROL" localSheetId="2" hidden="1">{"PYGT",#N/A,FALSE,"PYG";"ACTIT",#N/A,FALSE,"BCE_GRAL-ACTIVO";"PASIT",#N/A,FALSE,"BCE_GRAL-PASIVO-PATRIM";"CAJAT",#N/A,FALSE,"CAJA"}</definedName>
    <definedName name="FAROL" hidden="1">{"PYGT",#N/A,FALSE,"PYG";"ACTIT",#N/A,FALSE,"BCE_GRAL-ACTIVO";"PASIT",#N/A,FALSE,"BCE_GRAL-PASIVO-PATRIM";"CAJAT",#N/A,FALSE,"CAJA"}</definedName>
    <definedName name="FB_Comb">#REF!</definedName>
    <definedName name="FB_ITCR">#REF!</definedName>
    <definedName name="FB_Maq">#REF!</definedName>
    <definedName name="FB_Rieg">#REF!</definedName>
    <definedName name="FCL_CETSA">#REF!</definedName>
    <definedName name="FCL_Financiero">#REF!</definedName>
    <definedName name="FCL_Operacional">#REF!</definedName>
    <definedName name="FD156d" localSheetId="10" hidden="1">{#N/A,#N/A,FALSE,"balance";#N/A,#N/A,FALSE,"PYG"}</definedName>
    <definedName name="FD156d" localSheetId="2" hidden="1">{#N/A,#N/A,FALSE,"balance";#N/A,#N/A,FALSE,"PYG"}</definedName>
    <definedName name="FD156d" hidden="1">{#N/A,#N/A,FALSE,"balance";#N/A,#N/A,FALSE,"PYG"}</definedName>
    <definedName name="fdfdsf">#REF!</definedName>
    <definedName name="FEB">#REF!</definedName>
    <definedName name="febrero">#REF!</definedName>
    <definedName name="FEC_ACUM">#REF!</definedName>
    <definedName name="FECHA">#REF!</definedName>
    <definedName name="FechaFin">#REF!</definedName>
    <definedName name="FechaIni">#REF!</definedName>
    <definedName name="FENIX">#REF!</definedName>
    <definedName name="FER">#REF!</definedName>
    <definedName name="FERGON">#REF!</definedName>
    <definedName name="ff" localSheetId="10" hidden="1">{#N/A,#N/A,FALSE,"GRAFICO";#N/A,#N/A,FALSE,"CAJA (2)";#N/A,#N/A,FALSE,"TERCEROS-PROMEDIO";#N/A,#N/A,FALSE,"CAJA";#N/A,#N/A,FALSE,"INGRESOS1995-2003";#N/A,#N/A,FALSE,"GASTOS1995-2003"}</definedName>
    <definedName name="ff" localSheetId="2" hidden="1">{#N/A,#N/A,FALSE,"GRAFICO";#N/A,#N/A,FALSE,"CAJA (2)";#N/A,#N/A,FALSE,"TERCEROS-PROMEDIO";#N/A,#N/A,FALSE,"CAJA";#N/A,#N/A,FALSE,"INGRESOS1995-2003";#N/A,#N/A,FALSE,"GASTOS1995-2003"}</definedName>
    <definedName name="ff" hidden="1">{#N/A,#N/A,FALSE,"GRAFICO";#N/A,#N/A,FALSE,"CAJA (2)";#N/A,#N/A,FALSE,"TERCEROS-PROMEDIO";#N/A,#N/A,FALSE,"CAJA";#N/A,#N/A,FALSE,"INGRESOS1995-2003";#N/A,#N/A,FALSE,"GASTOS1995-2003"}</definedName>
    <definedName name="FFAPPCOLNAME1_1">#REF!</definedName>
    <definedName name="FFAPPCOLNAME10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APPCOLNAME9_1">#REF!</definedName>
    <definedName name="fff">#REF!</definedName>
    <definedName name="fffff">#REF!</definedName>
    <definedName name="ffgh" localSheetId="10" hidden="1">{#N/A,#N/A,FALSE,"Aging Summary";#N/A,#N/A,FALSE,"Ratio Analysis";#N/A,#N/A,FALSE,"Test 120 Day Accts";#N/A,#N/A,FALSE,"Tickmarks"}</definedName>
    <definedName name="ffgh" localSheetId="2" hidden="1">{#N/A,#N/A,FALSE,"Aging Summary";#N/A,#N/A,FALSE,"Ratio Analysis";#N/A,#N/A,FALSE,"Test 120 Day Accts";#N/A,#N/A,FALSE,"Tickmarks"}</definedName>
    <definedName name="ffgh" hidden="1">{#N/A,#N/A,FALSE,"Aging Summary";#N/A,#N/A,FALSE,"Ratio Analysis";#N/A,#N/A,FALSE,"Test 120 Day Accts";#N/A,#N/A,FALSE,"Tickmarks"}</definedName>
    <definedName name="FFSEGMENT1_1">#REF!</definedName>
    <definedName name="FFSEGMENT10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MENT9_1">#REF!</definedName>
    <definedName name="FFSEGSEPARATOR1">#REF!</definedName>
    <definedName name="fgd">#REF!</definedName>
    <definedName name="fgf" localSheetId="10" hidden="1">{#N/A,#N/A,FALSE,"Aging Summary";#N/A,#N/A,FALSE,"Ratio Analysis";#N/A,#N/A,FALSE,"Test 120 Day Accts";#N/A,#N/A,FALSE,"Tickmarks"}</definedName>
    <definedName name="fgf" localSheetId="2" hidden="1">{#N/A,#N/A,FALSE,"Aging Summary";#N/A,#N/A,FALSE,"Ratio Analysis";#N/A,#N/A,FALSE,"Test 120 Day Accts";#N/A,#N/A,FALSE,"Tickmarks"}</definedName>
    <definedName name="fgf" hidden="1">{#N/A,#N/A,FALSE,"Aging Summary";#N/A,#N/A,FALSE,"Ratio Analysis";#N/A,#N/A,FALSE,"Test 120 Day Accts";#N/A,#N/A,FALSE,"Tickmarks"}</definedName>
    <definedName name="fgfd">#REF!</definedName>
    <definedName name="fgs">#REF!</definedName>
    <definedName name="fhh">#REF!</definedName>
    <definedName name="FICHA1">#REF!</definedName>
    <definedName name="FIDUCIASOCTUBRE" localSheetId="10" hidden="1">{#N/A,#N/A,FALSE,"Aging Summary";#N/A,#N/A,FALSE,"Ratio Analysis";#N/A,#N/A,FALSE,"Test 120 Day Accts";#N/A,#N/A,FALSE,"Tickmarks"}</definedName>
    <definedName name="FIDUCIASOCTUBRE" localSheetId="2" hidden="1">{#N/A,#N/A,FALSE,"Aging Summary";#N/A,#N/A,FALSE,"Ratio Analysis";#N/A,#N/A,FALSE,"Test 120 Day Accts";#N/A,#N/A,FALSE,"Tickmarks"}</definedName>
    <definedName name="FIDUCIASOCTUBRE" hidden="1">{#N/A,#N/A,FALSE,"Aging Summary";#N/A,#N/A,FALSE,"Ratio Analysis";#N/A,#N/A,FALSE,"Test 120 Day Accts";#N/A,#N/A,FALSE,"Tickmarks"}</definedName>
    <definedName name="FIELDNAMECOLUMN1">#REF!</definedName>
    <definedName name="FIELDNAMEROW1">#REF!</definedName>
    <definedName name="fieldsales">#REF!</definedName>
    <definedName name="FILA">#REF!</definedName>
    <definedName name="FILA1">#REF!</definedName>
    <definedName name="FIN_ACU">#REF!</definedName>
    <definedName name="FIN_MEN">#REF!</definedName>
    <definedName name="FINAL_COMERCIALIZADORAS">#REF!</definedName>
    <definedName name="FINAL_CONSUMOS_PEAJES">#REF!</definedName>
    <definedName name="FINAL_REPORTE_CONSUMOS_NO_REGULADOS">#REF!</definedName>
    <definedName name="FINAL_REPORTE_NO_REGULADOS">#REF!</definedName>
    <definedName name="finalopvolumen">#REF!</definedName>
    <definedName name="FIRSTDATAROW1">#REF!</definedName>
    <definedName name="fklksdflñs">#REF!</definedName>
    <definedName name="fkslñklkfs">#REF!</definedName>
    <definedName name="fletes">#REF!</definedName>
    <definedName name="flor_de_maría_caicedo_colonia">#REF!</definedName>
    <definedName name="Flujo_Operacional">#REF!</definedName>
    <definedName name="flujotesoreria">#REF!</definedName>
    <definedName name="FNDNAM1">#REF!</definedName>
    <definedName name="FNDUSERID1">#REF!</definedName>
    <definedName name="fob">#REF!</definedName>
    <definedName name="fondo_empleados_cetsa">#REF!</definedName>
    <definedName name="fondo_mutuo_de_inversión_FIA">#REF!</definedName>
    <definedName name="fop">#REF!</definedName>
    <definedName name="FORMA">#REF!</definedName>
    <definedName name="forward" localSheetId="10" hidden="1">{#N/A,#N/A,FALSE,"Aging Summary";#N/A,#N/A,FALSE,"Ratio Analysis";#N/A,#N/A,FALSE,"Test 120 Day Accts";#N/A,#N/A,FALSE,"Tickmarks"}</definedName>
    <definedName name="forward" localSheetId="2" hidden="1">{#N/A,#N/A,FALSE,"Aging Summary";#N/A,#N/A,FALSE,"Ratio Analysis";#N/A,#N/A,FALSE,"Test 120 Day Accts";#N/A,#N/A,FALSE,"Tickmarks"}</definedName>
    <definedName name="forward" hidden="1">{#N/A,#N/A,FALSE,"Aging Summary";#N/A,#N/A,FALSE,"Ratio Analysis";#N/A,#N/A,FALSE,"Test 120 Day Accts";#N/A,#N/A,FALSE,"Tickmarks"}</definedName>
    <definedName name="FORWARDS">#REF!</definedName>
    <definedName name="foslfsklf">#REF!</definedName>
    <definedName name="fraccion">#REF!</definedName>
    <definedName name="francisco_reina">#REF!</definedName>
    <definedName name="francisco_villegas">#REF!</definedName>
    <definedName name="franja">#REF!</definedName>
    <definedName name="FRE">#REF!</definedName>
    <definedName name="FREV" localSheetId="10" hidden="1">{"PYGT",#N/A,FALSE,"PYG";"ACTIT",#N/A,FALSE,"BCE_GRAL-ACTIVO";"PASIT",#N/A,FALSE,"BCE_GRAL-PASIVO-PATRIM";"CAJAT",#N/A,FALSE,"CAJA"}</definedName>
    <definedName name="FREV" localSheetId="2" hidden="1">{"PYGT",#N/A,FALSE,"PYG";"ACTIT",#N/A,FALSE,"BCE_GRAL-ACTIVO";"PASIT",#N/A,FALSE,"BCE_GRAL-PASIVO-PATRIM";"CAJAT",#N/A,FALSE,"CAJA"}</definedName>
    <definedName name="FREV" hidden="1">{"PYGT",#N/A,FALSE,"PYG";"ACTIT",#N/A,FALSE,"BCE_GRAL-ACTIVO";"PASIT",#N/A,FALSE,"BCE_GRAL-PASIVO-PATRIM";"CAJAT",#N/A,FALSE,"CAJA"}</definedName>
    <definedName name="fsdlñfslñ">#REF!</definedName>
    <definedName name="ftytut">#REF!</definedName>
    <definedName name="FUNCTIONALCURRENCY1">#REF!</definedName>
    <definedName name="fvb" localSheetId="10" hidden="1">{#N/A,#N/A,FALSE,"Aging Summary";#N/A,#N/A,FALSE,"Ratio Analysis";#N/A,#N/A,FALSE,"Test 120 Day Accts";#N/A,#N/A,FALSE,"Tickmarks"}</definedName>
    <definedName name="fvb" localSheetId="2" hidden="1">{#N/A,#N/A,FALSE,"Aging Summary";#N/A,#N/A,FALSE,"Ratio Analysis";#N/A,#N/A,FALSE,"Test 120 Day Accts";#N/A,#N/A,FALSE,"Tickmarks"}</definedName>
    <definedName name="fvb" hidden="1">{#N/A,#N/A,FALSE,"Aging Summary";#N/A,#N/A,FALSE,"Ratio Analysis";#N/A,#N/A,FALSE,"Test 120 Day Accts";#N/A,#N/A,FALSE,"Tickmarks"}</definedName>
    <definedName name="G.V.1995">#REF!</definedName>
    <definedName name="GALLO" localSheetId="10" hidden="1">{#N/A,#N/A,FALSE,"Aging Summary";#N/A,#N/A,FALSE,"Ratio Analysis";#N/A,#N/A,FALSE,"Test 120 Day Accts";#N/A,#N/A,FALSE,"Tickmarks"}</definedName>
    <definedName name="GALLO" localSheetId="2" hidden="1">{#N/A,#N/A,FALSE,"Aging Summary";#N/A,#N/A,FALSE,"Ratio Analysis";#N/A,#N/A,FALSE,"Test 120 Day Accts";#N/A,#N/A,FALSE,"Tickmarks"}</definedName>
    <definedName name="GALLO" hidden="1">{#N/A,#N/A,FALSE,"Aging Summary";#N/A,#N/A,FALSE,"Ratio Analysis";#N/A,#N/A,FALSE,"Test 120 Day Accts";#N/A,#N/A,FALSE,"Tickmarks"}</definedName>
    <definedName name="GASTO97">#REF!</definedName>
    <definedName name="Gastos" localSheetId="10" hidden="1">{#N/A,#N/A,FALSE,"GRAFICO";#N/A,#N/A,FALSE,"CAJA (2)";#N/A,#N/A,FALSE,"TERCEROS-PROMEDIO";#N/A,#N/A,FALSE,"CAJA";#N/A,#N/A,FALSE,"INGRESOS1995-2003";#N/A,#N/A,FALSE,"GASTOS1995-2003"}</definedName>
    <definedName name="Gastos" localSheetId="2" hidden="1">{#N/A,#N/A,FALSE,"GRAFICO";#N/A,#N/A,FALSE,"CAJA (2)";#N/A,#N/A,FALSE,"TERCEROS-PROMEDIO";#N/A,#N/A,FALSE,"CAJA";#N/A,#N/A,FALSE,"INGRESOS1995-2003";#N/A,#N/A,FALSE,"GASTOS1995-2003"}</definedName>
    <definedName name="Gastos" hidden="1">{#N/A,#N/A,FALSE,"GRAFICO";#N/A,#N/A,FALSE,"CAJA (2)";#N/A,#N/A,FALSE,"TERCEROS-PROMEDIO";#N/A,#N/A,FALSE,"CAJA";#N/A,#N/A,FALSE,"INGRESOS1995-2003";#N/A,#N/A,FALSE,"GASTOS1995-2003"}</definedName>
    <definedName name="Gastos__Fijos_de_Producción">#REF!</definedName>
    <definedName name="GASTOS_FIJOS_APLICADOS">#REF!</definedName>
    <definedName name="GATO" localSheetId="10" hidden="1">{#N/A,#N/A,FALSE,"Aging Summary";#N/A,#N/A,FALSE,"Ratio Analysis";#N/A,#N/A,FALSE,"Test 120 Day Accts";#N/A,#N/A,FALSE,"Tickmarks"}</definedName>
    <definedName name="GATO" localSheetId="2" hidden="1">{#N/A,#N/A,FALSE,"Aging Summary";#N/A,#N/A,FALSE,"Ratio Analysis";#N/A,#N/A,FALSE,"Test 120 Day Accts";#N/A,#N/A,FALSE,"Tickmarks"}</definedName>
    <definedName name="GATO" hidden="1">{#N/A,#N/A,FALSE,"Aging Summary";#N/A,#N/A,FALSE,"Ratio Analysis";#N/A,#N/A,FALSE,"Test 120 Day Accts";#N/A,#N/A,FALSE,"Tickmarks"}</definedName>
    <definedName name="GCIA_GRAL">#REF!</definedName>
    <definedName name="GDF">#REF!</definedName>
    <definedName name="gdfgsdfh">#REF!</definedName>
    <definedName name="gdgdg">#REF!</definedName>
    <definedName name="Gen">#REF!</definedName>
    <definedName name="GENERACION">#REF!</definedName>
    <definedName name="gfd">#REF!</definedName>
    <definedName name="gfdf" localSheetId="10" hidden="1">{#N/A,#N/A,FALSE,"balance";#N/A,#N/A,FALSE,"PYG"}</definedName>
    <definedName name="gfdf" localSheetId="2" hidden="1">{#N/A,#N/A,FALSE,"balance";#N/A,#N/A,FALSE,"PYG"}</definedName>
    <definedName name="gfdf" hidden="1">{#N/A,#N/A,FALSE,"balance";#N/A,#N/A,FALSE,"PYG"}</definedName>
    <definedName name="GFDG">#REF!</definedName>
    <definedName name="GFDGFDF">#REF!</definedName>
    <definedName name="GFDM" localSheetId="10" hidden="1">{#N/A,#N/A,FALSE,"Aging Summary";#N/A,#N/A,FALSE,"Ratio Analysis";#N/A,#N/A,FALSE,"Test 120 Day Accts";#N/A,#N/A,FALSE,"Tickmarks"}</definedName>
    <definedName name="GFDM" localSheetId="2" hidden="1">{#N/A,#N/A,FALSE,"Aging Summary";#N/A,#N/A,FALSE,"Ratio Analysis";#N/A,#N/A,FALSE,"Test 120 Day Accts";#N/A,#N/A,FALSE,"Tickmarks"}</definedName>
    <definedName name="GFDM" hidden="1">{#N/A,#N/A,FALSE,"Aging Summary";#N/A,#N/A,FALSE,"Ratio Analysis";#N/A,#N/A,FALSE,"Test 120 Day Accts";#N/A,#N/A,FALSE,"Tickmarks"}</definedName>
    <definedName name="GFHGFJJ">#REF!</definedName>
    <definedName name="gg">#REF!</definedName>
    <definedName name="GGF" localSheetId="10" hidden="1">{#N/A,#N/A,FALSE,"balance";#N/A,#N/A,FALSE,"PYG"}</definedName>
    <definedName name="GGF" localSheetId="2" hidden="1">{#N/A,#N/A,FALSE,"balance";#N/A,#N/A,FALSE,"PYG"}</definedName>
    <definedName name="GGF" hidden="1">{#N/A,#N/A,FALSE,"balance";#N/A,#N/A,FALSE,"PYG"}</definedName>
    <definedName name="ggfa" localSheetId="10" hidden="1">{#N/A,#N/A,FALSE,"balance";#N/A,#N/A,FALSE,"PYG"}</definedName>
    <definedName name="ggfa" localSheetId="2" hidden="1">{#N/A,#N/A,FALSE,"balance";#N/A,#N/A,FALSE,"PYG"}</definedName>
    <definedName name="ggfa" hidden="1">{#N/A,#N/A,FALSE,"balance";#N/A,#N/A,FALSE,"PYG"}</definedName>
    <definedName name="GGG">#REF!</definedName>
    <definedName name="ggh">#REF!</definedName>
    <definedName name="ghsfags">#REF!</definedName>
    <definedName name="gibran" localSheetId="10" hidden="1">{#N/A,#N/A,FALSE,"balance";#N/A,#N/A,FALSE,"PYG"}</definedName>
    <definedName name="gibran" localSheetId="2" hidden="1">{#N/A,#N/A,FALSE,"balance";#N/A,#N/A,FALSE,"PYG"}</definedName>
    <definedName name="gibran" hidden="1">{#N/A,#N/A,FALSE,"balance";#N/A,#N/A,FALSE,"PYG"}</definedName>
    <definedName name="gibranguerrero" localSheetId="10" hidden="1">{#N/A,#N/A,FALSE,"balance";#N/A,#N/A,FALSE,"PYG"}</definedName>
    <definedName name="gibranguerrero" localSheetId="2" hidden="1">{#N/A,#N/A,FALSE,"balance";#N/A,#N/A,FALSE,"PYG"}</definedName>
    <definedName name="gibranguerrero" hidden="1">{#N/A,#N/A,FALSE,"balance";#N/A,#N/A,FALSE,"PYG"}</definedName>
    <definedName name="GJK" localSheetId="10" hidden="1">{#N/A,#N/A,FALSE,"Aging Summary";#N/A,#N/A,FALSE,"Ratio Analysis";#N/A,#N/A,FALSE,"Test 120 Day Accts";#N/A,#N/A,FALSE,"Tickmarks"}</definedName>
    <definedName name="GJK" localSheetId="2" hidden="1">{#N/A,#N/A,FALSE,"Aging Summary";#N/A,#N/A,FALSE,"Ratio Analysis";#N/A,#N/A,FALSE,"Test 120 Day Accts";#N/A,#N/A,FALSE,"Tickmarks"}</definedName>
    <definedName name="GJK" hidden="1">{#N/A,#N/A,FALSE,"Aging Summary";#N/A,#N/A,FALSE,"Ratio Analysis";#N/A,#N/A,FALSE,"Test 120 Day Accts";#N/A,#N/A,FALSE,"Tickmarks"}</definedName>
    <definedName name="gloria_quiceno">#REF!</definedName>
    <definedName name="GNDOD">#REF!</definedName>
    <definedName name="GNDOD1">#REF!</definedName>
    <definedName name="GNDODA">#REF!</definedName>
    <definedName name="GNDODA1">#REF!</definedName>
    <definedName name="GNDODA2">#REF!</definedName>
    <definedName name="GNDODA3">#REF!</definedName>
    <definedName name="GNDOND">#REF!</definedName>
    <definedName name="goy" localSheetId="10" hidden="1">{#N/A,#N/A,FALSE,"GRAFICO";#N/A,#N/A,FALSE,"CAJA (2)";#N/A,#N/A,FALSE,"TERCEROS-PROMEDIO";#N/A,#N/A,FALSE,"CAJA";#N/A,#N/A,FALSE,"INGRESOS1995-2003";#N/A,#N/A,FALSE,"GASTOS1995-2003"}</definedName>
    <definedName name="goy" localSheetId="2" hidden="1">{#N/A,#N/A,FALSE,"GRAFICO";#N/A,#N/A,FALSE,"CAJA (2)";#N/A,#N/A,FALSE,"TERCEROS-PROMEDIO";#N/A,#N/A,FALSE,"CAJA";#N/A,#N/A,FALSE,"INGRESOS1995-2003";#N/A,#N/A,FALSE,"GASTOS1995-2003"}</definedName>
    <definedName name="goy" hidden="1">{#N/A,#N/A,FALSE,"GRAFICO";#N/A,#N/A,FALSE,"CAJA (2)";#N/A,#N/A,FALSE,"TERCEROS-PROMEDIO";#N/A,#N/A,FALSE,"CAJA";#N/A,#N/A,FALSE,"INGRESOS1995-2003";#N/A,#N/A,FALSE,"GASTOS1995-2003"}</definedName>
    <definedName name="_xlnm.Recorder">#REF!</definedName>
    <definedName name="GRABAR">#REF!</definedName>
    <definedName name="GrafGrup">#REF!</definedName>
    <definedName name="GRAFICA">#REF!</definedName>
    <definedName name="Grafica1">#REF!</definedName>
    <definedName name="Grafica2">#REF!</definedName>
    <definedName name="Grafica3">#REF!</definedName>
    <definedName name="Grafica4">#REF!</definedName>
    <definedName name="Grafica5">#REF!</definedName>
    <definedName name="Grafica6">#REF!</definedName>
    <definedName name="GRAFO">#REF!</definedName>
    <definedName name="grandec">#REF!</definedName>
    <definedName name="gregorio_urbano">#REF!</definedName>
    <definedName name="GROUP">#REF!</definedName>
    <definedName name="GruposPyG">#REF!</definedName>
    <definedName name="GTO">#REF!</definedName>
    <definedName name="GUIA1">#REF!</definedName>
    <definedName name="GUIA2">#REF!</definedName>
    <definedName name="GUIA3">#REF!</definedName>
    <definedName name="gustavo_alvarez">#REF!</definedName>
    <definedName name="gustavo_tobón">#REF!</definedName>
    <definedName name="GWYUID1">#REF!</definedName>
    <definedName name="gxñ" localSheetId="10" hidden="1">{#N/A,#N/A,FALSE,"Aging Summary";#N/A,#N/A,FALSE,"Ratio Analysis";#N/A,#N/A,FALSE,"Test 120 Day Accts";#N/A,#N/A,FALSE,"Tickmarks"}</definedName>
    <definedName name="gxñ" localSheetId="2" hidden="1">{#N/A,#N/A,FALSE,"Aging Summary";#N/A,#N/A,FALSE,"Ratio Analysis";#N/A,#N/A,FALSE,"Test 120 Day Accts";#N/A,#N/A,FALSE,"Tickmarks"}</definedName>
    <definedName name="gxñ" hidden="1">{#N/A,#N/A,FALSE,"Aging Summary";#N/A,#N/A,FALSE,"Ratio Analysis";#N/A,#N/A,FALSE,"Test 120 Day Accts";#N/A,#N/A,FALSE,"Tickmarks"}</definedName>
    <definedName name="gyfdyg" localSheetId="10" hidden="1">{#N/A,#N/A,FALSE,"balance";#N/A,#N/A,FALSE,"PYG"}</definedName>
    <definedName name="gyfdyg" localSheetId="2" hidden="1">{#N/A,#N/A,FALSE,"balance";#N/A,#N/A,FALSE,"PYG"}</definedName>
    <definedName name="gyfdyg" hidden="1">{#N/A,#N/A,FALSE,"balance";#N/A,#N/A,FALSE,"PYG"}</definedName>
    <definedName name="H" localSheetId="10" hidden="1">{"PYGS",#N/A,FALSE,"PYG";"ACTIS",#N/A,FALSE,"BCE_GRAL-ACTIVO";"PASIS",#N/A,FALSE,"BCE_GRAL-PASIVO-PATRIM";"CAJAS",#N/A,FALSE,"CAJA"}</definedName>
    <definedName name="H" localSheetId="2" hidden="1">{"PYGS",#N/A,FALSE,"PYG";"ACTIS",#N/A,FALSE,"BCE_GRAL-ACTIVO";"PASIS",#N/A,FALSE,"BCE_GRAL-PASIVO-PATRIM";"CAJAS",#N/A,FALSE,"CAJA"}</definedName>
    <definedName name="H" hidden="1">{"PYGS",#N/A,FALSE,"PYG";"ACTIS",#N/A,FALSE,"BCE_GRAL-ACTIVO";"PASIS",#N/A,FALSE,"BCE_GRAL-PASIVO-PATRIM";"CAJAS",#N/A,FALSE,"CAJA"}</definedName>
    <definedName name="HA.">#REF!</definedName>
    <definedName name="hacienda">#REF!</definedName>
    <definedName name="hadfhdj">#REF!</definedName>
    <definedName name="HALLS_PEPA_100S">#REF!</definedName>
    <definedName name="HALLS_TUBO">#REF!</definedName>
    <definedName name="harold_lópez">#REF!</definedName>
    <definedName name="hcc" localSheetId="10" hidden="1">{#N/A,#N/A,FALSE,"balance";#N/A,#N/A,FALSE,"PYG"}</definedName>
    <definedName name="hcc" localSheetId="2" hidden="1">{#N/A,#N/A,FALSE,"balance";#N/A,#N/A,FALSE,"PYG"}</definedName>
    <definedName name="hcc" hidden="1">{#N/A,#N/A,FALSE,"balance";#N/A,#N/A,FALSE,"PYG"}</definedName>
    <definedName name="hda">#REF!</definedName>
    <definedName name="hdahad">#REF!</definedName>
    <definedName name="hdhagfh">#REF!</definedName>
    <definedName name="hdhdh">#REF!</definedName>
    <definedName name="Hedging_Forward_de_Compra">#REF!</definedName>
    <definedName name="Hedging_Forward_de_Venta">#REF!</definedName>
    <definedName name="heliodoro_quintana">#REF!</definedName>
    <definedName name="hfsdhsdh">#REF!</definedName>
    <definedName name="HG" localSheetId="10" hidden="1">{#N/A,#N/A,FALSE,"Aging Summary";#N/A,#N/A,FALSE,"Ratio Analysis";#N/A,#N/A,FALSE,"Test 120 Day Accts";#N/A,#N/A,FALSE,"Tickmarks"}</definedName>
    <definedName name="HG" localSheetId="2" hidden="1">{#N/A,#N/A,FALSE,"Aging Summary";#N/A,#N/A,FALSE,"Ratio Analysis";#N/A,#N/A,FALSE,"Test 120 Day Accts";#N/A,#N/A,FALSE,"Tickmarks"}</definedName>
    <definedName name="HG" hidden="1">{#N/A,#N/A,FALSE,"Aging Summary";#N/A,#N/A,FALSE,"Ratio Analysis";#N/A,#N/A,FALSE,"Test 120 Day Accts";#N/A,#N/A,FALSE,"Tickmarks"}</definedName>
    <definedName name="HGJ" localSheetId="10" hidden="1">{#N/A,#N/A,FALSE,"Aging Summary";#N/A,#N/A,FALSE,"Ratio Analysis";#N/A,#N/A,FALSE,"Test 120 Day Accts";#N/A,#N/A,FALSE,"Tickmarks"}</definedName>
    <definedName name="HGJ" localSheetId="2" hidden="1">{#N/A,#N/A,FALSE,"Aging Summary";#N/A,#N/A,FALSE,"Ratio Analysis";#N/A,#N/A,FALSE,"Test 120 Day Accts";#N/A,#N/A,FALSE,"Tickmarks"}</definedName>
    <definedName name="HGJ" hidden="1">{#N/A,#N/A,FALSE,"Aging Summary";#N/A,#N/A,FALSE,"Ratio Analysis";#N/A,#N/A,FALSE,"Test 120 Day Accts";#N/A,#N/A,FALSE,"Tickmarks"}</definedName>
    <definedName name="hgjfjf">#REF!</definedName>
    <definedName name="HGJUIO">#REF!</definedName>
    <definedName name="hhdhdah">#REF!</definedName>
    <definedName name="hhhhhh" localSheetId="10" hidden="1">{"PYGT",#N/A,FALSE,"PYG";"ACTIT",#N/A,FALSE,"BCE_GRAL-ACTIVO";"PASIT",#N/A,FALSE,"BCE_GRAL-PASIVO-PATRIM";"CAJAT",#N/A,FALSE,"CAJA"}</definedName>
    <definedName name="hhhhhh" localSheetId="2" hidden="1">{"PYGT",#N/A,FALSE,"PYG";"ACTIT",#N/A,FALSE,"BCE_GRAL-ACTIVO";"PASIT",#N/A,FALSE,"BCE_GRAL-PASIVO-PATRIM";"CAJAT",#N/A,FALSE,"CAJA"}</definedName>
    <definedName name="hhhhhh" hidden="1">{"PYGT",#N/A,FALSE,"PYG";"ACTIT",#N/A,FALSE,"BCE_GRAL-ACTIVO";"PASIT",#N/A,FALSE,"BCE_GRAL-PASIVO-PATRIM";"CAJAT",#N/A,FALSE,"CAJA"}</definedName>
    <definedName name="hhhhhhhhhhh" localSheetId="10" hidden="1">{"PYGS",#N/A,FALSE,"PYG";"ACTIS",#N/A,FALSE,"BCE_GRAL-ACTIVO";"PASIS",#N/A,FALSE,"BCE_GRAL-PASIVO-PATRIM";"CAJAS",#N/A,FALSE,"CAJA"}</definedName>
    <definedName name="hhhhhhhhhhh" localSheetId="2" hidden="1">{"PYGS",#N/A,FALSE,"PYG";"ACTIS",#N/A,FALSE,"BCE_GRAL-ACTIVO";"PASIS",#N/A,FALSE,"BCE_GRAL-PASIVO-PATRIM";"CAJAS",#N/A,FALSE,"CAJA"}</definedName>
    <definedName name="hhhhhhhhhhh" hidden="1">{"PYGS",#N/A,FALSE,"PYG";"ACTIS",#N/A,FALSE,"BCE_GRAL-ACTIVO";"PASIS",#N/A,FALSE,"BCE_GRAL-PASIVO-PATRIM";"CAJAS",#N/A,FALSE,"CAJA"}</definedName>
    <definedName name="hhhhhhhhhhhh" localSheetId="10" hidden="1">{"PYGT",#N/A,FALSE,"PYG";"ACTIT",#N/A,FALSE,"BCE_GRAL-ACTIVO";"PASIT",#N/A,FALSE,"BCE_GRAL-PASIVO-PATRIM";"CAJAT",#N/A,FALSE,"CAJA"}</definedName>
    <definedName name="hhhhhhhhhhhh" localSheetId="2" hidden="1">{"PYGT",#N/A,FALSE,"PYG";"ACTIT",#N/A,FALSE,"BCE_GRAL-ACTIVO";"PASIT",#N/A,FALSE,"BCE_GRAL-PASIVO-PATRIM";"CAJAT",#N/A,FALSE,"CAJA"}</definedName>
    <definedName name="hhhhhhhhhhhh" hidden="1">{"PYGT",#N/A,FALSE,"PYG";"ACTIT",#N/A,FALSE,"BCE_GRAL-ACTIVO";"PASIT",#N/A,FALSE,"BCE_GRAL-PASIVO-PATRIM";"CAJAT",#N/A,FALSE,"CAJA"}</definedName>
    <definedName name="hijas_de_la_caridad_san_vicente">#REF!</definedName>
    <definedName name="hijos">#REF!</definedName>
    <definedName name="hipotesis">#REF!</definedName>
    <definedName name="historicos">#REF!</definedName>
    <definedName name="hj">#REF!</definedName>
    <definedName name="hjhgfkkd">#REF!</definedName>
    <definedName name="hjk">#REF!</definedName>
    <definedName name="hjkhgkgk">#REF!</definedName>
    <definedName name="hjkhkjhkhj">#REF!</definedName>
    <definedName name="hjkkkkkkkkkkkk">#REF!</definedName>
    <definedName name="hkjhkgg">#REF!</definedName>
    <definedName name="hn.ExtDb" hidden="1">FALSE</definedName>
    <definedName name="hn.ModelType" hidden="1">"DEAL"</definedName>
    <definedName name="hn.ModelVersion" hidden="1">1</definedName>
    <definedName name="hn.NoUpload" hidden="1">0</definedName>
    <definedName name="hoha" localSheetId="10" hidden="1">{"PYGT",#N/A,FALSE,"PYG";"ACTIT",#N/A,FALSE,"BCE_GRAL-ACTIVO";"PASIT",#N/A,FALSE,"BCE_GRAL-PASIVO-PATRIM";"CAJAT",#N/A,FALSE,"CAJA"}</definedName>
    <definedName name="hoha" localSheetId="2" hidden="1">{"PYGT",#N/A,FALSE,"PYG";"ACTIT",#N/A,FALSE,"BCE_GRAL-ACTIVO";"PASIT",#N/A,FALSE,"BCE_GRAL-PASIVO-PATRIM";"CAJAT",#N/A,FALSE,"CAJA"}</definedName>
    <definedName name="hoha" hidden="1">{"PYGT",#N/A,FALSE,"PYG";"ACTIT",#N/A,FALSE,"BCE_GRAL-ACTIVO";"PASIT",#N/A,FALSE,"BCE_GRAL-PASIVO-PATRIM";"CAJAT",#N/A,FALSE,"CAJA"}</definedName>
    <definedName name="hoja" localSheetId="10" hidden="1">{"PYGT",#N/A,FALSE,"PYG";"ACTIT",#N/A,FALSE,"BCE_GRAL-ACTIVO";"PASIT",#N/A,FALSE,"BCE_GRAL-PASIVO-PATRIM";"CAJAT",#N/A,FALSE,"CAJA"}</definedName>
    <definedName name="hoja" localSheetId="2" hidden="1">{"PYGT",#N/A,FALSE,"PYG";"ACTIT",#N/A,FALSE,"BCE_GRAL-ACTIVO";"PASIT",#N/A,FALSE,"BCE_GRAL-PASIVO-PATRIM";"CAJAT",#N/A,FALSE,"CAJA"}</definedName>
    <definedName name="hoja" hidden="1">{"PYGT",#N/A,FALSE,"PYG";"ACTIT",#N/A,FALSE,"BCE_GRAL-ACTIVO";"PASIT",#N/A,FALSE,"BCE_GRAL-PASIVO-PATRIM";"CAJAT",#N/A,FALSE,"CAJA"}</definedName>
    <definedName name="HOJA1">#REF!</definedName>
    <definedName name="HOJA10">#REF!</definedName>
    <definedName name="HOJA10A">#REF!</definedName>
    <definedName name="HOJA10B">#REF!</definedName>
    <definedName name="HOJA11">#REF!</definedName>
    <definedName name="HOJA11A">#REF!</definedName>
    <definedName name="HOJA11B">#REF!</definedName>
    <definedName name="HOJA12">#REF!</definedName>
    <definedName name="HOJA12A">#REF!</definedName>
    <definedName name="HOJA12B">#REF!</definedName>
    <definedName name="HOJA13">#REF!</definedName>
    <definedName name="HOJA13A">#REF!</definedName>
    <definedName name="HOJA13B">#REF!</definedName>
    <definedName name="HOJA14">#REF!</definedName>
    <definedName name="HOJA14A">#REF!</definedName>
    <definedName name="HOJA14B">#REF!</definedName>
    <definedName name="HOJA15">#REF!</definedName>
    <definedName name="HOJA15A">#REF!</definedName>
    <definedName name="HOJA15B">#REF!</definedName>
    <definedName name="HOJA16">#REF!</definedName>
    <definedName name="HOJA16A">#REF!</definedName>
    <definedName name="HOJA16B">#REF!</definedName>
    <definedName name="HOJA17">#REF!</definedName>
    <definedName name="HOJA17A">#REF!</definedName>
    <definedName name="HOJA17B">#REF!</definedName>
    <definedName name="HOJA1A">#REF!</definedName>
    <definedName name="HOJA1B">#REF!</definedName>
    <definedName name="HOJA2">#REF!</definedName>
    <definedName name="HOJA2A">#REF!</definedName>
    <definedName name="HOJA2B">#REF!</definedName>
    <definedName name="HOJA3">#REF!</definedName>
    <definedName name="HOJA3A">#REF!</definedName>
    <definedName name="HOJA3B">#REF!</definedName>
    <definedName name="HOJA4">#REF!</definedName>
    <definedName name="HOJA5">#REF!</definedName>
    <definedName name="HOJA5A">#REF!</definedName>
    <definedName name="HOJA5B">#REF!</definedName>
    <definedName name="HOJA6">#REF!</definedName>
    <definedName name="HOJA6A">#REF!</definedName>
    <definedName name="HOJA6B">#REF!</definedName>
    <definedName name="HOJA7">#REF!</definedName>
    <definedName name="HOJA8">#REF!</definedName>
    <definedName name="HOJA8A">#REF!</definedName>
    <definedName name="HOJA8B">#REF!</definedName>
    <definedName name="HOJA9">#REF!</definedName>
    <definedName name="hojanueva" localSheetId="10" hidden="1">{#N/A,#N/A,FALSE,"SMT1";#N/A,#N/A,FALSE,"SMT2";#N/A,#N/A,FALSE,"Summary";#N/A,#N/A,FALSE,"Graphs";#N/A,#N/A,FALSE,"4 Panel"}</definedName>
    <definedName name="hojanueva" localSheetId="2" hidden="1">{#N/A,#N/A,FALSE,"SMT1";#N/A,#N/A,FALSE,"SMT2";#N/A,#N/A,FALSE,"Summary";#N/A,#N/A,FALSE,"Graphs";#N/A,#N/A,FALSE,"4 Panel"}</definedName>
    <definedName name="hojanueva" hidden="1">{#N/A,#N/A,FALSE,"SMT1";#N/A,#N/A,FALSE,"SMT2";#N/A,#N/A,FALSE,"Summary";#N/A,#N/A,FALSE,"Graphs";#N/A,#N/A,FALSE,"4 Panel"}</definedName>
    <definedName name="HOLA" localSheetId="10" hidden="1">{"'18'!$A$5:$M$18"}</definedName>
    <definedName name="HOLA" localSheetId="2" hidden="1">{"'18'!$A$5:$M$18"}</definedName>
    <definedName name="HOLA" hidden="1">{"'18'!$A$5:$M$18"}</definedName>
    <definedName name="HORA">#REF!</definedName>
    <definedName name="HTML_CodePage" hidden="1">1252</definedName>
    <definedName name="HTML_Control" localSheetId="10" hidden="1">{"'input-data'!$B$5:$R$22"}</definedName>
    <definedName name="HTML_Control" localSheetId="2" hidden="1">{"'input-data'!$B$5:$R$22"}</definedName>
    <definedName name="HTML_Control" hidden="1">{"'input-data'!$B$5:$R$22"}</definedName>
    <definedName name="Html_control1" localSheetId="10" hidden="1">{"'18'!$A$5:$M$18"}</definedName>
    <definedName name="Html_control1" localSheetId="2" hidden="1">{"'18'!$A$5:$M$18"}</definedName>
    <definedName name="Html_control1" hidden="1">{"'18'!$A$5:$M$18"}</definedName>
    <definedName name="HTML_Description" hidden="1">""</definedName>
    <definedName name="HTML_Email" hidden="1">""</definedName>
    <definedName name="HTML_Header" hidden="1">"input-data"</definedName>
    <definedName name="HTML_LastUpdate" hidden="1">"05/05/2000"</definedName>
    <definedName name="HTML_LineAfter" hidden="1">FALSE</definedName>
    <definedName name="HTML_LineBefore" hidden="1">FALSE</definedName>
    <definedName name="HTML_Name" hidden="1">"Repsol"</definedName>
    <definedName name="HTML_OBDlg2" hidden="1">TRUE</definedName>
    <definedName name="HTML_OBDlg3" hidden="1">TRUE</definedName>
    <definedName name="HTML_OBDlg4" hidden="1">TRUE</definedName>
    <definedName name="HTML_OS" hidden="1">0</definedName>
    <definedName name="HTML_PathFile" hidden="1">"C:\HENDRIK.htm"</definedName>
    <definedName name="HTML_PathTemplate" hidden="1">"D:\Pruebas\HTML.htm"</definedName>
    <definedName name="HTML_Title" hidden="1">"PPTO_2000_def_May00_PDVSA"</definedName>
    <definedName name="humberto_saenz">#REF!</definedName>
    <definedName name="I" localSheetId="10" hidden="1">{"PYGT",#N/A,FALSE,"PYG";"ACTIT",#N/A,FALSE,"BCE_GRAL-ACTIVO";"PASIT",#N/A,FALSE,"BCE_GRAL-PASIVO-PATRIM";"CAJAT",#N/A,FALSE,"CAJA"}</definedName>
    <definedName name="I" localSheetId="2" hidden="1">{"PYGT",#N/A,FALSE,"PYG";"ACTIT",#N/A,FALSE,"BCE_GRAL-ACTIVO";"PASIT",#N/A,FALSE,"BCE_GRAL-PASIVO-PATRIM";"CAJAT",#N/A,FALSE,"CAJA"}</definedName>
    <definedName name="I" hidden="1">{"PYGT",#N/A,FALSE,"PYG";"ACTIT",#N/A,FALSE,"BCE_GRAL-ACTIVO";"PASIT",#N/A,FALSE,"BCE_GRAL-PASIVO-PATRIM";"CAJAT",#N/A,FALSE,"CAJA"}</definedName>
    <definedName name="I.1.">#REF!</definedName>
    <definedName name="I.1._VOLVER">#REF!</definedName>
    <definedName name="I.1.1">#REF!</definedName>
    <definedName name="I.1.1.">#REF!</definedName>
    <definedName name="I.1.1._VOLVER">#REF!</definedName>
    <definedName name="I.1.1.1.">#REF!</definedName>
    <definedName name="I.1.1.2.">#REF!</definedName>
    <definedName name="I.1.1.3.">#REF!</definedName>
    <definedName name="I.1.2">#REF!</definedName>
    <definedName name="I.1.2.">#REF!</definedName>
    <definedName name="I.1.2._VOLVER">#REF!</definedName>
    <definedName name="I.1.2.1.">#REF!</definedName>
    <definedName name="I.1.2.2.">#REF!</definedName>
    <definedName name="I.1.3">#REF!</definedName>
    <definedName name="I.1.3.">#REF!</definedName>
    <definedName name="I.1.3._VOLVER">#REF!</definedName>
    <definedName name="I.1.3.1.">#REF!</definedName>
    <definedName name="I.1.3.2.">#REF!</definedName>
    <definedName name="I.1.3.3.">#REF!</definedName>
    <definedName name="I.1.4">#REF!</definedName>
    <definedName name="I.1.4.">#REF!</definedName>
    <definedName name="I.1.4._VOLVER">#REF!</definedName>
    <definedName name="I.1.4.1.">#REF!</definedName>
    <definedName name="I.1.5.">#REF!</definedName>
    <definedName name="I.1.5._VOLVER">#REF!</definedName>
    <definedName name="I.1.5.1.">#REF!</definedName>
    <definedName name="I.1.5.2.">#REF!</definedName>
    <definedName name="I.1.6.">#REF!</definedName>
    <definedName name="I.1.6._VOLVER">#REF!</definedName>
    <definedName name="I.1.6.1.">#REF!</definedName>
    <definedName name="I.1.6.2.">#REF!</definedName>
    <definedName name="I.1.6.3.">#REF!</definedName>
    <definedName name="I.1.6.4.">#REF!</definedName>
    <definedName name="I.1.6.5.">#REF!</definedName>
    <definedName name="I.1.7.">#REF!</definedName>
    <definedName name="I.1.7._VOLVER">#REF!</definedName>
    <definedName name="I.1.7.1.">#REF!</definedName>
    <definedName name="I.1.7.2.">#REF!</definedName>
    <definedName name="I.1.7.3.">#REF!</definedName>
    <definedName name="I.1.7.4.">#REF!</definedName>
    <definedName name="I.1.8.">#REF!</definedName>
    <definedName name="I.1.8._VOLVER">#REF!</definedName>
    <definedName name="I.1.8.1.">#REF!</definedName>
    <definedName name="I.1.8.2.">#REF!</definedName>
    <definedName name="I.1.8.3.">#REF!</definedName>
    <definedName name="I.1.8.4.">#REF!</definedName>
    <definedName name="I.14">#REF!</definedName>
    <definedName name="I.2.">#REF!</definedName>
    <definedName name="I.2._VOLVER">#REF!</definedName>
    <definedName name="I.2.1.">#REF!</definedName>
    <definedName name="I.2.1._VOLVER">#REF!</definedName>
    <definedName name="I.2.1.1.">#REF!</definedName>
    <definedName name="I.2.1.2.">#REF!</definedName>
    <definedName name="I.2.1.3.">#REF!</definedName>
    <definedName name="I.2.1.4.">#REF!</definedName>
    <definedName name="I.2.2.">#REF!</definedName>
    <definedName name="I.2.2._VOLVER">#REF!</definedName>
    <definedName name="I.2.2.1.">#REF!</definedName>
    <definedName name="I.2.2.2.">#REF!</definedName>
    <definedName name="I.2.2.3.">#REF!</definedName>
    <definedName name="I.2.2.4">#REF!</definedName>
    <definedName name="I.2.3.">#REF!</definedName>
    <definedName name="I.2.3._VOLVER">#REF!</definedName>
    <definedName name="I.2.3.1.">#REF!</definedName>
    <definedName name="I.2.3.2.">#REF!</definedName>
    <definedName name="I.2.3.3.">#REF!</definedName>
    <definedName name="I.3.">#REF!</definedName>
    <definedName name="I.3.1.">#REF!</definedName>
    <definedName name="I.3.1._VOLVER">#REF!</definedName>
    <definedName name="I.3.1.1.">#REF!</definedName>
    <definedName name="I.3.1.2.">#REF!</definedName>
    <definedName name="I.3.1.3.">#REF!</definedName>
    <definedName name="I.3.1.4.">#REF!</definedName>
    <definedName name="I.3.2.">#REF!</definedName>
    <definedName name="I.3.2._VOLVER">#REF!</definedName>
    <definedName name="I.3.2.1.">#REF!</definedName>
    <definedName name="I.3.2.2.">#REF!</definedName>
    <definedName name="I.4.">#REF!</definedName>
    <definedName name="I.4._VOLVER">#REF!</definedName>
    <definedName name="I.4.1.">#REF!</definedName>
    <definedName name="I.4.2.">#REF!</definedName>
    <definedName name="I.4_">#REF!</definedName>
    <definedName name="I.4_VOLVER">#REF!</definedName>
    <definedName name="I.41">#REF!</definedName>
    <definedName name="I.41_VOLVER">#REF!</definedName>
    <definedName name="I.411">#REF!</definedName>
    <definedName name="I.411_VOLVER">#REF!</definedName>
    <definedName name="I.412">#REF!</definedName>
    <definedName name="I.412_VOLVER">#REF!</definedName>
    <definedName name="I.42">#REF!</definedName>
    <definedName name="I.42_VOLVER">#REF!</definedName>
    <definedName name="I.421">#REF!</definedName>
    <definedName name="I.421_VOLVER">#REF!</definedName>
    <definedName name="I.422">#REF!</definedName>
    <definedName name="I.422_VOLVER">#REF!</definedName>
    <definedName name="I.5.">#REF!</definedName>
    <definedName name="I.5..">#REF!</definedName>
    <definedName name="I.5._VOLVER">#REF!</definedName>
    <definedName name="I.5._VOLVER1">#REF!</definedName>
    <definedName name="I.5_">#REF!</definedName>
    <definedName name="I.6..">#REF!</definedName>
    <definedName name="I.6_VOLVER">#REF!</definedName>
    <definedName name="I.6_VOLVER1">#REF!</definedName>
    <definedName name="I_5_1">#REF!</definedName>
    <definedName name="I_5_1_1">#REF!</definedName>
    <definedName name="I_5_1_2">#REF!</definedName>
    <definedName name="I_5_1_3">#REF!</definedName>
    <definedName name="I_5_1_4">#REF!</definedName>
    <definedName name="I_5_1_5">#REF!</definedName>
    <definedName name="I_5_1_6">#REF!</definedName>
    <definedName name="I_5_1_7">#REF!</definedName>
    <definedName name="I_5_1_VOLVER">#REF!</definedName>
    <definedName name="I_5_2">#REF!</definedName>
    <definedName name="I_5_2_1">#REF!</definedName>
    <definedName name="I_5_2_2">#REF!</definedName>
    <definedName name="I_5_2_3">#REF!</definedName>
    <definedName name="I_5_2_VOLVER">#REF!</definedName>
    <definedName name="I_6_1">#REF!</definedName>
    <definedName name="I_6_1_1">#REF!</definedName>
    <definedName name="I_6_1_2">#REF!</definedName>
    <definedName name="I_6_1_3">#REF!</definedName>
    <definedName name="I_6_1_4">#REF!</definedName>
    <definedName name="I_6_1_5">#REF!</definedName>
    <definedName name="I_6_1_VOLVER">#REF!</definedName>
    <definedName name="I_6_2">#REF!</definedName>
    <definedName name="I_6_2_1">#REF!</definedName>
    <definedName name="I_6_2_2">#REF!</definedName>
    <definedName name="I_6_2_3">#REF!</definedName>
    <definedName name="I_6_2_4">#REF!</definedName>
    <definedName name="I_6_2_VOLVER">#REF!</definedName>
    <definedName name="I_6_3">#REF!</definedName>
    <definedName name="I_6_3_1">#REF!</definedName>
    <definedName name="I_6_3_2">#REF!</definedName>
    <definedName name="I_6_3_VOLVER">#REF!</definedName>
    <definedName name="I_6_4">#REF!</definedName>
    <definedName name="I_6_4_1">#REF!</definedName>
    <definedName name="I_6_4_2">#REF!</definedName>
    <definedName name="I_6_4_3">#REF!</definedName>
    <definedName name="I_6_4_VOLVER">#REF!</definedName>
    <definedName name="I_6_5">#REF!</definedName>
    <definedName name="I_6_5_1">#REF!</definedName>
    <definedName name="I_6_5_2">#REF!</definedName>
    <definedName name="I_6_5_VOLVER">#REF!</definedName>
    <definedName name="IBAGUE" localSheetId="2">#REF!,#REF!</definedName>
    <definedName name="IBAGUE">#REF!,#REF!</definedName>
    <definedName name="ICE" localSheetId="2">#REF!</definedName>
    <definedName name="ICE">#REF!</definedName>
    <definedName name="iiiiiiiiiiiiii" localSheetId="10" hidden="1">{"PYGT",#N/A,FALSE,"PYG";"ACTIT",#N/A,FALSE,"BCE_GRAL-ACTIVO";"PASIT",#N/A,FALSE,"BCE_GRAL-PASIVO-PATRIM";"CAJAT",#N/A,FALSE,"CAJA"}</definedName>
    <definedName name="iiiiiiiiiiiiii" localSheetId="2" hidden="1">{"PYGT",#N/A,FALSE,"PYG";"ACTIT",#N/A,FALSE,"BCE_GRAL-ACTIVO";"PASIT",#N/A,FALSE,"BCE_GRAL-PASIVO-PATRIM";"CAJAT",#N/A,FALSE,"CAJA"}</definedName>
    <definedName name="iiiiiiiiiiiiii" hidden="1">{"PYGT",#N/A,FALSE,"PYG";"ACTIT",#N/A,FALSE,"BCE_GRAL-ACTIVO";"PASIT",#N/A,FALSE,"BCE_GRAL-PASIVO-PATRIM";"CAJAT",#N/A,FALSE,"CAJA"}</definedName>
    <definedName name="iiuiuiui">#REF!</definedName>
    <definedName name="ij" localSheetId="10" hidden="1">{#N/A,#N/A,FALSE,"Aging Summary";#N/A,#N/A,FALSE,"Ratio Analysis";#N/A,#N/A,FALSE,"Test 120 Day Accts";#N/A,#N/A,FALSE,"Tickmarks"}</definedName>
    <definedName name="ij" localSheetId="2" hidden="1">{#N/A,#N/A,FALSE,"Aging Summary";#N/A,#N/A,FALSE,"Ratio Analysis";#N/A,#N/A,FALSE,"Test 120 Day Accts";#N/A,#N/A,FALSE,"Tickmarks"}</definedName>
    <definedName name="ij" hidden="1">{#N/A,#N/A,FALSE,"Aging Summary";#N/A,#N/A,FALSE,"Ratio Analysis";#N/A,#N/A,FALSE,"Test 120 Day Accts";#N/A,#N/A,FALSE,"Tickmarks"}</definedName>
    <definedName name="IMP">#REF!</definedName>
    <definedName name="IMP_SUPER034">#REF!</definedName>
    <definedName name="IMPORTDFF1">#REF!</definedName>
    <definedName name="importflexibles">#REF!</definedName>
    <definedName name="importmaterials">#REF!</definedName>
    <definedName name="IMPORTRM">#REF!</definedName>
    <definedName name="IMPORTS">#REF!</definedName>
    <definedName name="IMPRE">#REF!</definedName>
    <definedName name="impres2">#REF!</definedName>
    <definedName name="IMPRESEION">#REF!</definedName>
    <definedName name="IMPRESION">#REF!</definedName>
    <definedName name="IMPRESION1">#REF!</definedName>
    <definedName name="IMPRIME_BALANCE">#REF!</definedName>
    <definedName name="IMPRIME_BALANCE_HISTORICO">#REF!</definedName>
    <definedName name="IMPRIME_FLUJO_FONDOS">#REF!</definedName>
    <definedName name="Imprime_ML">#REF!</definedName>
    <definedName name="IMPRIME_PYG">#REF!</definedName>
    <definedName name="IMPRIME_PYG_ESTIMADO">#REF!</definedName>
    <definedName name="IMPRIME_TODO" localSheetId="2">#REF!,#REF!,#REF!,#REF!,#REF!,#REF!,#REF!,#REF!,#REF!,#REF!,#REF!,#REF!,#REF!,#REF!,#REF!,#REF!</definedName>
    <definedName name="IMPRIME_TODO">#REF!,#REF!,#REF!,#REF!,#REF!,#REF!,#REF!,#REF!,#REF!,#REF!,#REF!,#REF!,#REF!,#REF!,#REF!,#REF!</definedName>
    <definedName name="Imprime_USD" localSheetId="2">#REF!</definedName>
    <definedName name="Imprime_USD">#REF!</definedName>
    <definedName name="IMPRIMIR" localSheetId="2">#REF!</definedName>
    <definedName name="IMPRIMIR">#REF!</definedName>
    <definedName name="Impuesto_Predial" localSheetId="2">#REF!</definedName>
    <definedName name="Impuesto_Predial">#REF!</definedName>
    <definedName name="impuestos">#REF!</definedName>
    <definedName name="INCA">#REF!</definedName>
    <definedName name="INCRNGO">#REF!</definedName>
    <definedName name="INCRNGO1">#REF!</definedName>
    <definedName name="INCRNGOA">#REF!</definedName>
    <definedName name="INCRNGOY">#REF!</definedName>
    <definedName name="INCRNGOZ">#REF!</definedName>
    <definedName name="ind" localSheetId="10" hidden="1">{"'18'!$A$5:$M$18"}</definedName>
    <definedName name="ind" localSheetId="2" hidden="1">{"'18'!$A$5:$M$18"}</definedName>
    <definedName name="ind" hidden="1">{"'18'!$A$5:$M$18"}</definedName>
    <definedName name="Ind_Comb">#REF!</definedName>
    <definedName name="Ind_ITCR">#REF!</definedName>
    <definedName name="Ind_maq">#REF!</definedName>
    <definedName name="Ind_riego">#REF!</definedName>
    <definedName name="Ind_Sal">#REF!</definedName>
    <definedName name="INDEM">#REF!</definedName>
    <definedName name="Indice">#REF!</definedName>
    <definedName name="Indus" localSheetId="10" hidden="1">{"'18'!$A$5:$M$18"}</definedName>
    <definedName name="Indus" localSheetId="2" hidden="1">{"'18'!$A$5:$M$18"}</definedName>
    <definedName name="Indus" hidden="1">{"'18'!$A$5:$M$18"}</definedName>
    <definedName name="INDYCOMDES">#REF!</definedName>
    <definedName name="ING">#REF!</definedName>
    <definedName name="ingpool">#REF!</definedName>
    <definedName name="ingregr02">#REF!</definedName>
    <definedName name="ingres_1">#REF!</definedName>
    <definedName name="ingreso">#REF!</definedName>
    <definedName name="Ingreso_año">#REF!</definedName>
    <definedName name="INGRESOS1">#REF!</definedName>
    <definedName name="INGRESOS1A">#REF!</definedName>
    <definedName name="INGRESOS1B">#REF!</definedName>
    <definedName name="INGRESOSA">#REF!</definedName>
    <definedName name="INGRESOSB">#REF!</definedName>
    <definedName name="INGRESOSNG">#REF!</definedName>
    <definedName name="INGRESOSNG1">#REF!</definedName>
    <definedName name="INI">#REF!</definedName>
    <definedName name="InicioAveria">#REF!</definedName>
    <definedName name="InicioFecha">#REF!</definedName>
    <definedName name="InicioRA">#REF!</definedName>
    <definedName name="InicioRAPrev">#REF!</definedName>
    <definedName name="InicioTodasPrev">#REF!</definedName>
    <definedName name="InicioTotal">#REF!</definedName>
    <definedName name="Int">#REF!</definedName>
    <definedName name="INT_PRES_2" localSheetId="10" hidden="1">{#N/A,#N/A,FALSE,"Full";#N/A,#N/A,FALSE,"Half";#N/A,#N/A,FALSE,"Op Expenses";#N/A,#N/A,FALSE,"Cap Charge";#N/A,#N/A,FALSE,"Cost C";#N/A,#N/A,FALSE,"PP&amp;E";#N/A,#N/A,FALSE,"R&amp;D"}</definedName>
    <definedName name="INT_PRES_2" localSheetId="2" hidden="1">{#N/A,#N/A,FALSE,"Full";#N/A,#N/A,FALSE,"Half";#N/A,#N/A,FALSE,"Op Expenses";#N/A,#N/A,FALSE,"Cap Charge";#N/A,#N/A,FALSE,"Cost C";#N/A,#N/A,FALSE,"PP&amp;E";#N/A,#N/A,FALSE,"R&amp;D"}</definedName>
    <definedName name="INT_PRES_2" hidden="1">{#N/A,#N/A,FALSE,"Full";#N/A,#N/A,FALSE,"Half";#N/A,#N/A,FALSE,"Op Expenses";#N/A,#N/A,FALSE,"Cap Charge";#N/A,#N/A,FALSE,"Cost C";#N/A,#N/A,FALSE,"PP&amp;E";#N/A,#N/A,FALSE,"R&amp;D"}</definedName>
    <definedName name="INTERBANK">#REF!</definedName>
    <definedName name="INTERESES" localSheetId="10" hidden="1">{#N/A,#N/A,FALSE,"Aging Summary";#N/A,#N/A,FALSE,"Ratio Analysis";#N/A,#N/A,FALSE,"Test 120 Day Accts";#N/A,#N/A,FALSE,"Tickmarks"}</definedName>
    <definedName name="INTERESES" localSheetId="2" hidden="1">{#N/A,#N/A,FALSE,"Aging Summary";#N/A,#N/A,FALSE,"Ratio Analysis";#N/A,#N/A,FALSE,"Test 120 Day Accts";#N/A,#N/A,FALSE,"Tickmarks"}</definedName>
    <definedName name="INTERESES" hidden="1">{#N/A,#N/A,FALSE,"Aging Summary";#N/A,#N/A,FALSE,"Ratio Analysis";#N/A,#N/A,FALSE,"Test 120 Day Accts";#N/A,#N/A,FALSE,"Tickmarks"}</definedName>
    <definedName name="INTERESP">#REF!</definedName>
    <definedName name="INTPRE">#REF!</definedName>
    <definedName name="INUECON">#REF!</definedName>
    <definedName name="inundación">#REF!</definedName>
    <definedName name="inven" localSheetId="10" hidden="1">{#N/A,#N/A,FALSE,"balance";#N/A,#N/A,FALSE,"PYG"}</definedName>
    <definedName name="inven" localSheetId="2" hidden="1">{#N/A,#N/A,FALSE,"balance";#N/A,#N/A,FALSE,"PYG"}</definedName>
    <definedName name="inven" hidden="1">{#N/A,#N/A,FALSE,"balance";#N/A,#N/A,FALSE,"PYG"}</definedName>
    <definedName name="Inven2" localSheetId="10" hidden="1">{#N/A,#N/A,FALSE,"balance";#N/A,#N/A,FALSE,"PYG"}</definedName>
    <definedName name="Inven2" localSheetId="2" hidden="1">{#N/A,#N/A,FALSE,"balance";#N/A,#N/A,FALSE,"PYG"}</definedName>
    <definedName name="Inven2" hidden="1">{#N/A,#N/A,FALSE,"balance";#N/A,#N/A,FALSE,"PYG"}</definedName>
    <definedName name="INVENTARIOS">#REF!</definedName>
    <definedName name="Inversion" localSheetId="10" hidden="1">{"EVA",#N/A,FALSE,"SMT2";#N/A,#N/A,FALSE,"Summary";#N/A,#N/A,FALSE,"Graphs";#N/A,#N/A,FALSE,"4 Panel"}</definedName>
    <definedName name="Inversion" localSheetId="2" hidden="1">{"EVA",#N/A,FALSE,"SMT2";#N/A,#N/A,FALSE,"Summary";#N/A,#N/A,FALSE,"Graphs";#N/A,#N/A,FALSE,"4 Panel"}</definedName>
    <definedName name="Inversion" hidden="1">{"EVA",#N/A,FALSE,"SMT2";#N/A,#N/A,FALSE,"Summary";#N/A,#N/A,FALSE,"Graphs";#N/A,#N/A,FALSE,"4 Panel"}</definedName>
    <definedName name="INVPT">#REF!</definedName>
    <definedName name="IOP" localSheetId="10" hidden="1">{#N/A,#N/A,FALSE,"Aging Summary";#N/A,#N/A,FALSE,"Ratio Analysis";#N/A,#N/A,FALSE,"Test 120 Day Accts";#N/A,#N/A,FALSE,"Tickmarks"}</definedName>
    <definedName name="IOP" localSheetId="2" hidden="1">{#N/A,#N/A,FALSE,"Aging Summary";#N/A,#N/A,FALSE,"Ratio Analysis";#N/A,#N/A,FALSE,"Test 120 Day Accts";#N/A,#N/A,FALSE,"Tickmarks"}</definedName>
    <definedName name="IOP" hidden="1">{#N/A,#N/A,FALSE,"Aging Summary";#N/A,#N/A,FALSE,"Ratio Analysis";#N/A,#N/A,FALSE,"Test 120 Day Accts";#N/A,#N/A,FALSE,"Tickmarks"}</definedName>
    <definedName name="IPC_Ley99">#REF!</definedName>
    <definedName name="IPP">#REF!</definedName>
    <definedName name="irma_martínez">#REF!</definedName>
    <definedName name="isaa">#REF!</definedName>
    <definedName name="isaa2">#REF!</definedName>
    <definedName name="isabel_colonia_de_delgado">#REF!</definedName>
    <definedName name="IsColHidden" hidden="1">FALSE</definedName>
    <definedName name="ISLRG">#REF!</definedName>
    <definedName name="IsLTMColHidden" hidden="1">FALSE</definedName>
    <definedName name="ITCR">#REF!</definedName>
    <definedName name="ITCR_Acum">#REF!</definedName>
    <definedName name="iuo">#REF!</definedName>
    <definedName name="IVA_DES">#REF!</definedName>
    <definedName name="IVF">#REF!</definedName>
    <definedName name="jabalí" localSheetId="10" hidden="1">{#N/A,#N/A,FALSE,"Aging Summary";#N/A,#N/A,FALSE,"Ratio Analysis";#N/A,#N/A,FALSE,"Test 120 Day Accts";#N/A,#N/A,FALSE,"Tickmarks"}</definedName>
    <definedName name="jabalí" localSheetId="2" hidden="1">{#N/A,#N/A,FALSE,"Aging Summary";#N/A,#N/A,FALSE,"Ratio Analysis";#N/A,#N/A,FALSE,"Test 120 Day Accts";#N/A,#N/A,FALSE,"Tickmarks"}</definedName>
    <definedName name="jabalí" hidden="1">{#N/A,#N/A,FALSE,"Aging Summary";#N/A,#N/A,FALSE,"Ratio Analysis";#N/A,#N/A,FALSE,"Test 120 Day Accts";#N/A,#N/A,FALSE,"Tickmarks"}</definedName>
    <definedName name="jaime_potes">#REF!</definedName>
    <definedName name="jaime_vargas">#REF!</definedName>
    <definedName name="jesus_caro">#REF!</definedName>
    <definedName name="jfhjhfsk">#REF!</definedName>
    <definedName name="jggh">#REF!</definedName>
    <definedName name="JGHGKK">#REF!</definedName>
    <definedName name="JGHJG">#REF!</definedName>
    <definedName name="jh" localSheetId="10" hidden="1">{#N/A,#N/A,FALSE,"Aging Summary";#N/A,#N/A,FALSE,"Ratio Analysis";#N/A,#N/A,FALSE,"Test 120 Day Accts";#N/A,#N/A,FALSE,"Tickmarks"}</definedName>
    <definedName name="jh" localSheetId="2" hidden="1">{#N/A,#N/A,FALSE,"Aging Summary";#N/A,#N/A,FALSE,"Ratio Analysis";#N/A,#N/A,FALSE,"Test 120 Day Accts";#N/A,#N/A,FALSE,"Tickmarks"}</definedName>
    <definedName name="jh" hidden="1">{#N/A,#N/A,FALSE,"Aging Summary";#N/A,#N/A,FALSE,"Ratio Analysis";#N/A,#N/A,FALSE,"Test 120 Day Accts";#N/A,#N/A,FALSE,"Tickmarks"}</definedName>
    <definedName name="JHDSDF">#REF!</definedName>
    <definedName name="jhgjghj">#REF!</definedName>
    <definedName name="JHON" localSheetId="10" hidden="1">{#N/A,#N/A,FALSE,"Aging Summary";#N/A,#N/A,FALSE,"Ratio Analysis";#N/A,#N/A,FALSE,"Test 120 Day Accts";#N/A,#N/A,FALSE,"Tickmarks"}</definedName>
    <definedName name="JHON" localSheetId="2" hidden="1">{#N/A,#N/A,FALSE,"Aging Summary";#N/A,#N/A,FALSE,"Ratio Analysis";#N/A,#N/A,FALSE,"Test 120 Day Accts";#N/A,#N/A,FALSE,"Tickmarks"}</definedName>
    <definedName name="JHON" hidden="1">{#N/A,#N/A,FALSE,"Aging Summary";#N/A,#N/A,FALSE,"Ratio Analysis";#N/A,#N/A,FALSE,"Test 120 Day Accts";#N/A,#N/A,FALSE,"Tickmarks"}</definedName>
    <definedName name="JJ">#REF!</definedName>
    <definedName name="jjj">#REF!</definedName>
    <definedName name="jjkk" localSheetId="10" hidden="1">{#N/A,#N/A,FALSE,"Aging Summary";#N/A,#N/A,FALSE,"Ratio Analysis";#N/A,#N/A,FALSE,"Test 120 Day Accts";#N/A,#N/A,FALSE,"Tickmarks"}</definedName>
    <definedName name="jjkk" localSheetId="2" hidden="1">{#N/A,#N/A,FALSE,"Aging Summary";#N/A,#N/A,FALSE,"Ratio Analysis";#N/A,#N/A,FALSE,"Test 120 Day Accts";#N/A,#N/A,FALSE,"Tickmarks"}</definedName>
    <definedName name="jjkk" hidden="1">{#N/A,#N/A,FALSE,"Aging Summary";#N/A,#N/A,FALSE,"Ratio Analysis";#N/A,#N/A,FALSE,"Test 120 Day Accts";#N/A,#N/A,FALSE,"Tickmarks"}</definedName>
    <definedName name="JKHJKH">#REF!</definedName>
    <definedName name="JKJ">#REF!</definedName>
    <definedName name="JKLÑ" localSheetId="10" hidden="1">{#N/A,#N/A,FALSE,"Aging Summary";#N/A,#N/A,FALSE,"Ratio Analysis";#N/A,#N/A,FALSE,"Test 120 Day Accts";#N/A,#N/A,FALSE,"Tickmarks"}</definedName>
    <definedName name="JKLÑ" localSheetId="2" hidden="1">{#N/A,#N/A,FALSE,"Aging Summary";#N/A,#N/A,FALSE,"Ratio Analysis";#N/A,#N/A,FALSE,"Test 120 Day Accts";#N/A,#N/A,FALSE,"Tickmarks"}</definedName>
    <definedName name="JKLÑ" hidden="1">{#N/A,#N/A,FALSE,"Aging Summary";#N/A,#N/A,FALSE,"Ratio Analysis";#N/A,#N/A,FALSE,"Test 120 Day Accts";#N/A,#N/A,FALSE,"Tickmarks"}</definedName>
    <definedName name="jm" localSheetId="2">#REF!,#REF!</definedName>
    <definedName name="jm">#REF!,#REF!</definedName>
    <definedName name="JORGE" localSheetId="2">#REF!</definedName>
    <definedName name="JORGE">#REF!</definedName>
    <definedName name="jorge_perea" localSheetId="2">#REF!</definedName>
    <definedName name="jorge_perea">#REF!</definedName>
    <definedName name="jorge_urbano" localSheetId="2">#REF!</definedName>
    <definedName name="jorge_urbano">#REF!</definedName>
    <definedName name="josé_pabón">#REF!</definedName>
    <definedName name="juhj">#REF!</definedName>
    <definedName name="JUL">#REF!</definedName>
    <definedName name="JULIO">#REF!</definedName>
    <definedName name="JUN">#REF!</definedName>
    <definedName name="JUNIO">#REF!</definedName>
    <definedName name="JYITD">#REF!</definedName>
    <definedName name="JYJY">#REF!</definedName>
    <definedName name="K" localSheetId="10" hidden="1">{"PYGT",#N/A,FALSE,"PYG";"ACTIT",#N/A,FALSE,"BCE_GRAL-ACTIVO";"PASIT",#N/A,FALSE,"BCE_GRAL-PASIVO-PATRIM";"CAJAT",#N/A,FALSE,"CAJA"}</definedName>
    <definedName name="K" localSheetId="2" hidden="1">{"PYGT",#N/A,FALSE,"PYG";"ACTIT",#N/A,FALSE,"BCE_GRAL-ACTIVO";"PASIT",#N/A,FALSE,"BCE_GRAL-PASIVO-PATRIM";"CAJAT",#N/A,FALSE,"CAJA"}</definedName>
    <definedName name="K" hidden="1">{"PYGT",#N/A,FALSE,"PYG";"ACTIT",#N/A,FALSE,"BCE_GRAL-ACTIVO";"PASIT",#N/A,FALSE,"BCE_GRAL-PASIVO-PATRIM";"CAJAT",#N/A,FALSE,"CAJA"}</definedName>
    <definedName name="ka">#REF!</definedName>
    <definedName name="kbv" localSheetId="10" hidden="1">{#N/A,#N/A,FALSE,"Aging Summary";#N/A,#N/A,FALSE,"Ratio Analysis";#N/A,#N/A,FALSE,"Test 120 Day Accts";#N/A,#N/A,FALSE,"Tickmarks"}</definedName>
    <definedName name="kbv" localSheetId="2" hidden="1">{#N/A,#N/A,FALSE,"Aging Summary";#N/A,#N/A,FALSE,"Ratio Analysis";#N/A,#N/A,FALSE,"Test 120 Day Accts";#N/A,#N/A,FALSE,"Tickmarks"}</definedName>
    <definedName name="kbv" hidden="1">{#N/A,#N/A,FALSE,"Aging Summary";#N/A,#N/A,FALSE,"Ratio Analysis";#N/A,#N/A,FALSE,"Test 120 Day Accts";#N/A,#N/A,FALSE,"Tickmarks"}</definedName>
    <definedName name="kdhfkdgk">#REF!</definedName>
    <definedName name="KENELMA" localSheetId="10" hidden="1">{#N/A,#N/A,FALSE,"Aging Summary";#N/A,#N/A,FALSE,"Ratio Analysis";#N/A,#N/A,FALSE,"Test 120 Day Accts";#N/A,#N/A,FALSE,"Tickmarks"}</definedName>
    <definedName name="KENELMA" localSheetId="2" hidden="1">{#N/A,#N/A,FALSE,"Aging Summary";#N/A,#N/A,FALSE,"Ratio Analysis";#N/A,#N/A,FALSE,"Test 120 Day Accts";#N/A,#N/A,FALSE,"Tickmarks"}</definedName>
    <definedName name="KENELMA" hidden="1">{#N/A,#N/A,FALSE,"Aging Summary";#N/A,#N/A,FALSE,"Ratio Analysis";#N/A,#N/A,FALSE,"Test 120 Day Accts";#N/A,#N/A,FALSE,"Tickmarks"}</definedName>
    <definedName name="kEnergía">#REF!</definedName>
    <definedName name="khjjh">#REF!</definedName>
    <definedName name="KJ" localSheetId="10" hidden="1">{#N/A,#N/A,FALSE,"Aging Summary";#N/A,#N/A,FALSE,"Ratio Analysis";#N/A,#N/A,FALSE,"Test 120 Day Accts";#N/A,#N/A,FALSE,"Tickmarks"}</definedName>
    <definedName name="KJ" localSheetId="2" hidden="1">{#N/A,#N/A,FALSE,"Aging Summary";#N/A,#N/A,FALSE,"Ratio Analysis";#N/A,#N/A,FALSE,"Test 120 Day Accts";#N/A,#N/A,FALSE,"Tickmarks"}</definedName>
    <definedName name="KJ" hidden="1">{#N/A,#N/A,FALSE,"Aging Summary";#N/A,#N/A,FALSE,"Ratio Analysis";#N/A,#N/A,FALSE,"Test 120 Day Accts";#N/A,#N/A,FALSE,"Tickmarks"}</definedName>
    <definedName name="KK" localSheetId="10" hidden="1">{#N/A,#N/A,FALSE,"Aging Summary";#N/A,#N/A,FALSE,"Ratio Analysis";#N/A,#N/A,FALSE,"Test 120 Day Accts";#N/A,#N/A,FALSE,"Tickmarks"}</definedName>
    <definedName name="KK" localSheetId="2" hidden="1">{#N/A,#N/A,FALSE,"Aging Summary";#N/A,#N/A,FALSE,"Ratio Analysis";#N/A,#N/A,FALSE,"Test 120 Day Accts";#N/A,#N/A,FALSE,"Tickmarks"}</definedName>
    <definedName name="KK" hidden="1">{#N/A,#N/A,FALSE,"Aging Summary";#N/A,#N/A,FALSE,"Ratio Analysis";#N/A,#N/A,FALSE,"Test 120 Day Accts";#N/A,#N/A,FALSE,"Tickmarks"}</definedName>
    <definedName name="kkkkkkkkkkkkkkk" localSheetId="10" hidden="1">{"PYGT",#N/A,FALSE,"PYG";"ACTIT",#N/A,FALSE,"BCE_GRAL-ACTIVO";"PASIT",#N/A,FALSE,"BCE_GRAL-PASIVO-PATRIM";"CAJAT",#N/A,FALSE,"CAJA"}</definedName>
    <definedName name="kkkkkkkkkkkkkkk" localSheetId="2" hidden="1">{"PYGT",#N/A,FALSE,"PYG";"ACTIT",#N/A,FALSE,"BCE_GRAL-ACTIVO";"PASIT",#N/A,FALSE,"BCE_GRAL-PASIVO-PATRIM";"CAJAT",#N/A,FALSE,"CAJA"}</definedName>
    <definedName name="kkkkkkkkkkkkkkk" hidden="1">{"PYGT",#N/A,FALSE,"PYG";"ACTIT",#N/A,FALSE,"BCE_GRAL-ACTIVO";"PASIT",#N/A,FALSE,"BCE_GRAL-PASIVO-PATRIM";"CAJAT",#N/A,FALSE,"CAJA"}</definedName>
    <definedName name="kklñp" localSheetId="10" hidden="1">{#N/A,#N/A,FALSE,"Aging Summary";#N/A,#N/A,FALSE,"Ratio Analysis";#N/A,#N/A,FALSE,"Test 120 Day Accts";#N/A,#N/A,FALSE,"Tickmarks"}</definedName>
    <definedName name="kklñp" localSheetId="2" hidden="1">{#N/A,#N/A,FALSE,"Aging Summary";#N/A,#N/A,FALSE,"Ratio Analysis";#N/A,#N/A,FALSE,"Test 120 Day Accts";#N/A,#N/A,FALSE,"Tickmarks"}</definedName>
    <definedName name="kklñp" hidden="1">{#N/A,#N/A,FALSE,"Aging Summary";#N/A,#N/A,FALSE,"Ratio Analysis";#N/A,#N/A,FALSE,"Test 120 Day Accts";#N/A,#N/A,FALSE,"Tickmarks"}</definedName>
    <definedName name="KKÑJÑ">#REF!</definedName>
    <definedName name="KL" localSheetId="10" hidden="1">{"PYGS",#N/A,FALSE,"PYG";"ACTIS",#N/A,FALSE,"BCE_GRAL-ACTIVO";"PASIS",#N/A,FALSE,"BCE_GRAL-PASIVO-PATRIM";"CAJAS",#N/A,FALSE,"CAJA"}</definedName>
    <definedName name="KL" localSheetId="2" hidden="1">{"PYGS",#N/A,FALSE,"PYG";"ACTIS",#N/A,FALSE,"BCE_GRAL-ACTIVO";"PASIS",#N/A,FALSE,"BCE_GRAL-PASIVO-PATRIM";"CAJAS",#N/A,FALSE,"CAJA"}</definedName>
    <definedName name="KL" hidden="1">{"PYGS",#N/A,FALSE,"PYG";"ACTIS",#N/A,FALSE,"BCE_GRAL-ACTIVO";"PASIS",#N/A,FALSE,"BCE_GRAL-PASIVO-PATRIM";"CAJAS",#N/A,FALSE,"CAJA"}</definedName>
    <definedName name="KLÑ">#REF!</definedName>
    <definedName name="kMoneda">#REF!</definedName>
    <definedName name="kr">#REF!</definedName>
    <definedName name="KUGHJ">#REF!</definedName>
    <definedName name="L">#REF!</definedName>
    <definedName name="L_AcctDes">#REF!</definedName>
    <definedName name="L_Adjust">#REF!</definedName>
    <definedName name="L_Adjust_GT">#REF!</definedName>
    <definedName name="L_AJE_Tot">#REF!</definedName>
    <definedName name="L_AJE_Tot_GT">#REF!</definedName>
    <definedName name="L_CompNum">#REF!</definedName>
    <definedName name="L_CY_Beg">#REF!</definedName>
    <definedName name="L_CY_Beg_GT">#REF!</definedName>
    <definedName name="L_CY_End">#REF!</definedName>
    <definedName name="L_CY_End_GT">#REF!</definedName>
    <definedName name="L_GrpNum">#REF!</definedName>
    <definedName name="L_Headings">#REF!</definedName>
    <definedName name="L_KeyValue">#REF!</definedName>
    <definedName name="L_PY_End">#REF!</definedName>
    <definedName name="L_PY_End_GT">#REF!</definedName>
    <definedName name="L_RJE_Tot">#REF!</definedName>
    <definedName name="L_RJE_Tot_GT">#REF!</definedName>
    <definedName name="L_RowNum">#REF!</definedName>
    <definedName name="LA">#REF!</definedName>
    <definedName name="LABELTEXTCOLUMN1">#REF!</definedName>
    <definedName name="LABELTEXTROW1">#REF!</definedName>
    <definedName name="labor">#REF!</definedName>
    <definedName name="larry_peña">#REF!</definedName>
    <definedName name="Latin_America">#REF!</definedName>
    <definedName name="LAURA">#REF!</definedName>
    <definedName name="LDC" localSheetId="10" hidden="1">{#N/A,#N/A,FALSE,"Aging Summary";#N/A,#N/A,FALSE,"Ratio Analysis";#N/A,#N/A,FALSE,"Test 120 Day Accts";#N/A,#N/A,FALSE,"Tickmarks"}</definedName>
    <definedName name="LDC" localSheetId="2" hidden="1">{#N/A,#N/A,FALSE,"Aging Summary";#N/A,#N/A,FALSE,"Ratio Analysis";#N/A,#N/A,FALSE,"Test 120 Day Accts";#N/A,#N/A,FALSE,"Tickmarks"}</definedName>
    <definedName name="LDC" hidden="1">{#N/A,#N/A,FALSE,"Aging Summary";#N/A,#N/A,FALSE,"Ratio Analysis";#N/A,#N/A,FALSE,"Test 120 Day Accts";#N/A,#N/A,FALSE,"Tickmarks"}</definedName>
    <definedName name="LE_NE">#REF!</definedName>
    <definedName name="LE99RM">#REF!</definedName>
    <definedName name="lfsdkfsnk">#REF!</definedName>
    <definedName name="lfslkslñs">#REF!</definedName>
    <definedName name="li">#REF!</definedName>
    <definedName name="LI_LDA">#REF!</definedName>
    <definedName name="Libor_table">#REF!</definedName>
    <definedName name="ligia_de_marmolejo">#REF!</definedName>
    <definedName name="LIMITE">#REF!</definedName>
    <definedName name="LIQFUSTRA">#REF!</definedName>
    <definedName name="liquidacion1">#REF!</definedName>
    <definedName name="lista">#REF!</definedName>
    <definedName name="ListOffset" hidden="1">1</definedName>
    <definedName name="LJHH">#REF!</definedName>
    <definedName name="ljjkh">#REF!</definedName>
    <definedName name="LJKÑÑJ">#REF!</definedName>
    <definedName name="lk">#REF!</definedName>
    <definedName name="LKÑ" localSheetId="10" hidden="1">{#N/A,#N/A,FALSE,"Aging Summary";#N/A,#N/A,FALSE,"Ratio Analysis";#N/A,#N/A,FALSE,"Test 120 Day Accts";#N/A,#N/A,FALSE,"Tickmarks"}</definedName>
    <definedName name="LKÑ" localSheetId="2" hidden="1">{#N/A,#N/A,FALSE,"Aging Summary";#N/A,#N/A,FALSE,"Ratio Analysis";#N/A,#N/A,FALSE,"Test 120 Day Accts";#N/A,#N/A,FALSE,"Tickmarks"}</definedName>
    <definedName name="LKÑ" hidden="1">{#N/A,#N/A,FALSE,"Aging Summary";#N/A,#N/A,FALSE,"Ratio Analysis";#N/A,#N/A,FALSE,"Test 120 Day Accts";#N/A,#N/A,FALSE,"Tickmarks"}</definedName>
    <definedName name="ll" localSheetId="10" hidden="1">{#N/A,#N/A,FALSE,"Aging Summary";#N/A,#N/A,FALSE,"Ratio Analysis";#N/A,#N/A,FALSE,"Test 120 Day Accts";#N/A,#N/A,FALSE,"Tickmarks"}</definedName>
    <definedName name="ll" localSheetId="2" hidden="1">{#N/A,#N/A,FALSE,"Aging Summary";#N/A,#N/A,FALSE,"Ratio Analysis";#N/A,#N/A,FALSE,"Test 120 Day Accts";#N/A,#N/A,FALSE,"Tickmarks"}</definedName>
    <definedName name="ll" hidden="1">{#N/A,#N/A,FALSE,"Aging Summary";#N/A,#N/A,FALSE,"Ratio Analysis";#N/A,#N/A,FALSE,"Test 120 Day Accts";#N/A,#N/A,FALSE,"Tickmarks"}</definedName>
    <definedName name="LLAMA">#REF!</definedName>
    <definedName name="llgh">#REF!</definedName>
    <definedName name="LM" localSheetId="10" hidden="1">{#N/A,#N/A,FALSE,"Aging Summary";#N/A,#N/A,FALSE,"Ratio Analysis";#N/A,#N/A,FALSE,"Test 120 Day Accts";#N/A,#N/A,FALSE,"Tickmarks"}</definedName>
    <definedName name="LM" localSheetId="2" hidden="1">{#N/A,#N/A,FALSE,"Aging Summary";#N/A,#N/A,FALSE,"Ratio Analysis";#N/A,#N/A,FALSE,"Test 120 Day Accts";#N/A,#N/A,FALSE,"Tickmarks"}</definedName>
    <definedName name="LM" hidden="1">{#N/A,#N/A,FALSE,"Aging Summary";#N/A,#N/A,FALSE,"Ratio Analysis";#N/A,#N/A,FALSE,"Test 120 Day Accts";#N/A,#N/A,FALSE,"Tickmarks"}</definedName>
    <definedName name="lo">#REF!</definedName>
    <definedName name="LOCALES">#REF!</definedName>
    <definedName name="localmaterials">#REF!</definedName>
    <definedName name="lokp">#REF!</definedName>
    <definedName name="lol">#REF!</definedName>
    <definedName name="lomitas">#REF!</definedName>
    <definedName name="lsfklsflsl">#REF!</definedName>
    <definedName name="lsfslñms">#REF!</definedName>
    <definedName name="lsmfslflsm">#REF!</definedName>
    <definedName name="lucía_vargas">#REF!</definedName>
    <definedName name="luis_carlos_lozano">#REF!</definedName>
    <definedName name="luis_jaime_marmolejo">#REF!</definedName>
    <definedName name="luis_marulanda">#REF!</definedName>
    <definedName name="luis_quiroga">#REF!</definedName>
    <definedName name="luz_stella_molina">#REF!</definedName>
    <definedName name="luz_stella_uribe">#REF!</definedName>
    <definedName name="luzxmyu">#REF!</definedName>
    <definedName name="lvskvsk">#REF!</definedName>
    <definedName name="m" localSheetId="10" hidden="1">{#N/A,#N/A,FALSE,"GRAFICO";#N/A,#N/A,FALSE,"CAJA (2)";#N/A,#N/A,FALSE,"TERCEROS-PROMEDIO";#N/A,#N/A,FALSE,"CAJA";#N/A,#N/A,FALSE,"INGRESOS1995-2003";#N/A,#N/A,FALSE,"GASTOS1995-2003"}</definedName>
    <definedName name="m" localSheetId="2" hidden="1">{#N/A,#N/A,FALSE,"GRAFICO";#N/A,#N/A,FALSE,"CAJA (2)";#N/A,#N/A,FALSE,"TERCEROS-PROMEDIO";#N/A,#N/A,FALSE,"CAJA";#N/A,#N/A,FALSE,"INGRESOS1995-2003";#N/A,#N/A,FALSE,"GASTOS1995-2003"}</definedName>
    <definedName name="m" hidden="1">{#N/A,#N/A,FALSE,"GRAFICO";#N/A,#N/A,FALSE,"CAJA (2)";#N/A,#N/A,FALSE,"TERCEROS-PROMEDIO";#N/A,#N/A,FALSE,"CAJA";#N/A,#N/A,FALSE,"INGRESOS1995-2003";#N/A,#N/A,FALSE,"GASTOS1995-2003"}</definedName>
    <definedName name="MACRO">#REF!</definedName>
    <definedName name="Macro2">#REF!</definedName>
    <definedName name="macro4">#REF!</definedName>
    <definedName name="Macro6">#REF!</definedName>
    <definedName name="macro99">#REF!</definedName>
    <definedName name="magd" localSheetId="10" hidden="1">{#N/A,#N/A,FALSE,"GRAFICO";#N/A,#N/A,FALSE,"CAJA (2)";#N/A,#N/A,FALSE,"TERCEROS-PROMEDIO";#N/A,#N/A,FALSE,"CAJA";#N/A,#N/A,FALSE,"INGRESOS1995-2003";#N/A,#N/A,FALSE,"GASTOS1995-2003"}</definedName>
    <definedName name="magd" localSheetId="2" hidden="1">{#N/A,#N/A,FALSE,"GRAFICO";#N/A,#N/A,FALSE,"CAJA (2)";#N/A,#N/A,FALSE,"TERCEROS-PROMEDIO";#N/A,#N/A,FALSE,"CAJA";#N/A,#N/A,FALSE,"INGRESOS1995-2003";#N/A,#N/A,FALSE,"GASTOS1995-2003"}</definedName>
    <definedName name="magd" hidden="1">{#N/A,#N/A,FALSE,"GRAFICO";#N/A,#N/A,FALSE,"CAJA (2)";#N/A,#N/A,FALSE,"TERCEROS-PROMEDIO";#N/A,#N/A,FALSE,"CAJA";#N/A,#N/A,FALSE,"INGRESOS1995-2003";#N/A,#N/A,FALSE,"GASTOS1995-2003"}</definedName>
    <definedName name="Mantener_la_efectividad_del_recaudo">#REF!</definedName>
    <definedName name="manuel_hurtado">#REF!</definedName>
    <definedName name="MANUF">#REF!</definedName>
    <definedName name="Maq">#REF!</definedName>
    <definedName name="Maq_Acum">#REF!</definedName>
    <definedName name="MAQ_EQUIPO">#REF!</definedName>
    <definedName name="MAQ_EQUIPO1">#REF!</definedName>
    <definedName name="MAR">#REF!</definedName>
    <definedName name="marcos">#REF!</definedName>
    <definedName name="margarita_quintana_de_quintero">#REF!</definedName>
    <definedName name="margoth_marmolejo_herrera">#REF!</definedName>
    <definedName name="maria">#REF!</definedName>
    <definedName name="maría_del_rosario_lópez">#REF!</definedName>
    <definedName name="maría_ligia_plaza">#REF!</definedName>
    <definedName name="maría_teresa_marmolejo_herrera">#REF!</definedName>
    <definedName name="marino_lozano">#REF!</definedName>
    <definedName name="mario" localSheetId="10" hidden="1">{#N/A,#N/A,FALSE,"Aging Summary";#N/A,#N/A,FALSE,"Ratio Analysis";#N/A,#N/A,FALSE,"Test 120 Day Accts";#N/A,#N/A,FALSE,"Tickmarks"}</definedName>
    <definedName name="mario" localSheetId="2" hidden="1">{#N/A,#N/A,FALSE,"Aging Summary";#N/A,#N/A,FALSE,"Ratio Analysis";#N/A,#N/A,FALSE,"Test 120 Day Accts";#N/A,#N/A,FALSE,"Tickmarks"}</definedName>
    <definedName name="mario" hidden="1">{#N/A,#N/A,FALSE,"Aging Summary";#N/A,#N/A,FALSE,"Ratio Analysis";#N/A,#N/A,FALSE,"Test 120 Day Accts";#N/A,#N/A,FALSE,"Tickmarks"}</definedName>
    <definedName name="mario_sanclemente">#REF!</definedName>
    <definedName name="MarkP" localSheetId="10" hidden="1">{#N/A,#N/A,FALSE,"GRAFICO";#N/A,#N/A,FALSE,"CAJA (2)";#N/A,#N/A,FALSE,"TERCEROS-PROMEDIO";#N/A,#N/A,FALSE,"CAJA";#N/A,#N/A,FALSE,"INGRESOS1995-2003";#N/A,#N/A,FALSE,"GASTOS1995-2003"}</definedName>
    <definedName name="MarkP" localSheetId="2" hidden="1">{#N/A,#N/A,FALSE,"GRAFICO";#N/A,#N/A,FALSE,"CAJA (2)";#N/A,#N/A,FALSE,"TERCEROS-PROMEDIO";#N/A,#N/A,FALSE,"CAJA";#N/A,#N/A,FALSE,"INGRESOS1995-2003";#N/A,#N/A,FALSE,"GASTOS1995-2003"}</definedName>
    <definedName name="MarkP" hidden="1">{#N/A,#N/A,FALSE,"GRAFICO";#N/A,#N/A,FALSE,"CAJA (2)";#N/A,#N/A,FALSE,"TERCEROS-PROMEDIO";#N/A,#N/A,FALSE,"CAJA";#N/A,#N/A,FALSE,"INGRESOS1995-2003";#N/A,#N/A,FALSE,"GASTOS1995-2003"}</definedName>
    <definedName name="marlene_colonia_de_peña">#REF!</definedName>
    <definedName name="marmol" localSheetId="10" hidden="1">{"PYGT",#N/A,FALSE,"PYG";"ACTIT",#N/A,FALSE,"BCE_GRAL-ACTIVO";"PASIT",#N/A,FALSE,"BCE_GRAL-PASIVO-PATRIM";"CAJAT",#N/A,FALSE,"CAJA"}</definedName>
    <definedName name="marmol" localSheetId="2" hidden="1">{"PYGT",#N/A,FALSE,"PYG";"ACTIT",#N/A,FALSE,"BCE_GRAL-ACTIVO";"PASIT",#N/A,FALSE,"BCE_GRAL-PASIVO-PATRIM";"CAJAT",#N/A,FALSE,"CAJA"}</definedName>
    <definedName name="marmol" hidden="1">{"PYGT",#N/A,FALSE,"PYG";"ACTIT",#N/A,FALSE,"BCE_GRAL-ACTIVO";"PASIT",#N/A,FALSE,"BCE_GRAL-PASIVO-PATRIM";"CAJAT",#N/A,FALSE,"CAJA"}</definedName>
    <definedName name="martha_marmolejo_de_lópez">#REF!</definedName>
    <definedName name="martha_marmolejo_herrera">#REF!</definedName>
    <definedName name="maryp">#REF!</definedName>
    <definedName name="MARZO">#REF!</definedName>
    <definedName name="Match">#REF!</definedName>
    <definedName name="MAY">#REF!</definedName>
    <definedName name="MAYO">#REF!</definedName>
    <definedName name="MEDELLIN" localSheetId="2">#REF!,#REF!</definedName>
    <definedName name="MEDELLIN">#REF!,#REF!</definedName>
    <definedName name="melba_caicedo_colonia" localSheetId="2">#REF!</definedName>
    <definedName name="melba_caicedo_colonia">#REF!</definedName>
    <definedName name="MENSAJE" localSheetId="2">#REF!</definedName>
    <definedName name="MENSAJE">#REF!</definedName>
    <definedName name="MENU" localSheetId="2">#REF!</definedName>
    <definedName name="MENU">#REF!</definedName>
    <definedName name="MENU0">#REF!</definedName>
    <definedName name="MENU1">#REF!</definedName>
    <definedName name="MENU1A">#REF!</definedName>
    <definedName name="MENU1A1">#REF!</definedName>
    <definedName name="MENU1B">#REF!</definedName>
    <definedName name="MENU1C">#REF!</definedName>
    <definedName name="MENU1D">#REF!</definedName>
    <definedName name="MENU1G">#REF!</definedName>
    <definedName name="MENU2">#REF!</definedName>
    <definedName name="MENU2A">#REF!</definedName>
    <definedName name="MENU2B">#REF!</definedName>
    <definedName name="MENU2C">#REF!</definedName>
    <definedName name="MENU3">#REF!</definedName>
    <definedName name="MENU3A">#REF!</definedName>
    <definedName name="MENU3B">#REF!</definedName>
    <definedName name="MENU3C">#REF!</definedName>
    <definedName name="MENU4">#REF!</definedName>
    <definedName name="MENU5">#REF!</definedName>
    <definedName name="MENUIB">#REF!</definedName>
    <definedName name="Merck" localSheetId="10" hidden="1">{"'18'!$A$5:$M$18"}</definedName>
    <definedName name="Merck" localSheetId="2" hidden="1">{"'18'!$A$5:$M$18"}</definedName>
    <definedName name="Merck" hidden="1">{"'18'!$A$5:$M$18"}</definedName>
    <definedName name="mercurio" localSheetId="10" hidden="1">{#N/A,#N/A,FALSE,"Aging Summary";#N/A,#N/A,FALSE,"Ratio Analysis";#N/A,#N/A,FALSE,"Test 120 Day Accts";#N/A,#N/A,FALSE,"Tickmarks"}</definedName>
    <definedName name="mercurio" localSheetId="2" hidden="1">{#N/A,#N/A,FALSE,"Aging Summary";#N/A,#N/A,FALSE,"Ratio Analysis";#N/A,#N/A,FALSE,"Test 120 Day Accts";#N/A,#N/A,FALSE,"Tickmarks"}</definedName>
    <definedName name="mercurio" hidden="1">{#N/A,#N/A,FALSE,"Aging Summary";#N/A,#N/A,FALSE,"Ratio Analysis";#N/A,#N/A,FALSE,"Test 120 Day Accts";#N/A,#N/A,FALSE,"Tickmarks"}</definedName>
    <definedName name="MES">#REF!</definedName>
    <definedName name="MESA">#REF!</definedName>
    <definedName name="mesinf">#REF!</definedName>
    <definedName name="MF">#REF!</definedName>
    <definedName name="MINICHICLETS">#REF!</definedName>
    <definedName name="mismo" localSheetId="10" hidden="1">{#N/A,#N/A,FALSE,"GRAFICO";#N/A,#N/A,FALSE,"CAJA (2)";#N/A,#N/A,FALSE,"TERCEROS-PROMEDIO";#N/A,#N/A,FALSE,"CAJA";#N/A,#N/A,FALSE,"INGRESOS1995-2003";#N/A,#N/A,FALSE,"GASTOS1995-2003"}</definedName>
    <definedName name="mismo" localSheetId="2" hidden="1">{#N/A,#N/A,FALSE,"GRAFICO";#N/A,#N/A,FALSE,"CAJA (2)";#N/A,#N/A,FALSE,"TERCEROS-PROMEDIO";#N/A,#N/A,FALSE,"CAJA";#N/A,#N/A,FALSE,"INGRESOS1995-2003";#N/A,#N/A,FALSE,"GASTOS1995-2003"}</definedName>
    <definedName name="mismo" hidden="1">{#N/A,#N/A,FALSE,"GRAFICO";#N/A,#N/A,FALSE,"CAJA (2)";#N/A,#N/A,FALSE,"TERCEROS-PROMEDIO";#N/A,#N/A,FALSE,"CAJA";#N/A,#N/A,FALSE,"INGRESOS1995-2003";#N/A,#N/A,FALSE,"GASTOS1995-2003"}</definedName>
    <definedName name="Mix">#REF!</definedName>
    <definedName name="mjouh">#REF!</definedName>
    <definedName name="mkpok">#REF!</definedName>
    <definedName name="MKT">#REF!</definedName>
    <definedName name="MM">#REF!</definedName>
    <definedName name="MMMM" localSheetId="10" hidden="1">{#N/A,#N/A,FALSE,"GRAFICO";#N/A,#N/A,FALSE,"CAJA (2)";#N/A,#N/A,FALSE,"TERCEROS-PROMEDIO";#N/A,#N/A,FALSE,"CAJA";#N/A,#N/A,FALSE,"INGRESOS1995-2003";#N/A,#N/A,FALSE,"GASTOS1995-2003"}</definedName>
    <definedName name="MMMM" localSheetId="2" hidden="1">{#N/A,#N/A,FALSE,"GRAFICO";#N/A,#N/A,FALSE,"CAJA (2)";#N/A,#N/A,FALSE,"TERCEROS-PROMEDIO";#N/A,#N/A,FALSE,"CAJA";#N/A,#N/A,FALSE,"INGRESOS1995-2003";#N/A,#N/A,FALSE,"GASTOS1995-2003"}</definedName>
    <definedName name="MMMM" hidden="1">{#N/A,#N/A,FALSE,"GRAFICO";#N/A,#N/A,FALSE,"CAJA (2)";#N/A,#N/A,FALSE,"TERCEROS-PROMEDIO";#N/A,#N/A,FALSE,"CAJA";#N/A,#N/A,FALSE,"INGRESOS1995-2003";#N/A,#N/A,FALSE,"GASTOS1995-2003"}</definedName>
    <definedName name="MMMMM" localSheetId="10" hidden="1">{"PYGT",#N/A,FALSE,"PYG";"ACTIT",#N/A,FALSE,"BCE_GRAL-ACTIVO";"PASIT",#N/A,FALSE,"BCE_GRAL-PASIVO-PATRIM";"CAJAT",#N/A,FALSE,"CAJA"}</definedName>
    <definedName name="MMMMM" localSheetId="2" hidden="1">{"PYGT",#N/A,FALSE,"PYG";"ACTIT",#N/A,FALSE,"BCE_GRAL-ACTIVO";"PASIT",#N/A,FALSE,"BCE_GRAL-PASIVO-PATRIM";"CAJAT",#N/A,FALSE,"CAJA"}</definedName>
    <definedName name="MMMMM" hidden="1">{"PYGT",#N/A,FALSE,"PYG";"ACTIT",#N/A,FALSE,"BCE_GRAL-ACTIVO";"PASIT",#N/A,FALSE,"BCE_GRAL-PASIVO-PATRIM";"CAJAT",#N/A,FALSE,"CAJA"}</definedName>
    <definedName name="mmmmmmmmmm" localSheetId="10" hidden="1">{"PYGT",#N/A,FALSE,"PYG";"ACTIT",#N/A,FALSE,"BCE_GRAL-ACTIVO";"PASIT",#N/A,FALSE,"BCE_GRAL-PASIVO-PATRIM";"CAJAT",#N/A,FALSE,"CAJA"}</definedName>
    <definedName name="mmmmmmmmmm" localSheetId="2" hidden="1">{"PYGT",#N/A,FALSE,"PYG";"ACTIT",#N/A,FALSE,"BCE_GRAL-ACTIVO";"PASIT",#N/A,FALSE,"BCE_GRAL-PASIVO-PATRIM";"CAJAT",#N/A,FALSE,"CAJA"}</definedName>
    <definedName name="mmmmmmmmmm" hidden="1">{"PYGT",#N/A,FALSE,"PYG";"ACTIT",#N/A,FALSE,"BCE_GRAL-ACTIVO";"PASIT",#N/A,FALSE,"BCE_GRAL-PASIVO-PATRIM";"CAJAT",#N/A,FALSE,"CAJA"}</definedName>
    <definedName name="mmmmmmmmmmmmm" localSheetId="10" hidden="1">{#N/A,#N/A,FALSE,"GRAFICO";#N/A,#N/A,FALSE,"CAJA (2)";#N/A,#N/A,FALSE,"TERCEROS-PROMEDIO";#N/A,#N/A,FALSE,"CAJA";#N/A,#N/A,FALSE,"INGRESOS1995-2003";#N/A,#N/A,FALSE,"GASTOS1995-2003"}</definedName>
    <definedName name="mmmmmmmmmmmmm" localSheetId="2" hidden="1">{#N/A,#N/A,FALSE,"GRAFICO";#N/A,#N/A,FALSE,"CAJA (2)";#N/A,#N/A,FALSE,"TERCEROS-PROMEDIO";#N/A,#N/A,FALSE,"CAJA";#N/A,#N/A,FALSE,"INGRESOS1995-2003";#N/A,#N/A,FALSE,"GASTOS1995-2003"}</definedName>
    <definedName name="mmmmmmmmmmmmm" hidden="1">{#N/A,#N/A,FALSE,"GRAFICO";#N/A,#N/A,FALSE,"CAJA (2)";#N/A,#N/A,FALSE,"TERCEROS-PROMEDIO";#N/A,#N/A,FALSE,"CAJA";#N/A,#N/A,FALSE,"INGRESOS1995-2003";#N/A,#N/A,FALSE,"GASTOS1995-2003"}</definedName>
    <definedName name="MN" localSheetId="10" hidden="1">{#N/A,#N/A,FALSE,"Aging Summary";#N/A,#N/A,FALSE,"Ratio Analysis";#N/A,#N/A,FALSE,"Test 120 Day Accts";#N/A,#N/A,FALSE,"Tickmarks"}</definedName>
    <definedName name="MN" localSheetId="2" hidden="1">{#N/A,#N/A,FALSE,"Aging Summary";#N/A,#N/A,FALSE,"Ratio Analysis";#N/A,#N/A,FALSE,"Test 120 Day Accts";#N/A,#N/A,FALSE,"Tickmarks"}</definedName>
    <definedName name="MN" hidden="1">{#N/A,#N/A,FALSE,"Aging Summary";#N/A,#N/A,FALSE,"Ratio Analysis";#N/A,#N/A,FALSE,"Test 120 Day Accts";#N/A,#N/A,FALSE,"Tickmarks"}</definedName>
    <definedName name="MO">#REF!</definedName>
    <definedName name="MO_Acum">#REF!</definedName>
    <definedName name="moco">#REF!</definedName>
    <definedName name="modal">#REF!</definedName>
    <definedName name="Módulo">#REF!</definedName>
    <definedName name="MONEDA_AJ">#REF!</definedName>
    <definedName name="MONEDA_SIE">#REF!</definedName>
    <definedName name="MORA06">#REF!</definedName>
    <definedName name="morado" localSheetId="10" hidden="1">{#N/A,#N/A,FALSE,"Aging Summary";#N/A,#N/A,FALSE,"Ratio Analysis";#N/A,#N/A,FALSE,"Test 120 Day Accts";#N/A,#N/A,FALSE,"Tickmarks"}</definedName>
    <definedName name="morado" localSheetId="2" hidden="1">{#N/A,#N/A,FALSE,"Aging Summary";#N/A,#N/A,FALSE,"Ratio Analysis";#N/A,#N/A,FALSE,"Test 120 Day Accts";#N/A,#N/A,FALSE,"Tickmarks"}</definedName>
    <definedName name="morado" hidden="1">{#N/A,#N/A,FALSE,"Aging Summary";#N/A,#N/A,FALSE,"Ratio Analysis";#N/A,#N/A,FALSE,"Test 120 Day Accts";#N/A,#N/A,FALSE,"Tickmarks"}</definedName>
    <definedName name="MORAS">#REF!</definedName>
    <definedName name="MOTITAS">#REF!</definedName>
    <definedName name="mp">#REF!</definedName>
    <definedName name="MUE_ENSERES">#REF!</definedName>
    <definedName name="MUE_ENSERES1">#REF!</definedName>
    <definedName name="multiplo">#REF!</definedName>
    <definedName name="Municipal">#REF!</definedName>
    <definedName name="municipio_de_tuluá">#REF!</definedName>
    <definedName name="mv">#REF!</definedName>
    <definedName name="Nacional">#REF!</definedName>
    <definedName name="name">#REF!</definedName>
    <definedName name="namenew">#REF!</definedName>
    <definedName name="nameold">#REF!</definedName>
    <definedName name="nancy_trujillo">#REF!</definedName>
    <definedName name="NANO">#REF!</definedName>
    <definedName name="NARJ" localSheetId="10" hidden="1">{#N/A,#N/A,FALSE,"Aging Summary";#N/A,#N/A,FALSE,"Ratio Analysis";#N/A,#N/A,FALSE,"Test 120 Day Accts";#N/A,#N/A,FALSE,"Tickmarks"}</definedName>
    <definedName name="NARJ" localSheetId="2" hidden="1">{#N/A,#N/A,FALSE,"Aging Summary";#N/A,#N/A,FALSE,"Ratio Analysis";#N/A,#N/A,FALSE,"Test 120 Day Accts";#N/A,#N/A,FALSE,"Tickmarks"}</definedName>
    <definedName name="NARJ" hidden="1">{#N/A,#N/A,FALSE,"Aging Summary";#N/A,#N/A,FALSE,"Ratio Analysis";#N/A,#N/A,FALSE,"Test 120 Day Accts";#N/A,#N/A,FALSE,"Tickmarks"}</definedName>
    <definedName name="NBBN">#REF!</definedName>
    <definedName name="Necesidad_entorchado_Zonas">#REF!</definedName>
    <definedName name="Need_State">#REF!</definedName>
    <definedName name="nelson_castillo">#REF!</definedName>
    <definedName name="nena">#REF!</definedName>
    <definedName name="new" localSheetId="10" hidden="1">{"EVA",#N/A,FALSE,"SMT2";#N/A,#N/A,FALSE,"Summary";#N/A,#N/A,FALSE,"Graphs";#N/A,#N/A,FALSE,"4 Panel"}</definedName>
    <definedName name="new" localSheetId="2" hidden="1">{"EVA",#N/A,FALSE,"SMT2";#N/A,#N/A,FALSE,"Summary";#N/A,#N/A,FALSE,"Graphs";#N/A,#N/A,FALSE,"4 Panel"}</definedName>
    <definedName name="new" hidden="1">{"EVA",#N/A,FALSE,"SMT2";#N/A,#N/A,FALSE,"Summary";#N/A,#N/A,FALSE,"Graphs";#N/A,#N/A,FALSE,"4 Panel"}</definedName>
    <definedName name="NewProd">#REF!</definedName>
    <definedName name="ni" localSheetId="10" hidden="1">{#N/A,#N/A,FALSE,"GRAFICO";#N/A,#N/A,FALSE,"CAJA (2)";#N/A,#N/A,FALSE,"TERCEROS-PROMEDIO";#N/A,#N/A,FALSE,"CAJA";#N/A,#N/A,FALSE,"INGRESOS1995-2003";#N/A,#N/A,FALSE,"GASTOS1995-2003"}</definedName>
    <definedName name="ni" localSheetId="2" hidden="1">{#N/A,#N/A,FALSE,"GRAFICO";#N/A,#N/A,FALSE,"CAJA (2)";#N/A,#N/A,FALSE,"TERCEROS-PROMEDIO";#N/A,#N/A,FALSE,"CAJA";#N/A,#N/A,FALSE,"INGRESOS1995-2003";#N/A,#N/A,FALSE,"GASTOS1995-2003"}</definedName>
    <definedName name="ni" hidden="1">{#N/A,#N/A,FALSE,"GRAFICO";#N/A,#N/A,FALSE,"CAJA (2)";#N/A,#N/A,FALSE,"TERCEROS-PROMEDIO";#N/A,#N/A,FALSE,"CAJA";#N/A,#N/A,FALSE,"INGRESOS1995-2003";#N/A,#N/A,FALSE,"GASTOS1995-2003"}</definedName>
    <definedName name="NIT">#REF!</definedName>
    <definedName name="NNN" localSheetId="10" hidden="1">{"PYGS",#N/A,FALSE,"PYG";"ACTIS",#N/A,FALSE,"BCE_GRAL-ACTIVO";"PASIS",#N/A,FALSE,"BCE_GRAL-PASIVO-PATRIM";"CAJAS",#N/A,FALSE,"CAJA"}</definedName>
    <definedName name="NNN" localSheetId="2" hidden="1">{"PYGS",#N/A,FALSE,"PYG";"ACTIS",#N/A,FALSE,"BCE_GRAL-ACTIVO";"PASIS",#N/A,FALSE,"BCE_GRAL-PASIVO-PATRIM";"CAJAS",#N/A,FALSE,"CAJA"}</definedName>
    <definedName name="NNN" hidden="1">{"PYGS",#N/A,FALSE,"PYG";"ACTIS",#N/A,FALSE,"BCE_GRAL-ACTIVO";"PASIS",#N/A,FALSE,"BCE_GRAL-PASIVO-PATRIM";"CAJAS",#N/A,FALSE,"CAJA"}</definedName>
    <definedName name="NNNN" localSheetId="10" hidden="1">{"PYGT",#N/A,FALSE,"PYG";"ACTIT",#N/A,FALSE,"BCE_GRAL-ACTIVO";"PASIT",#N/A,FALSE,"BCE_GRAL-PASIVO-PATRIM";"CAJAT",#N/A,FALSE,"CAJA"}</definedName>
    <definedName name="NNNN" localSheetId="2" hidden="1">{"PYGT",#N/A,FALSE,"PYG";"ACTIT",#N/A,FALSE,"BCE_GRAL-ACTIVO";"PASIT",#N/A,FALSE,"BCE_GRAL-PASIVO-PATRIM";"CAJAT",#N/A,FALSE,"CAJA"}</definedName>
    <definedName name="NNNN" hidden="1">{"PYGT",#N/A,FALSE,"PYG";"ACTIT",#N/A,FALSE,"BCE_GRAL-ACTIVO";"PASIT",#N/A,FALSE,"BCE_GRAL-PASIVO-PATRIM";"CAJAT",#N/A,FALSE,"CAJA"}</definedName>
    <definedName name="NNNNN" localSheetId="10" hidden="1">{"PYGT",#N/A,FALSE,"PYG";"ACTIT",#N/A,FALSE,"BCE_GRAL-ACTIVO";"PASIT",#N/A,FALSE,"BCE_GRAL-PASIVO-PATRIM";"CAJAT",#N/A,FALSE,"CAJA"}</definedName>
    <definedName name="NNNNN" localSheetId="2" hidden="1">{"PYGT",#N/A,FALSE,"PYG";"ACTIT",#N/A,FALSE,"BCE_GRAL-ACTIVO";"PASIT",#N/A,FALSE,"BCE_GRAL-PASIVO-PATRIM";"CAJAT",#N/A,FALSE,"CAJA"}</definedName>
    <definedName name="NNNNN" hidden="1">{"PYGT",#N/A,FALSE,"PYG";"ACTIT",#N/A,FALSE,"BCE_GRAL-ACTIVO";"PASIT",#N/A,FALSE,"BCE_GRAL-PASIVO-PATRIM";"CAJAT",#N/A,FALSE,"CAJA"}</definedName>
    <definedName name="NO" localSheetId="10" hidden="1">{"PYGT",#N/A,FALSE,"PYG";"ACTIT",#N/A,FALSE,"BCE_GRAL-ACTIVO";"PASIT",#N/A,FALSE,"BCE_GRAL-PASIVO-PATRIM";"CAJAT",#N/A,FALSE,"CAJA"}</definedName>
    <definedName name="NO" localSheetId="2" hidden="1">{"PYGT",#N/A,FALSE,"PYG";"ACTIT",#N/A,FALSE,"BCE_GRAL-ACTIVO";"PASIT",#N/A,FALSE,"BCE_GRAL-PASIVO-PATRIM";"CAJAT",#N/A,FALSE,"CAJA"}</definedName>
    <definedName name="NO" hidden="1">{"PYGT",#N/A,FALSE,"PYG";"ACTIT",#N/A,FALSE,"BCE_GRAL-ACTIVO";"PASIT",#N/A,FALSE,"BCE_GRAL-PASIVO-PATRIM";"CAJAT",#N/A,FALSE,"CAJA"}</definedName>
    <definedName name="noam" localSheetId="10" hidden="1">{#N/A,#N/A,FALSE,"Aging Summary";#N/A,#N/A,FALSE,"Ratio Analysis";#N/A,#N/A,FALSE,"Test 120 Day Accts";#N/A,#N/A,FALSE,"Tickmarks"}</definedName>
    <definedName name="noam" localSheetId="2" hidden="1">{#N/A,#N/A,FALSE,"Aging Summary";#N/A,#N/A,FALSE,"Ratio Analysis";#N/A,#N/A,FALSE,"Test 120 Day Accts";#N/A,#N/A,FALSE,"Tickmarks"}</definedName>
    <definedName name="noam" hidden="1">{#N/A,#N/A,FALSE,"Aging Summary";#N/A,#N/A,FALSE,"Ratio Analysis";#N/A,#N/A,FALSE,"Test 120 Day Accts";#N/A,#N/A,FALSE,"Tickmarks"}</definedName>
    <definedName name="NOKIA">#REF!</definedName>
    <definedName name="NOM">#REF!</definedName>
    <definedName name="NOMB_MES">#REF!</definedName>
    <definedName name="NOMBRE_FICHERO_AJ">#REF!</definedName>
    <definedName name="NombreConsolidado">#REF!</definedName>
    <definedName name="NóminaConfidencial" localSheetId="10" hidden="1">{#N/A,#N/A,FALSE,"Aging Summary";#N/A,#N/A,FALSE,"Ratio Analysis";#N/A,#N/A,FALSE,"Test 120 Day Accts";#N/A,#N/A,FALSE,"Tickmarks"}</definedName>
    <definedName name="NóminaConfidencial" localSheetId="2" hidden="1">{#N/A,#N/A,FALSE,"Aging Summary";#N/A,#N/A,FALSE,"Ratio Analysis";#N/A,#N/A,FALSE,"Test 120 Day Accts";#N/A,#N/A,FALSE,"Tickmarks"}</definedName>
    <definedName name="NóminaConfidencial" hidden="1">{#N/A,#N/A,FALSE,"Aging Summary";#N/A,#N/A,FALSE,"Ratio Analysis";#N/A,#N/A,FALSE,"Test 120 Day Accts";#N/A,#N/A,FALSE,"Tickmarks"}</definedName>
    <definedName name="NonTopStratVal">#REF!</definedName>
    <definedName name="NOOFFFSEGMENTS1">#REF!</definedName>
    <definedName name="NopatAcumDatos">#REF!</definedName>
    <definedName name="NOT">#REF!</definedName>
    <definedName name="NOV">#REF!</definedName>
    <definedName name="NOVIEMBRE">#REF!</definedName>
    <definedName name="NTA" localSheetId="10" hidden="1">{#N/A,#N/A,FALSE,"Aging Summary";#N/A,#N/A,FALSE,"Ratio Analysis";#N/A,#N/A,FALSE,"Test 120 Day Accts";#N/A,#N/A,FALSE,"Tickmarks"}</definedName>
    <definedName name="NTA" localSheetId="2" hidden="1">{#N/A,#N/A,FALSE,"Aging Summary";#N/A,#N/A,FALSE,"Ratio Analysis";#N/A,#N/A,FALSE,"Test 120 Day Accts";#N/A,#N/A,FALSE,"Tickmarks"}</definedName>
    <definedName name="NTA" hidden="1">{#N/A,#N/A,FALSE,"Aging Summary";#N/A,#N/A,FALSE,"Ratio Analysis";#N/A,#N/A,FALSE,"Test 120 Day Accts";#N/A,#N/A,FALSE,"Tickmarks"}</definedName>
    <definedName name="nubia_sanclemente">#REF!</definedName>
    <definedName name="NUEVE">#REF!</definedName>
    <definedName name="NUEVO">#REF!</definedName>
    <definedName name="nuevopyg">#REF!</definedName>
    <definedName name="NUM">#REF!</definedName>
    <definedName name="NUMBEROFDETAILFIELDS1">#REF!</definedName>
    <definedName name="NUMBEROFHEADERFIELDS1">#REF!</definedName>
    <definedName name="nuv">#REF!</definedName>
    <definedName name="ÑAME" localSheetId="10" hidden="1">{#N/A,#N/A,FALSE,"Aging Summary";#N/A,#N/A,FALSE,"Ratio Analysis";#N/A,#N/A,FALSE,"Test 120 Day Accts";#N/A,#N/A,FALSE,"Tickmarks"}</definedName>
    <definedName name="ÑAME" localSheetId="2" hidden="1">{#N/A,#N/A,FALSE,"Aging Summary";#N/A,#N/A,FALSE,"Ratio Analysis";#N/A,#N/A,FALSE,"Test 120 Day Accts";#N/A,#N/A,FALSE,"Tickmarks"}</definedName>
    <definedName name="ÑAME" hidden="1">{#N/A,#N/A,FALSE,"Aging Summary";#N/A,#N/A,FALSE,"Ratio Analysis";#N/A,#N/A,FALSE,"Test 120 Day Accts";#N/A,#N/A,FALSE,"Tickmarks"}</definedName>
    <definedName name="ñflñslñ">#REF!</definedName>
    <definedName name="ñl" localSheetId="10" hidden="1">{#N/A,#N/A,FALSE,"Aging Summary";#N/A,#N/A,FALSE,"Ratio Analysis";#N/A,#N/A,FALSE,"Test 120 Day Accts";#N/A,#N/A,FALSE,"Tickmarks"}</definedName>
    <definedName name="ñl" localSheetId="2" hidden="1">{#N/A,#N/A,FALSE,"Aging Summary";#N/A,#N/A,FALSE,"Ratio Analysis";#N/A,#N/A,FALSE,"Test 120 Day Accts";#N/A,#N/A,FALSE,"Tickmarks"}</definedName>
    <definedName name="ñl" hidden="1">{#N/A,#N/A,FALSE,"Aging Summary";#N/A,#N/A,FALSE,"Ratio Analysis";#N/A,#N/A,FALSE,"Test 120 Day Accts";#N/A,#N/A,FALSE,"Tickmarks"}</definedName>
    <definedName name="ÑLK" localSheetId="10" hidden="1">{#N/A,#N/A,FALSE,"Aging Summary";#N/A,#N/A,FALSE,"Ratio Analysis";#N/A,#N/A,FALSE,"Test 120 Day Accts";#N/A,#N/A,FALSE,"Tickmarks"}</definedName>
    <definedName name="ÑLK" localSheetId="2" hidden="1">{#N/A,#N/A,FALSE,"Aging Summary";#N/A,#N/A,FALSE,"Ratio Analysis";#N/A,#N/A,FALSE,"Test 120 Day Accts";#N/A,#N/A,FALSE,"Tickmarks"}</definedName>
    <definedName name="ÑLK" hidden="1">{#N/A,#N/A,FALSE,"Aging Summary";#N/A,#N/A,FALSE,"Ratio Analysis";#N/A,#N/A,FALSE,"Test 120 Day Accts";#N/A,#N/A,FALSE,"Tickmarks"}</definedName>
    <definedName name="ñll">#REF!</definedName>
    <definedName name="ÑLOOPP" localSheetId="10" hidden="1">{#N/A,#N/A,FALSE,"Aging Summary";#N/A,#N/A,FALSE,"Ratio Analysis";#N/A,#N/A,FALSE,"Test 120 Day Accts";#N/A,#N/A,FALSE,"Tickmarks"}</definedName>
    <definedName name="ÑLOOPP" localSheetId="2" hidden="1">{#N/A,#N/A,FALSE,"Aging Summary";#N/A,#N/A,FALSE,"Ratio Analysis";#N/A,#N/A,FALSE,"Test 120 Day Accts";#N/A,#N/A,FALSE,"Tickmarks"}</definedName>
    <definedName name="ÑLOOPP" hidden="1">{#N/A,#N/A,FALSE,"Aging Summary";#N/A,#N/A,FALSE,"Ratio Analysis";#N/A,#N/A,FALSE,"Test 120 Day Accts";#N/A,#N/A,FALSE,"Tickmarks"}</definedName>
    <definedName name="ÑOÑO" localSheetId="10" hidden="1">{#N/A,#N/A,FALSE,"Aging Summary";#N/A,#N/A,FALSE,"Ratio Analysis";#N/A,#N/A,FALSE,"Test 120 Day Accts";#N/A,#N/A,FALSE,"Tickmarks"}</definedName>
    <definedName name="ÑOÑO" localSheetId="2" hidden="1">{#N/A,#N/A,FALSE,"Aging Summary";#N/A,#N/A,FALSE,"Ratio Analysis";#N/A,#N/A,FALSE,"Test 120 Day Accts";#N/A,#N/A,FALSE,"Tickmarks"}</definedName>
    <definedName name="ÑOÑO" hidden="1">{#N/A,#N/A,FALSE,"Aging Summary";#N/A,#N/A,FALSE,"Ratio Analysis";#N/A,#N/A,FALSE,"Test 120 Day Accts";#N/A,#N/A,FALSE,"Tickmarks"}</definedName>
    <definedName name="ñp">#REF!</definedName>
    <definedName name="ñpl" localSheetId="10" hidden="1">{#N/A,#N/A,FALSE,"Aging Summary";#N/A,#N/A,FALSE,"Ratio Analysis";#N/A,#N/A,FALSE,"Test 120 Day Accts";#N/A,#N/A,FALSE,"Tickmarks"}</definedName>
    <definedName name="ñpl" localSheetId="2" hidden="1">{#N/A,#N/A,FALSE,"Aging Summary";#N/A,#N/A,FALSE,"Ratio Analysis";#N/A,#N/A,FALSE,"Test 120 Day Accts";#N/A,#N/A,FALSE,"Tickmarks"}</definedName>
    <definedName name="ñpl" hidden="1">{#N/A,#N/A,FALSE,"Aging Summary";#N/A,#N/A,FALSE,"Ratio Analysis";#N/A,#N/A,FALSE,"Test 120 Day Accts";#N/A,#N/A,FALSE,"Tickmarks"}</definedName>
    <definedName name="O">#REF!</definedName>
    <definedName name="O_DESC">#REF!</definedName>
    <definedName name="obligacion">#REF!</definedName>
    <definedName name="OCHO">#REF!</definedName>
    <definedName name="OCT" localSheetId="10" hidden="1">{#N/A,#N/A,FALSE,"BL&amp;GPA";#N/A,#N/A,FALSE,"Summary";#N/A,#N/A,FALSE,"hts"}</definedName>
    <definedName name="OCT" localSheetId="2" hidden="1">{#N/A,#N/A,FALSE,"BL&amp;GPA";#N/A,#N/A,FALSE,"Summary";#N/A,#N/A,FALSE,"hts"}</definedName>
    <definedName name="OCT" hidden="1">{#N/A,#N/A,FALSE,"BL&amp;GPA";#N/A,#N/A,FALSE,"Summary";#N/A,#N/A,FALSE,"hts"}</definedName>
    <definedName name="oct_antiguo">#REF!</definedName>
    <definedName name="OCTUBRE">#REF!</definedName>
    <definedName name="OCULTO">#REF!</definedName>
    <definedName name="OCULTO2">#REF!</definedName>
    <definedName name="oera" localSheetId="10" hidden="1">{#N/A,#N/A,FALSE,"Aging Summary";#N/A,#N/A,FALSE,"Ratio Analysis";#N/A,#N/A,FALSE,"Test 120 Day Accts";#N/A,#N/A,FALSE,"Tickmarks"}</definedName>
    <definedName name="oera" localSheetId="2" hidden="1">{#N/A,#N/A,FALSE,"Aging Summary";#N/A,#N/A,FALSE,"Ratio Analysis";#N/A,#N/A,FALSE,"Test 120 Day Accts";#N/A,#N/A,FALSE,"Tickmarks"}</definedName>
    <definedName name="oera" hidden="1">{#N/A,#N/A,FALSE,"Aging Summary";#N/A,#N/A,FALSE,"Ratio Analysis";#N/A,#N/A,FALSE,"Test 120 Day Accts";#N/A,#N/A,FALSE,"Tickmarks"}</definedName>
    <definedName name="ofelia_marmolejo">#REF!</definedName>
    <definedName name="ofsdlñms">#REF!</definedName>
    <definedName name="OGRAD" localSheetId="10" hidden="1">{#N/A,#N/A,FALSE,"Aging Summary";#N/A,#N/A,FALSE,"Ratio Analysis";#N/A,#N/A,FALSE,"Test 120 Day Accts";#N/A,#N/A,FALSE,"Tickmarks"}</definedName>
    <definedName name="OGRAD" localSheetId="2" hidden="1">{#N/A,#N/A,FALSE,"Aging Summary";#N/A,#N/A,FALSE,"Ratio Analysis";#N/A,#N/A,FALSE,"Test 120 Day Accts";#N/A,#N/A,FALSE,"Tickmarks"}</definedName>
    <definedName name="OGRAD" hidden="1">{#N/A,#N/A,FALSE,"Aging Summary";#N/A,#N/A,FALSE,"Ratio Analysis";#N/A,#N/A,FALSE,"Test 120 Day Accts";#N/A,#N/A,FALSE,"Tickmarks"}</definedName>
    <definedName name="ohohoh">#REF!</definedName>
    <definedName name="ojal" localSheetId="10" hidden="1">{#N/A,#N/A,FALSE,"Aging Summary";#N/A,#N/A,FALSE,"Ratio Analysis";#N/A,#N/A,FALSE,"Test 120 Day Accts";#N/A,#N/A,FALSE,"Tickmarks"}</definedName>
    <definedName name="ojal" localSheetId="2" hidden="1">{#N/A,#N/A,FALSE,"Aging Summary";#N/A,#N/A,FALSE,"Ratio Analysis";#N/A,#N/A,FALSE,"Test 120 Day Accts";#N/A,#N/A,FALSE,"Tickmarks"}</definedName>
    <definedName name="ojal" hidden="1">{#N/A,#N/A,FALSE,"Aging Summary";#N/A,#N/A,FALSE,"Ratio Analysis";#N/A,#N/A,FALSE,"Test 120 Day Accts";#N/A,#N/A,FALSE,"Tickmarks"}</definedName>
    <definedName name="OJO">#REF!</definedName>
    <definedName name="ok" localSheetId="10" hidden="1">{#N/A,#N/A,FALSE,"balance";#N/A,#N/A,FALSE,"PYG"}</definedName>
    <definedName name="ok" localSheetId="2" hidden="1">{#N/A,#N/A,FALSE,"balance";#N/A,#N/A,FALSE,"PYG"}</definedName>
    <definedName name="ok" hidden="1">{#N/A,#N/A,FALSE,"balance";#N/A,#N/A,FALSE,"PYG"}</definedName>
    <definedName name="OLE_LINK4_1">#REF!</definedName>
    <definedName name="olga">#REF!</definedName>
    <definedName name="OLOCASUTO" localSheetId="10" hidden="1">{#N/A,#N/A,FALSE,"balance";#N/A,#N/A,FALSE,"PYG"}</definedName>
    <definedName name="OLOCASUTO" localSheetId="2" hidden="1">{#N/A,#N/A,FALSE,"balance";#N/A,#N/A,FALSE,"PYG"}</definedName>
    <definedName name="OLOCASUTO" hidden="1">{#N/A,#N/A,FALSE,"balance";#N/A,#N/A,FALSE,"PYG"}</definedName>
    <definedName name="ONCE">#REF!</definedName>
    <definedName name="onven" localSheetId="10" hidden="1">{#N/A,#N/A,FALSE,"balance";#N/A,#N/A,FALSE,"PYG"}</definedName>
    <definedName name="onven" localSheetId="2" hidden="1">{#N/A,#N/A,FALSE,"balance";#N/A,#N/A,FALSE,"PYG"}</definedName>
    <definedName name="onven" hidden="1">{#N/A,#N/A,FALSE,"balance";#N/A,#N/A,FALSE,"PYG"}</definedName>
    <definedName name="OOO" localSheetId="10" hidden="1">{#N/A,#N/A,FALSE,"Aging Summary";#N/A,#N/A,FALSE,"Ratio Analysis";#N/A,#N/A,FALSE,"Test 120 Day Accts";#N/A,#N/A,FALSE,"Tickmarks"}</definedName>
    <definedName name="OOO" localSheetId="2" hidden="1">{#N/A,#N/A,FALSE,"Aging Summary";#N/A,#N/A,FALSE,"Ratio Analysis";#N/A,#N/A,FALSE,"Test 120 Day Accts";#N/A,#N/A,FALSE,"Tickmarks"}</definedName>
    <definedName name="OOO" hidden="1">{#N/A,#N/A,FALSE,"Aging Summary";#N/A,#N/A,FALSE,"Ratio Analysis";#N/A,#N/A,FALSE,"Test 120 Day Accts";#N/A,#N/A,FALSE,"Tickmarks"}</definedName>
    <definedName name="op">#REF!</definedName>
    <definedName name="OP_Mensual">#REF!</definedName>
    <definedName name="operty" localSheetId="10" hidden="1">{#N/A,#N/A,FALSE,"Aging Summary";#N/A,#N/A,FALSE,"Ratio Analysis";#N/A,#N/A,FALSE,"Test 120 Day Accts";#N/A,#N/A,FALSE,"Tickmarks"}</definedName>
    <definedName name="operty" localSheetId="2" hidden="1">{#N/A,#N/A,FALSE,"Aging Summary";#N/A,#N/A,FALSE,"Ratio Analysis";#N/A,#N/A,FALSE,"Test 120 Day Accts";#N/A,#N/A,FALSE,"Tickmarks"}</definedName>
    <definedName name="operty" hidden="1">{#N/A,#N/A,FALSE,"Aging Summary";#N/A,#N/A,FALSE,"Ratio Analysis";#N/A,#N/A,FALSE,"Test 120 Day Accts";#N/A,#N/A,FALSE,"Tickmarks"}</definedName>
    <definedName name="OPLOB10">#REF!</definedName>
    <definedName name="OPLOB35">#REF!</definedName>
    <definedName name="orfanato_sagrada_familia">#REF!</definedName>
    <definedName name="oscar_mazuera">#REF!</definedName>
    <definedName name="oso" localSheetId="10" hidden="1">{#N/A,#N/A,FALSE,"Aging Summary";#N/A,#N/A,FALSE,"Ratio Analysis";#N/A,#N/A,FALSE,"Test 120 Day Accts";#N/A,#N/A,FALSE,"Tickmarks"}</definedName>
    <definedName name="oso" localSheetId="2" hidden="1">{#N/A,#N/A,FALSE,"Aging Summary";#N/A,#N/A,FALSE,"Ratio Analysis";#N/A,#N/A,FALSE,"Test 120 Day Accts";#N/A,#N/A,FALSE,"Tickmarks"}</definedName>
    <definedName name="oso" hidden="1">{#N/A,#N/A,FALSE,"Aging Summary";#N/A,#N/A,FALSE,"Ratio Analysis";#N/A,#N/A,FALSE,"Test 120 Day Accts";#N/A,#N/A,FALSE,"Tickmarks"}</definedName>
    <definedName name="OTRASVAL4">#REF!</definedName>
    <definedName name="otros">#REF!</definedName>
    <definedName name="OTROSING">#REF!</definedName>
    <definedName name="p">#REF!</definedName>
    <definedName name="P_48_anterior">#REF!</definedName>
    <definedName name="P_Bventura">#REF!</definedName>
    <definedName name="P_California">#REF!</definedName>
    <definedName name="P_California1">#REF!</definedName>
    <definedName name="P_LOND">#REF!</definedName>
    <definedName name="P_Objetivo">#REF!</definedName>
    <definedName name="P_Origen_California">#REF!</definedName>
    <definedName name="P_Ref_1QAd_Bco">#REF!</definedName>
    <definedName name="P1_">#REF!</definedName>
    <definedName name="paag">#REF!</definedName>
    <definedName name="PABN" localSheetId="10" hidden="1">{#N/A,#N/A,FALSE,"Aging Summary";#N/A,#N/A,FALSE,"Ratio Analysis";#N/A,#N/A,FALSE,"Test 120 Day Accts";#N/A,#N/A,FALSE,"Tickmarks"}</definedName>
    <definedName name="PABN" localSheetId="2" hidden="1">{#N/A,#N/A,FALSE,"Aging Summary";#N/A,#N/A,FALSE,"Ratio Analysis";#N/A,#N/A,FALSE,"Test 120 Day Accts";#N/A,#N/A,FALSE,"Tickmarks"}</definedName>
    <definedName name="PABN" hidden="1">{#N/A,#N/A,FALSE,"Aging Summary";#N/A,#N/A,FALSE,"Ratio Analysis";#N/A,#N/A,FALSE,"Test 120 Day Accts";#N/A,#N/A,FALSE,"Tickmarks"}</definedName>
    <definedName name="Pack_Format">#REF!</definedName>
    <definedName name="PAG_1">#REF!</definedName>
    <definedName name="PAG_2">#REF!</definedName>
    <definedName name="page4">#REF!</definedName>
    <definedName name="page5">#REF!</definedName>
    <definedName name="paggs04">#REF!</definedName>
    <definedName name="paggs2004">#REF!</definedName>
    <definedName name="paggsproy04">#REF!</definedName>
    <definedName name="PAGINA1">#REF!</definedName>
    <definedName name="PAGINA2">#REF!</definedName>
    <definedName name="PALENCIA" localSheetId="10" hidden="1">{#N/A,#N/A,FALSE,"Aging Summary";#N/A,#N/A,FALSE,"Ratio Analysis";#N/A,#N/A,FALSE,"Test 120 Day Accts";#N/A,#N/A,FALSE,"Tickmarks"}</definedName>
    <definedName name="PALENCIA" localSheetId="2" hidden="1">{#N/A,#N/A,FALSE,"Aging Summary";#N/A,#N/A,FALSE,"Ratio Analysis";#N/A,#N/A,FALSE,"Test 120 Day Accts";#N/A,#N/A,FALSE,"Tickmarks"}</definedName>
    <definedName name="PALENCIA" hidden="1">{#N/A,#N/A,FALSE,"Aging Summary";#N/A,#N/A,FALSE,"Ratio Analysis";#N/A,#N/A,FALSE,"Test 120 Day Accts";#N/A,#N/A,FALSE,"Tickmarks"}</definedName>
    <definedName name="PALTO" localSheetId="10" hidden="1">{#N/A,#N/A,FALSE,"Aging Summary";#N/A,#N/A,FALSE,"Ratio Analysis";#N/A,#N/A,FALSE,"Test 120 Day Accts";#N/A,#N/A,FALSE,"Tickmarks"}</definedName>
    <definedName name="PALTO" localSheetId="2" hidden="1">{#N/A,#N/A,FALSE,"Aging Summary";#N/A,#N/A,FALSE,"Ratio Analysis";#N/A,#N/A,FALSE,"Test 120 Day Accts";#N/A,#N/A,FALSE,"Tickmarks"}</definedName>
    <definedName name="PALTO" hidden="1">{#N/A,#N/A,FALSE,"Aging Summary";#N/A,#N/A,FALSE,"Ratio Analysis";#N/A,#N/A,FALSE,"Test 120 Day Accts";#N/A,#N/A,FALSE,"Tickmarks"}</definedName>
    <definedName name="Param_norm">#REF!</definedName>
    <definedName name="PARAMET">#REF!</definedName>
    <definedName name="ParametroConsulta">#REF!</definedName>
    <definedName name="parce" localSheetId="10" hidden="1">{#N/A,#N/A,FALSE,"Aging Summary";#N/A,#N/A,FALSE,"Ratio Analysis";#N/A,#N/A,FALSE,"Test 120 Day Accts";#N/A,#N/A,FALSE,"Tickmarks"}</definedName>
    <definedName name="parce" localSheetId="2" hidden="1">{#N/A,#N/A,FALSE,"Aging Summary";#N/A,#N/A,FALSE,"Ratio Analysis";#N/A,#N/A,FALSE,"Test 120 Day Accts";#N/A,#N/A,FALSE,"Tickmarks"}</definedName>
    <definedName name="parce" hidden="1">{#N/A,#N/A,FALSE,"Aging Summary";#N/A,#N/A,FALSE,"Ratio Analysis";#N/A,#N/A,FALSE,"Test 120 Day Accts";#N/A,#N/A,FALSE,"Tickmarks"}</definedName>
    <definedName name="parra" localSheetId="10" hidden="1">{#N/A,#N/A,FALSE,"Aging Summary";#N/A,#N/A,FALSE,"Ratio Analysis";#N/A,#N/A,FALSE,"Test 120 Day Accts";#N/A,#N/A,FALSE,"Tickmarks"}</definedName>
    <definedName name="parra" localSheetId="2" hidden="1">{#N/A,#N/A,FALSE,"Aging Summary";#N/A,#N/A,FALSE,"Ratio Analysis";#N/A,#N/A,FALSE,"Test 120 Day Accts";#N/A,#N/A,FALSE,"Tickmarks"}</definedName>
    <definedName name="parra" hidden="1">{#N/A,#N/A,FALSE,"Aging Summary";#N/A,#N/A,FALSE,"Ratio Analysis";#N/A,#N/A,FALSE,"Test 120 Day Accts";#N/A,#N/A,FALSE,"Tickmarks"}</definedName>
    <definedName name="particulares1" localSheetId="10" hidden="1">{#N/A,#N/A,FALSE,"Aging Summary";#N/A,#N/A,FALSE,"Ratio Analysis";#N/A,#N/A,FALSE,"Test 120 Day Accts";#N/A,#N/A,FALSE,"Tickmarks"}</definedName>
    <definedName name="particulares1" localSheetId="2" hidden="1">{#N/A,#N/A,FALSE,"Aging Summary";#N/A,#N/A,FALSE,"Ratio Analysis";#N/A,#N/A,FALSE,"Test 120 Day Accts";#N/A,#N/A,FALSE,"Tickmarks"}</definedName>
    <definedName name="particulares1" hidden="1">{#N/A,#N/A,FALSE,"Aging Summary";#N/A,#N/A,FALSE,"Ratio Analysis";#N/A,#N/A,FALSE,"Test 120 Day Accts";#N/A,#N/A,FALSE,"Tickmarks"}</definedName>
    <definedName name="PAS">#REF!</definedName>
    <definedName name="PASIVO">#REF!</definedName>
    <definedName name="PASIVO_CARIBE">#REF!</definedName>
    <definedName name="PASIVO_CETSA">#REF!</definedName>
    <definedName name="PASIVO_COSTA">#REF!</definedName>
    <definedName name="PASIVO01">#REF!</definedName>
    <definedName name="PASIVO1">#REF!</definedName>
    <definedName name="PASIVO1A">#REF!</definedName>
    <definedName name="PASIVOA">#REF!</definedName>
    <definedName name="PAT">#REF!</definedName>
    <definedName name="PATANTE">#REF!</definedName>
    <definedName name="PATEXENTO">#REF!</definedName>
    <definedName name="path">#REF!</definedName>
    <definedName name="PATRIMONIO">#REF!</definedName>
    <definedName name="PATRIMONIO1">#REF!</definedName>
    <definedName name="PATRIMONIO1A">#REF!</definedName>
    <definedName name="PATRIMONIOA">#REF!</definedName>
    <definedName name="patry">#REF!</definedName>
    <definedName name="PATRY1">#REF!</definedName>
    <definedName name="patry2">#REF!</definedName>
    <definedName name="patryb">#REF!</definedName>
    <definedName name="PAWS_Basis">1</definedName>
    <definedName name="PAWS_EndDate">37043</definedName>
    <definedName name="PAWS_GraphMode">FALSE</definedName>
    <definedName name="PAWS_LastDate">#REF!</definedName>
    <definedName name="PAWS_LastNDays">10</definedName>
    <definedName name="PAWS_PasteRows">FALSE</definedName>
    <definedName name="PAWS_Periodicity">3</definedName>
    <definedName name="PAWS_PeriodSpec">2</definedName>
    <definedName name="PAWS_StartDate">32874</definedName>
    <definedName name="PAWS_UseDates">TRUE</definedName>
    <definedName name="PAWS_UseLastSelection">FALSE</definedName>
    <definedName name="PAWS_UseUnits">TRUE</definedName>
    <definedName name="PAWS_ZeroMode">FALSE</definedName>
    <definedName name="pay">#REF!</definedName>
    <definedName name="PAzucar">#REF!</definedName>
    <definedName name="pcar">#REF!</definedName>
    <definedName name="pcpf1">#REF!</definedName>
    <definedName name="PEC">#REF!</definedName>
    <definedName name="PEDIDO">#REF!</definedName>
    <definedName name="PENSION">#REF!</definedName>
    <definedName name="PEPA" localSheetId="10" hidden="1">{"PYGT",#N/A,FALSE,"PYG";"ACTIT",#N/A,FALSE,"BCE_GRAL-ACTIVO";"PASIT",#N/A,FALSE,"BCE_GRAL-PASIVO-PATRIM";"CAJAT",#N/A,FALSE,"CAJA"}</definedName>
    <definedName name="PEPA" localSheetId="2" hidden="1">{"PYGT",#N/A,FALSE,"PYG";"ACTIT",#N/A,FALSE,"BCE_GRAL-ACTIVO";"PASIT",#N/A,FALSE,"BCE_GRAL-PASIVO-PATRIM";"CAJAT",#N/A,FALSE,"CAJA"}</definedName>
    <definedName name="PEPA" hidden="1">{"PYGT",#N/A,FALSE,"PYG";"ACTIT",#N/A,FALSE,"BCE_GRAL-ACTIVO";"PASIT",#N/A,FALSE,"BCE_GRAL-PASIVO-PATRIM";"CAJAT",#N/A,FALSE,"CAJA"}</definedName>
    <definedName name="PERA" localSheetId="10" hidden="1">{#N/A,#N/A,FALSE,"Aging Summary";#N/A,#N/A,FALSE,"Ratio Analysis";#N/A,#N/A,FALSE,"Test 120 Day Accts";#N/A,#N/A,FALSE,"Tickmarks"}</definedName>
    <definedName name="PERA" localSheetId="2" hidden="1">{#N/A,#N/A,FALSE,"Aging Summary";#N/A,#N/A,FALSE,"Ratio Analysis";#N/A,#N/A,FALSE,"Test 120 Day Accts";#N/A,#N/A,FALSE,"Tickmarks"}</definedName>
    <definedName name="PERA" hidden="1">{#N/A,#N/A,FALSE,"Aging Summary";#N/A,#N/A,FALSE,"Ratio Analysis";#N/A,#N/A,FALSE,"Test 120 Day Accts";#N/A,#N/A,FALSE,"Tickmarks"}</definedName>
    <definedName name="PERDID">#REF!</definedName>
    <definedName name="PERDIDA">#REF!</definedName>
    <definedName name="PERDIDAND">#REF!</definedName>
    <definedName name="PERDIDAS">#REF!</definedName>
    <definedName name="perdidasf">#REF!</definedName>
    <definedName name="PEREIRA">#REF!,#REF!</definedName>
    <definedName name="perico" localSheetId="10" hidden="1">{#N/A,#N/A,FALSE,"Aging Summary";#N/A,#N/A,FALSE,"Ratio Analysis";#N/A,#N/A,FALSE,"Test 120 Day Accts";#N/A,#N/A,FALSE,"Tickmarks"}</definedName>
    <definedName name="perico" localSheetId="2" hidden="1">{#N/A,#N/A,FALSE,"Aging Summary";#N/A,#N/A,FALSE,"Ratio Analysis";#N/A,#N/A,FALSE,"Test 120 Day Accts";#N/A,#N/A,FALSE,"Tickmarks"}</definedName>
    <definedName name="perico" hidden="1">{#N/A,#N/A,FALSE,"Aging Summary";#N/A,#N/A,FALSE,"Ratio Analysis";#N/A,#N/A,FALSE,"Test 120 Day Accts";#N/A,#N/A,FALSE,"Tickmarks"}</definedName>
    <definedName name="PERIODO">#REF!</definedName>
    <definedName name="PERIODSETNAME1">#REF!</definedName>
    <definedName name="PERRO">#REF!</definedName>
    <definedName name="peseta">1/1000</definedName>
    <definedName name="pfsdklñs">#REF!</definedName>
    <definedName name="pfug">#REF!</definedName>
    <definedName name="phca">#REF!</definedName>
    <definedName name="PICA">#REF!</definedName>
    <definedName name="PICA1">#REF!</definedName>
    <definedName name="pintada" localSheetId="10" hidden="1">{#N/A,#N/A,FALSE,"balance";#N/A,#N/A,FALSE,"PYG"}</definedName>
    <definedName name="pintada" localSheetId="2" hidden="1">{#N/A,#N/A,FALSE,"balance";#N/A,#N/A,FALSE,"PYG"}</definedName>
    <definedName name="pintada" hidden="1">{#N/A,#N/A,FALSE,"balance";#N/A,#N/A,FALSE,"PYG"}</definedName>
    <definedName name="pl" localSheetId="10" hidden="1">{#N/A,#N/A,FALSE,"Aging Summary";#N/A,#N/A,FALSE,"Ratio Analysis";#N/A,#N/A,FALSE,"Test 120 Day Accts";#N/A,#N/A,FALSE,"Tickmarks"}</definedName>
    <definedName name="pl" localSheetId="2" hidden="1">{#N/A,#N/A,FALSE,"Aging Summary";#N/A,#N/A,FALSE,"Ratio Analysis";#N/A,#N/A,FALSE,"Test 120 Day Accts";#N/A,#N/A,FALSE,"Tickmarks"}</definedName>
    <definedName name="pl" hidden="1">{#N/A,#N/A,FALSE,"Aging Summary";#N/A,#N/A,FALSE,"Ratio Analysis";#N/A,#N/A,FALSE,"Test 120 Day Accts";#N/A,#N/A,FALSE,"Tickmarks"}</definedName>
    <definedName name="PLAN1">#REF!</definedName>
    <definedName name="PLAN2">#REF!</definedName>
    <definedName name="PLAN3">#REF!</definedName>
    <definedName name="PLAN4">#REF!</definedName>
    <definedName name="PLAN5">#REF!</definedName>
    <definedName name="PLANDESCRIPT">#REF!</definedName>
    <definedName name="PLANI">#N/A</definedName>
    <definedName name="PLNYR">#REF!</definedName>
    <definedName name="PN_Caña">#REF!</definedName>
    <definedName name="PN_Miel">#REF!</definedName>
    <definedName name="PN_Proyectada">#REF!</definedName>
    <definedName name="PN_Proyectada_1er">#REF!</definedName>
    <definedName name="PN_Real">#REF!</definedName>
    <definedName name="pnuc">#REF!</definedName>
    <definedName name="PÑ" localSheetId="10" hidden="1">{#N/A,#N/A,FALSE,"Aging Summary";#N/A,#N/A,FALSE,"Ratio Analysis";#N/A,#N/A,FALSE,"Test 120 Day Accts";#N/A,#N/A,FALSE,"Tickmarks"}</definedName>
    <definedName name="PÑ" localSheetId="2" hidden="1">{#N/A,#N/A,FALSE,"Aging Summary";#N/A,#N/A,FALSE,"Ratio Analysis";#N/A,#N/A,FALSE,"Test 120 Day Accts";#N/A,#N/A,FALSE,"Tickmarks"}</definedName>
    <definedName name="PÑ" hidden="1">{#N/A,#N/A,FALSE,"Aging Summary";#N/A,#N/A,FALSE,"Ratio Analysis";#N/A,#N/A,FALSE,"Test 120 Day Accts";#N/A,#N/A,FALSE,"Tickmarks"}</definedName>
    <definedName name="PO" localSheetId="10" hidden="1">{#N/A,#N/A,FALSE,"Aging Summary";#N/A,#N/A,FALSE,"Ratio Analysis";#N/A,#N/A,FALSE,"Test 120 Day Accts";#N/A,#N/A,FALSE,"Tickmarks"}</definedName>
    <definedName name="PO" localSheetId="2" hidden="1">{#N/A,#N/A,FALSE,"Aging Summary";#N/A,#N/A,FALSE,"Ratio Analysis";#N/A,#N/A,FALSE,"Test 120 Day Accts";#N/A,#N/A,FALSE,"Tickmarks"}</definedName>
    <definedName name="PO" hidden="1">{#N/A,#N/A,FALSE,"Aging Summary";#N/A,#N/A,FALSE,"Ratio Analysis";#N/A,#N/A,FALSE,"Test 120 Day Accts";#N/A,#N/A,FALSE,"Tickmarks"}</definedName>
    <definedName name="Polarización">#REF!</definedName>
    <definedName name="POLIS" localSheetId="10" hidden="1">{#N/A,#N/A,FALSE,"GRAFICO";#N/A,#N/A,FALSE,"CAJA (2)";#N/A,#N/A,FALSE,"TERCEROS-PROMEDIO";#N/A,#N/A,FALSE,"CAJA";#N/A,#N/A,FALSE,"INGRESOS1995-2003";#N/A,#N/A,FALSE,"GASTOS1995-2003"}</definedName>
    <definedName name="POLIS" localSheetId="2" hidden="1">{#N/A,#N/A,FALSE,"GRAFICO";#N/A,#N/A,FALSE,"CAJA (2)";#N/A,#N/A,FALSE,"TERCEROS-PROMEDIO";#N/A,#N/A,FALSE,"CAJA";#N/A,#N/A,FALSE,"INGRESOS1995-2003";#N/A,#N/A,FALSE,"GASTOS1995-2003"}</definedName>
    <definedName name="POLIS" hidden="1">{#N/A,#N/A,FALSE,"GRAFICO";#N/A,#N/A,FALSE,"CAJA (2)";#N/A,#N/A,FALSE,"TERCEROS-PROMEDIO";#N/A,#N/A,FALSE,"CAJA";#N/A,#N/A,FALSE,"INGRESOS1995-2003";#N/A,#N/A,FALSE,"GASTOS1995-2003"}</definedName>
    <definedName name="poorv">#REF!</definedName>
    <definedName name="PORTADA">#REF!</definedName>
    <definedName name="portadas">#REF!</definedName>
    <definedName name="portads">#REF!</definedName>
    <definedName name="POSICION">#REF!</definedName>
    <definedName name="POSTERRORSTOSUSP1">#REF!</definedName>
    <definedName name="pp" localSheetId="10" hidden="1">{#N/A,#N/A,FALSE,"balance";#N/A,#N/A,FALSE,"PYG"}</definedName>
    <definedName name="pp" localSheetId="2" hidden="1">{#N/A,#N/A,FALSE,"balance";#N/A,#N/A,FALSE,"PYG"}</definedName>
    <definedName name="pp" hidden="1">{#N/A,#N/A,FALSE,"balance";#N/A,#N/A,FALSE,"PYG"}</definedName>
    <definedName name="PPI_OMTV">#REF!</definedName>
    <definedName name="ppp">#REF!</definedName>
    <definedName name="PPTO05">#REF!</definedName>
    <definedName name="Pptomol06revisrefino" localSheetId="10" hidden="1">{"'18'!$A$5:$M$18"}</definedName>
    <definedName name="Pptomol06revisrefino" localSheetId="2" hidden="1">{"'18'!$A$5:$M$18"}</definedName>
    <definedName name="Pptomol06revisrefino" hidden="1">{"'18'!$A$5:$M$18"}</definedName>
    <definedName name="PRAGA">#REF!</definedName>
    <definedName name="Precio_Andino">#REF!</definedName>
    <definedName name="PRECIPIT">#REF!</definedName>
    <definedName name="PREGUNTA">#REF!</definedName>
    <definedName name="PRESUP97">#REF!</definedName>
    <definedName name="PREVISION_JUBILACIONES_2003">#REF!</definedName>
    <definedName name="Print_Area_MI">#REF!</definedName>
    <definedName name="Print_Titles_MI" localSheetId="2">#REF!,#REF!</definedName>
    <definedName name="Print_Titles_MI">#REF!,#REF!</definedName>
    <definedName name="PRIVCESA" localSheetId="2">#REF!</definedName>
    <definedName name="PRIVCESA">#REF!</definedName>
    <definedName name="PROBLEMA" localSheetId="2">#REF!</definedName>
    <definedName name="PROBLEMA">#REF!</definedName>
    <definedName name="PRODUCCION" localSheetId="2">#REF!</definedName>
    <definedName name="PRODUCCION">#REF!</definedName>
    <definedName name="PRODUCCION_Y_EDITORIAL">#REF!</definedName>
    <definedName name="Product_Type">#REF!</definedName>
    <definedName name="PRODUCTO" localSheetId="10" hidden="1">{#N/A,#N/A,FALSE,"balance";#N/A,#N/A,FALSE,"PYG"}</definedName>
    <definedName name="PRODUCTO" localSheetId="2" hidden="1">{#N/A,#N/A,FALSE,"balance";#N/A,#N/A,FALSE,"PYG"}</definedName>
    <definedName name="PRODUCTO" hidden="1">{#N/A,#N/A,FALSE,"balance";#N/A,#N/A,FALSE,"PYG"}</definedName>
    <definedName name="PROMTASA99">#REF!</definedName>
    <definedName name="PROSOSO">#REF!</definedName>
    <definedName name="Proveedores">#REF!</definedName>
    <definedName name="Proveedores1">#REF!</definedName>
    <definedName name="PROVICARTERA">#REF!</definedName>
    <definedName name="PROVICARTERAG">#REF!</definedName>
    <definedName name="PROVICARTERAP">#REF!</definedName>
    <definedName name="PROVISION">#REF!</definedName>
    <definedName name="PROVISION1">#REF!</definedName>
    <definedName name="PROVISIONES">#REF!</definedName>
    <definedName name="PROVITRAN">#REF!</definedName>
    <definedName name="PRUEBA">#REF!</definedName>
    <definedName name="PRUEBA1">#REF!</definedName>
    <definedName name="PTP">#REF!</definedName>
    <definedName name="PUC">#REF!</definedName>
    <definedName name="PYG" localSheetId="10" hidden="1">{#N/A,#N/A,FALSE,"balance";#N/A,#N/A,FALSE,"PYG"}</definedName>
    <definedName name="PYG" localSheetId="2" hidden="1">{#N/A,#N/A,FALSE,"balance";#N/A,#N/A,FALSE,"PYG"}</definedName>
    <definedName name="PYG" hidden="1">{#N/A,#N/A,FALSE,"balance";#N/A,#N/A,FALSE,"PYG"}</definedName>
    <definedName name="PyG_1">#REF!</definedName>
    <definedName name="PyG_5">#REF!</definedName>
    <definedName name="PyG_6">#REF!</definedName>
    <definedName name="PYG_CARIBE">#REF!</definedName>
    <definedName name="PyG_CETSA">#REF!</definedName>
    <definedName name="pyg2total">#REF!</definedName>
    <definedName name="PYGA">#REF!</definedName>
    <definedName name="PYGA1">#REF!</definedName>
    <definedName name="PYGCOSTA">#REF!</definedName>
    <definedName name="pygn">#REF!</definedName>
    <definedName name="pygn1">#REF!</definedName>
    <definedName name="pygn2">#REF!</definedName>
    <definedName name="q" localSheetId="10" hidden="1">{#N/A,#N/A,FALSE,"Aging Summary";#N/A,#N/A,FALSE,"Ratio Analysis";#N/A,#N/A,FALSE,"Test 120 Day Accts";#N/A,#N/A,FALSE,"Tickmarks"}</definedName>
    <definedName name="q" localSheetId="2" hidden="1">{#N/A,#N/A,FALSE,"Aging Summary";#N/A,#N/A,FALSE,"Ratio Analysis";#N/A,#N/A,FALSE,"Test 120 Day Accts";#N/A,#N/A,FALSE,"Tickmarks"}</definedName>
    <definedName name="q" hidden="1">{#N/A,#N/A,FALSE,"Aging Summary";#N/A,#N/A,FALSE,"Ratio Analysis";#N/A,#N/A,FALSE,"Test 120 Day Accts";#N/A,#N/A,FALSE,"Tickmarks"}</definedName>
    <definedName name="Q.F.asoc">#REF!</definedName>
    <definedName name="Q.F.CONTR">#REF!</definedName>
    <definedName name="Q.F.CORT">#REF!</definedName>
    <definedName name="Q.F.eat">#REF!</definedName>
    <definedName name="Q.O.asoc">#REF!</definedName>
    <definedName name="Q.O.CONTR">#REF!</definedName>
    <definedName name="Q.O.CORT">#REF!</definedName>
    <definedName name="Q.O.eat">#REF!</definedName>
    <definedName name="QPI" localSheetId="10" hidden="1">{#N/A,#N/A,FALSE,"Aging Summary";#N/A,#N/A,FALSE,"Ratio Analysis";#N/A,#N/A,FALSE,"Test 120 Day Accts";#N/A,#N/A,FALSE,"Tickmarks"}</definedName>
    <definedName name="QPI" localSheetId="2" hidden="1">{#N/A,#N/A,FALSE,"Aging Summary";#N/A,#N/A,FALSE,"Ratio Analysis";#N/A,#N/A,FALSE,"Test 120 Day Accts";#N/A,#N/A,FALSE,"Tickmarks"}</definedName>
    <definedName name="QPI" hidden="1">{#N/A,#N/A,FALSE,"Aging Summary";#N/A,#N/A,FALSE,"Ratio Analysis";#N/A,#N/A,FALSE,"Test 120 Day Accts";#N/A,#N/A,FALSE,"Tickmarks"}</definedName>
    <definedName name="qqq">#REF!</definedName>
    <definedName name="QS">#REF!</definedName>
    <definedName name="QTRYY">#REF!</definedName>
    <definedName name="QUESO" localSheetId="10" hidden="1">{"PYGT",#N/A,FALSE,"PYG";"ACTIT",#N/A,FALSE,"BCE_GRAL-ACTIVO";"PASIT",#N/A,FALSE,"BCE_GRAL-PASIVO-PATRIM";"CAJAT",#N/A,FALSE,"CAJA"}</definedName>
    <definedName name="QUESO" localSheetId="2" hidden="1">{"PYGT",#N/A,FALSE,"PYG";"ACTIT",#N/A,FALSE,"BCE_GRAL-ACTIVO";"PASIT",#N/A,FALSE,"BCE_GRAL-PASIVO-PATRIM";"CAJAT",#N/A,FALSE,"CAJA"}</definedName>
    <definedName name="QUESO" hidden="1">{"PYGT",#N/A,FALSE,"PYG";"ACTIT",#N/A,FALSE,"BCE_GRAL-ACTIVO";"PASIT",#N/A,FALSE,"BCE_GRAL-PASIVO-PATRIM";"CAJAT",#N/A,FALSE,"CAJA"}</definedName>
    <definedName name="QUINCE">#REF!</definedName>
    <definedName name="QUITAR">#REF!</definedName>
    <definedName name="RAIZ" localSheetId="10" hidden="1">{#N/A,#N/A,FALSE,"Aging Summary";#N/A,#N/A,FALSE,"Ratio Analysis";#N/A,#N/A,FALSE,"Test 120 Day Accts";#N/A,#N/A,FALSE,"Tickmarks"}</definedName>
    <definedName name="RAIZ" localSheetId="2" hidden="1">{#N/A,#N/A,FALSE,"Aging Summary";#N/A,#N/A,FALSE,"Ratio Analysis";#N/A,#N/A,FALSE,"Test 120 Day Accts";#N/A,#N/A,FALSE,"Tickmarks"}</definedName>
    <definedName name="RAIZ" hidden="1">{#N/A,#N/A,FALSE,"Aging Summary";#N/A,#N/A,FALSE,"Ratio Analysis";#N/A,#N/A,FALSE,"Test 120 Day Accts";#N/A,#N/A,FALSE,"Tickmarks"}</definedName>
    <definedName name="RangePPI">#REF!</definedName>
    <definedName name="RANGO" localSheetId="2">[9]Hoja1!#REF!</definedName>
    <definedName name="RANGO">[10]Hoja1!#REF!</definedName>
    <definedName name="RANGO_FIJOS_AJ" localSheetId="2">#REF!</definedName>
    <definedName name="RANGO_FIJOS_AJ">#REF!</definedName>
    <definedName name="RANGO_TEMP_AJ" localSheetId="2">#REF!</definedName>
    <definedName name="RANGO_TEMP_AJ">#REF!</definedName>
    <definedName name="rango1" localSheetId="2">#REF!</definedName>
    <definedName name="rango1">#REF!</definedName>
    <definedName name="RAreas">#REF!</definedName>
    <definedName name="rata">#REF!</definedName>
    <definedName name="rataus">#REF!</definedName>
    <definedName name="RATE">#REF!</definedName>
    <definedName name="rates">#REF!</definedName>
    <definedName name="raty">#REF!</definedName>
    <definedName name="RDTO">#REF!</definedName>
    <definedName name="RDTO98">#REF!</definedName>
    <definedName name="re" localSheetId="10" hidden="1">{#N/A,#N/A,FALSE,"balance";#N/A,#N/A,FALSE,"PYG"}</definedName>
    <definedName name="re" localSheetId="2" hidden="1">{#N/A,#N/A,FALSE,"balance";#N/A,#N/A,FALSE,"PYG"}</definedName>
    <definedName name="re" hidden="1">{#N/A,#N/A,FALSE,"balance";#N/A,#N/A,FALSE,"PYG"}</definedName>
    <definedName name="Realana">#REF!</definedName>
    <definedName name="RECALCULO">#REF!</definedName>
    <definedName name="RECLAS">#REF!</definedName>
    <definedName name="RECLASI">#REF!</definedName>
    <definedName name="RECLASI1">#REF!</definedName>
    <definedName name="RECLASI2">#REF!</definedName>
    <definedName name="Recup.">#REF!</definedName>
    <definedName name="REE" localSheetId="10" hidden="1">{"'18'!$A$5:$M$18"}</definedName>
    <definedName name="REE" localSheetId="2" hidden="1">{"'18'!$A$5:$M$18"}</definedName>
    <definedName name="REE" hidden="1">{"'18'!$A$5:$M$18"}</definedName>
    <definedName name="RegistroContratos">#REF!</definedName>
    <definedName name="rei" localSheetId="10" hidden="1">{"'18'!$A$5:$M$18"}</definedName>
    <definedName name="rei" localSheetId="2" hidden="1">{"'18'!$A$5:$M$18"}</definedName>
    <definedName name="rei" hidden="1">{"'18'!$A$5:$M$18"}</definedName>
    <definedName name="RELACIÓN_DE_PROCESOS_CONTRA_EPSA_E.S.P.">#REF!</definedName>
    <definedName name="remesas">#REF!</definedName>
    <definedName name="remesas1">#REF!</definedName>
    <definedName name="REMESAS2">#REF!</definedName>
    <definedName name="remesas3">#REF!</definedName>
    <definedName name="RENGLON">#REF!</definedName>
    <definedName name="RENGLON1">#REF!</definedName>
    <definedName name="RENGLON10">#REF!</definedName>
    <definedName name="RENGLON11">#REF!</definedName>
    <definedName name="RENGLON12">#REF!</definedName>
    <definedName name="RENGLON13">#REF!</definedName>
    <definedName name="RENGLON14">#REF!</definedName>
    <definedName name="RENGLON15">#REF!</definedName>
    <definedName name="RENGLON16">#REF!</definedName>
    <definedName name="RENGLON17">#REF!</definedName>
    <definedName name="RENGLON19">#REF!</definedName>
    <definedName name="RENGLON2">#REF!</definedName>
    <definedName name="RENGLON20">#REF!</definedName>
    <definedName name="RENGLON21">#REF!</definedName>
    <definedName name="RENGLON22">#REF!</definedName>
    <definedName name="RENGLON23">#REF!</definedName>
    <definedName name="RENGLON24">#REF!</definedName>
    <definedName name="RENGLON25">#REF!</definedName>
    <definedName name="RENGLON26">#REF!</definedName>
    <definedName name="RENGLON27">#REF!</definedName>
    <definedName name="RENGLON28">#REF!</definedName>
    <definedName name="renglon3">#REF!</definedName>
    <definedName name="RENGLON34">#REF!</definedName>
    <definedName name="RENGLON4">#REF!</definedName>
    <definedName name="RENGLON41">#REF!</definedName>
    <definedName name="RENGLON5">#REF!</definedName>
    <definedName name="RENGLON6">#REF!</definedName>
    <definedName name="RENGLON7">#REF!</definedName>
    <definedName name="RENGLON8">#REF!</definedName>
    <definedName name="RENGLON9">#REF!</definedName>
    <definedName name="RENGOL29">#REF!</definedName>
    <definedName name="RENTA_EXENTA">#REF!</definedName>
    <definedName name="RENTAP">#REF!</definedName>
    <definedName name="RENTAP0">#REF!</definedName>
    <definedName name="RENTAP1">#REF!</definedName>
    <definedName name="RENTAP2">#REF!</definedName>
    <definedName name="RENTAPH">#REF!</definedName>
    <definedName name="REPARTO">#REF!</definedName>
    <definedName name="REPETIDO">#REF!</definedName>
    <definedName name="REQUERIMENTS">#REF!</definedName>
    <definedName name="res" localSheetId="10" hidden="1">{#N/A,#N/A,FALSE,"GRAFICO";#N/A,#N/A,FALSE,"CAJA (2)";#N/A,#N/A,FALSE,"TERCEROS-PROMEDIO";#N/A,#N/A,FALSE,"CAJA";#N/A,#N/A,FALSE,"INGRESOS1995-2003";#N/A,#N/A,FALSE,"GASTOS1995-2003"}</definedName>
    <definedName name="res" localSheetId="2" hidden="1">{#N/A,#N/A,FALSE,"GRAFICO";#N/A,#N/A,FALSE,"CAJA (2)";#N/A,#N/A,FALSE,"TERCEROS-PROMEDIO";#N/A,#N/A,FALSE,"CAJA";#N/A,#N/A,FALSE,"INGRESOS1995-2003";#N/A,#N/A,FALSE,"GASTOS1995-2003"}</definedName>
    <definedName name="res" hidden="1">{#N/A,#N/A,FALSE,"GRAFICO";#N/A,#N/A,FALSE,"CAJA (2)";#N/A,#N/A,FALSE,"TERCEROS-PROMEDIO";#N/A,#N/A,FALSE,"CAJA";#N/A,#N/A,FALSE,"INGRESOS1995-2003";#N/A,#N/A,FALSE,"GASTOS1995-2003"}</definedName>
    <definedName name="Responsable">#REF!</definedName>
    <definedName name="RESPONSIBILITYAPPLICATIONID1">#REF!</definedName>
    <definedName name="RESPONSIBILITYID1">#REF!</definedName>
    <definedName name="RESPONSIBILITYNAME1">#REF!</definedName>
    <definedName name="RESPRE">#REF!</definedName>
    <definedName name="restot">#REF!</definedName>
    <definedName name="result">#REF!</definedName>
    <definedName name="Resumen" hidden="1">#REF!</definedName>
    <definedName name="Resumen1">#REF!</definedName>
    <definedName name="Resumen2">#REF!</definedName>
    <definedName name="ret" localSheetId="10" hidden="1">{#N/A,#N/A,FALSE,"Aging Summary";#N/A,#N/A,FALSE,"Ratio Analysis";#N/A,#N/A,FALSE,"Test 120 Day Accts";#N/A,#N/A,FALSE,"Tickmarks"}</definedName>
    <definedName name="ret" localSheetId="2" hidden="1">{#N/A,#N/A,FALSE,"Aging Summary";#N/A,#N/A,FALSE,"Ratio Analysis";#N/A,#N/A,FALSE,"Test 120 Day Accts";#N/A,#N/A,FALSE,"Tickmarks"}</definedName>
    <definedName name="ret" hidden="1">{#N/A,#N/A,FALSE,"Aging Summary";#N/A,#N/A,FALSE,"Ratio Analysis";#N/A,#N/A,FALSE,"Test 120 Day Accts";#N/A,#N/A,FALSE,"Tickmarks"}</definedName>
    <definedName name="RETENCIONES">#REF!</definedName>
    <definedName name="reti" localSheetId="10" hidden="1">{"'18'!$A$5:$M$18"}</definedName>
    <definedName name="reti" localSheetId="2" hidden="1">{"'18'!$A$5:$M$18"}</definedName>
    <definedName name="reti" hidden="1">{"'18'!$A$5:$M$18"}</definedName>
    <definedName name="retiro" localSheetId="10" hidden="1">{"'18'!$A$5:$M$18"}</definedName>
    <definedName name="retiro" localSheetId="2" hidden="1">{"'18'!$A$5:$M$18"}</definedName>
    <definedName name="retiro" hidden="1">{"'18'!$A$5:$M$18"}</definedName>
    <definedName name="retrt">#REF!</definedName>
    <definedName name="RF" localSheetId="10" hidden="1">{#N/A,#N/A,FALSE,"Aging Summary";#N/A,#N/A,FALSE,"Ratio Analysis";#N/A,#N/A,FALSE,"Test 120 Day Accts";#N/A,#N/A,FALSE,"Tickmarks"}</definedName>
    <definedName name="RF" localSheetId="2" hidden="1">{#N/A,#N/A,FALSE,"Aging Summary";#N/A,#N/A,FALSE,"Ratio Analysis";#N/A,#N/A,FALSE,"Test 120 Day Accts";#N/A,#N/A,FALSE,"Tickmarks"}</definedName>
    <definedName name="RF" hidden="1">{#N/A,#N/A,FALSE,"Aging Summary";#N/A,#N/A,FALSE,"Ratio Analysis";#N/A,#N/A,FALSE,"Test 120 Day Accts";#N/A,#N/A,FALSE,"Tickmarks"}</definedName>
    <definedName name="RFctr">#REF!</definedName>
    <definedName name="richi">#REF!</definedName>
    <definedName name="richi1">#REF!</definedName>
    <definedName name="richi2">#REF!</definedName>
    <definedName name="richi5">#REF!</definedName>
    <definedName name="Riegos">#REF!</definedName>
    <definedName name="Riegos_Acum">#REF!</definedName>
    <definedName name="RIESGO">#REF!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G">#REF!</definedName>
    <definedName name="romero">#REF!</definedName>
    <definedName name="rosario_millán">#REF!</definedName>
    <definedName name="rosemberg_patiño">#REF!</definedName>
    <definedName name="Rot">#REF!</definedName>
    <definedName name="ROTACION01">#REF!</definedName>
    <definedName name="ROWSTOUPLOAD1">#REF!</definedName>
    <definedName name="rr" localSheetId="10" hidden="1">{"PYGS",#N/A,FALSE,"PYG";"ACTIS",#N/A,FALSE,"BCE_GRAL-ACTIVO";"PASIS",#N/A,FALSE,"BCE_GRAL-PASIVO-PATRIM";"CAJAS",#N/A,FALSE,"CAJA"}</definedName>
    <definedName name="rr" localSheetId="2" hidden="1">{"PYGS",#N/A,FALSE,"PYG";"ACTIS",#N/A,FALSE,"BCE_GRAL-ACTIVO";"PASIS",#N/A,FALSE,"BCE_GRAL-PASIVO-PATRIM";"CAJAS",#N/A,FALSE,"CAJA"}</definedName>
    <definedName name="rr" hidden="1">{"PYGS",#N/A,FALSE,"PYG";"ACTIS",#N/A,FALSE,"BCE_GRAL-ACTIVO";"PASIS",#N/A,FALSE,"BCE_GRAL-PASIVO-PATRIM";"CAJAS",#N/A,FALSE,"CAJA"}</definedName>
    <definedName name="rrr">#REF!</definedName>
    <definedName name="rrrrrrr">#REF!</definedName>
    <definedName name="rrrrrrrrrrr" localSheetId="10" hidden="1">{#N/A,#N/A,FALSE,"GRAFICO";#N/A,#N/A,FALSE,"CAJA (2)";#N/A,#N/A,FALSE,"TERCEROS-PROMEDIO";#N/A,#N/A,FALSE,"CAJA";#N/A,#N/A,FALSE,"INGRESOS1995-2003";#N/A,#N/A,FALSE,"GASTOS1995-2003"}</definedName>
    <definedName name="rrrrrrrrrrr" localSheetId="2" hidden="1">{#N/A,#N/A,FALSE,"GRAFICO";#N/A,#N/A,FALSE,"CAJA (2)";#N/A,#N/A,FALSE,"TERCEROS-PROMEDIO";#N/A,#N/A,FALSE,"CAJA";#N/A,#N/A,FALSE,"INGRESOS1995-2003";#N/A,#N/A,FALSE,"GASTOS1995-2003"}</definedName>
    <definedName name="rrrrrrrrrrr" hidden="1">{#N/A,#N/A,FALSE,"GRAFICO";#N/A,#N/A,FALSE,"CAJA (2)";#N/A,#N/A,FALSE,"TERCEROS-PROMEDIO";#N/A,#N/A,FALSE,"CAJA";#N/A,#N/A,FALSE,"INGRESOS1995-2003";#N/A,#N/A,FALSE,"GASTOS1995-2003"}</definedName>
    <definedName name="rrtrr" localSheetId="10" hidden="1">{"PYGT",#N/A,FALSE,"PYG";"ACTIT",#N/A,FALSE,"BCE_GRAL-ACTIVO";"PASIT",#N/A,FALSE,"BCE_GRAL-PASIVO-PATRIM";"CAJAT",#N/A,FALSE,"CAJA"}</definedName>
    <definedName name="rrtrr" localSheetId="2" hidden="1">{"PYGT",#N/A,FALSE,"PYG";"ACTIT",#N/A,FALSE,"BCE_GRAL-ACTIVO";"PASIT",#N/A,FALSE,"BCE_GRAL-PASIVO-PATRIM";"CAJAT",#N/A,FALSE,"CAJA"}</definedName>
    <definedName name="rrtrr" hidden="1">{"PYGT",#N/A,FALSE,"PYG";"ACTIT",#N/A,FALSE,"BCE_GRAL-ACTIVO";"PASIT",#N/A,FALSE,"BCE_GRAL-PASIVO-PATRIM";"CAJAT",#N/A,FALSE,"CAJA"}</definedName>
    <definedName name="RTAPP">#REF!</definedName>
    <definedName name="RTEFTE">#REF!</definedName>
    <definedName name="RTO">#REF!</definedName>
    <definedName name="RtoFecha">#REF!</definedName>
    <definedName name="RTS" localSheetId="10" hidden="1">{#N/A,#N/A,FALSE,"Aging Summary";#N/A,#N/A,FALSE,"Ratio Analysis";#N/A,#N/A,FALSE,"Test 120 Day Accts";#N/A,#N/A,FALSE,"Tickmarks"}</definedName>
    <definedName name="RTS" localSheetId="2" hidden="1">{#N/A,#N/A,FALSE,"Aging Summary";#N/A,#N/A,FALSE,"Ratio Analysis";#N/A,#N/A,FALSE,"Test 120 Day Accts";#N/A,#N/A,FALSE,"Tickmarks"}</definedName>
    <definedName name="RTS" hidden="1">{#N/A,#N/A,FALSE,"Aging Summary";#N/A,#N/A,FALSE,"Ratio Analysis";#N/A,#N/A,FALSE,"Test 120 Day Accts";#N/A,#N/A,FALSE,"Tickmarks"}</definedName>
    <definedName name="RUBIELA">#REF!</definedName>
    <definedName name="RUBY2">#REF!</definedName>
    <definedName name="RUBY3">#REF!</definedName>
    <definedName name="RUBY4">#REF!</definedName>
    <definedName name="RUTINA">#REF!</definedName>
    <definedName name="RWERWW">#REF!</definedName>
    <definedName name="S" localSheetId="10" hidden="1">{#N/A,#N/A,FALSE,"GRAFICO";#N/A,#N/A,FALSE,"CAJA (2)";#N/A,#N/A,FALSE,"TERCEROS-PROMEDIO";#N/A,#N/A,FALSE,"CAJA";#N/A,#N/A,FALSE,"INGRESOS1995-2003";#N/A,#N/A,FALSE,"GASTOS1995-2003"}</definedName>
    <definedName name="S" localSheetId="2" hidden="1">{#N/A,#N/A,FALSE,"GRAFICO";#N/A,#N/A,FALSE,"CAJA (2)";#N/A,#N/A,FALSE,"TERCEROS-PROMEDIO";#N/A,#N/A,FALSE,"CAJA";#N/A,#N/A,FALSE,"INGRESOS1995-2003";#N/A,#N/A,FALSE,"GASTOS1995-2003"}</definedName>
    <definedName name="S" hidden="1">{#N/A,#N/A,FALSE,"GRAFICO";#N/A,#N/A,FALSE,"CAJA (2)";#N/A,#N/A,FALSE,"TERCEROS-PROMEDIO";#N/A,#N/A,FALSE,"CAJA";#N/A,#N/A,FALSE,"INGRESOS1995-2003";#N/A,#N/A,FALSE,"GASTOS1995-2003"}</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#REF!</definedName>
    <definedName name="SAGA">#REF!</definedName>
    <definedName name="Saldos">#REF!</definedName>
    <definedName name="SALDOSAP" localSheetId="10" hidden="1">{"PYGS",#N/A,FALSE,"PYG";"ACTIS",#N/A,FALSE,"BCE_GRAL-ACTIVO";"PASIS",#N/A,FALSE,"BCE_GRAL-PASIVO-PATRIM";"CAJAS",#N/A,FALSE,"CAJA"}</definedName>
    <definedName name="SALDOSAP" localSheetId="2" hidden="1">{"PYGS",#N/A,FALSE,"PYG";"ACTIS",#N/A,FALSE,"BCE_GRAL-ACTIVO";"PASIS",#N/A,FALSE,"BCE_GRAL-PASIVO-PATRIM";"CAJAS",#N/A,FALSE,"CAJA"}</definedName>
    <definedName name="SALDOSAP" hidden="1">{"PYGS",#N/A,FALSE,"PYG";"ACTIS",#N/A,FALSE,"BCE_GRAL-ACTIVO";"PASIS",#N/A,FALSE,"BCE_GRAL-PASIVO-PATRIM";"CAJAS",#N/A,FALSE,"CAJA"}</definedName>
    <definedName name="SALECONTRA">#REF!</definedName>
    <definedName name="sales">#REF!</definedName>
    <definedName name="SALIDA_UNIONH">#REF!</definedName>
    <definedName name="SAPBEXhrIndnt" hidden="1">1</definedName>
    <definedName name="SAPBEXrevision" hidden="1">1</definedName>
    <definedName name="SAPBEXsysID" hidden="1">"BWP"</definedName>
    <definedName name="SAPBEXwbID" hidden="1">"3PAIY8A0PAFUN0NVJ1AMBH10D"</definedName>
    <definedName name="sar">#REF!</definedName>
    <definedName name="sasass">#REF!</definedName>
    <definedName name="saz">#REF!</definedName>
    <definedName name="sd" localSheetId="10" hidden="1">{#N/A,#N/A,FALSE,"Aging Summary";#N/A,#N/A,FALSE,"Ratio Analysis";#N/A,#N/A,FALSE,"Test 120 Day Accts";#N/A,#N/A,FALSE,"Tickmarks"}</definedName>
    <definedName name="sd" localSheetId="2" hidden="1">{#N/A,#N/A,FALSE,"Aging Summary";#N/A,#N/A,FALSE,"Ratio Analysis";#N/A,#N/A,FALSE,"Test 120 Day Accts";#N/A,#N/A,FALSE,"Tickmarks"}</definedName>
    <definedName name="sd" hidden="1">{#N/A,#N/A,FALSE,"Aging Summary";#N/A,#N/A,FALSE,"Ratio Analysis";#N/A,#N/A,FALSE,"Test 120 Day Accts";#N/A,#N/A,FALSE,"Tickmarks"}</definedName>
    <definedName name="sdad">#REF!</definedName>
    <definedName name="sdds">#REF!</definedName>
    <definedName name="sdf">#REF!</definedName>
    <definedName name="sdffs">#REF!</definedName>
    <definedName name="sdfsd">#REF!</definedName>
    <definedName name="SDFSFFSD">#REF!</definedName>
    <definedName name="SDGHUJY">#REF!</definedName>
    <definedName name="sdksdnkvnjlsdkl">#REF!</definedName>
    <definedName name="SEBAS">#REF!</definedName>
    <definedName name="sector">#REF!</definedName>
    <definedName name="SEGUNDA_CUOTA_DEMAS_SOC">#REF!</definedName>
    <definedName name="SEGURO_MAR">#REF!</definedName>
    <definedName name="seguros">#REF!</definedName>
    <definedName name="Seguros_de_cumplimiento">#REF!</definedName>
    <definedName name="Seguros_de_equipo_transporte">#REF!</definedName>
    <definedName name="SEIS">#REF!</definedName>
    <definedName name="SEIS_A">#REF!</definedName>
    <definedName name="SEIS_B">#REF!</definedName>
    <definedName name="SEISA">#REF!</definedName>
    <definedName name="SEISB">#REF!</definedName>
    <definedName name="SELCOL">#REF!</definedName>
    <definedName name="SELLO" localSheetId="10" hidden="1">{#N/A,#N/A,FALSE,"Aging Summary";#N/A,#N/A,FALSE,"Ratio Analysis";#N/A,#N/A,FALSE,"Test 120 Day Accts";#N/A,#N/A,FALSE,"Tickmarks"}</definedName>
    <definedName name="SELLO" localSheetId="2" hidden="1">{#N/A,#N/A,FALSE,"Aging Summary";#N/A,#N/A,FALSE,"Ratio Analysis";#N/A,#N/A,FALSE,"Test 120 Day Accts";#N/A,#N/A,FALSE,"Tickmarks"}</definedName>
    <definedName name="SELLO" hidden="1">{#N/A,#N/A,FALSE,"Aging Summary";#N/A,#N/A,FALSE,"Ratio Analysis";#N/A,#N/A,FALSE,"Test 120 Day Accts";#N/A,#N/A,FALSE,"Tickmarks"}</definedName>
    <definedName name="SelRmndr">#REF!</definedName>
    <definedName name="sencount" hidden="1">1</definedName>
    <definedName name="SEP">#REF!</definedName>
    <definedName name="SEPTIEMBRE">#REF!</definedName>
    <definedName name="SERIE1">#REF!</definedName>
    <definedName name="SERIE2">#REF!</definedName>
    <definedName name="SERIE3">#REF!</definedName>
    <definedName name="SERIEA">#REF!</definedName>
    <definedName name="SERIEB1">#REF!</definedName>
    <definedName name="SERIEB2">#REF!</definedName>
    <definedName name="SERIEC">#REF!</definedName>
    <definedName name="SERIED">#REF!</definedName>
    <definedName name="SERIEE">#REF!</definedName>
    <definedName name="SERIEF">#REF!</definedName>
    <definedName name="SERIEG">#REF!</definedName>
    <definedName name="SERIEH">#REF!</definedName>
    <definedName name="SERIEI">#REF!</definedName>
    <definedName name="SERIEK">#REF!</definedName>
    <definedName name="servicios" localSheetId="10" hidden="1">{#N/A,#N/A,FALSE,"Aging Summary";#N/A,#N/A,FALSE,"Ratio Analysis";#N/A,#N/A,FALSE,"Test 120 Day Accts";#N/A,#N/A,FALSE,"Tickmarks"}</definedName>
    <definedName name="servicios" localSheetId="2" hidden="1">{#N/A,#N/A,FALSE,"Aging Summary";#N/A,#N/A,FALSE,"Ratio Analysis";#N/A,#N/A,FALSE,"Test 120 Day Accts";#N/A,#N/A,FALSE,"Tickmarks"}</definedName>
    <definedName name="servicios" hidden="1">{#N/A,#N/A,FALSE,"Aging Summary";#N/A,#N/A,FALSE,"Ratio Analysis";#N/A,#N/A,FALSE,"Test 120 Day Accts";#N/A,#N/A,FALSE,"Tickmarks"}</definedName>
    <definedName name="SETOFBOOKSID1">#REF!</definedName>
    <definedName name="SETOFBOOKSNAME1">#REF!</definedName>
    <definedName name="SETUP">#REF!</definedName>
    <definedName name="SFSGX">#REF!</definedName>
    <definedName name="sgg">#REF!</definedName>
    <definedName name="sgsfgsdf">#REF!</definedName>
    <definedName name="SHARED_FORMULA_0">#N/A</definedName>
    <definedName name="SHARED_FORMULA_0___0">#N/A</definedName>
    <definedName name="SHARED_FORMULA_0___0___0">#N/A</definedName>
    <definedName name="SHARED_FORMULA_1">#N/A</definedName>
    <definedName name="SHARED_FORMULA_1___0">#N/A</definedName>
    <definedName name="SHARED_FORMULA_1___0___0">#N/A</definedName>
    <definedName name="SHARED_FORMULA_10">#N/A</definedName>
    <definedName name="SHARED_FORMULA_10___0">#N/A</definedName>
    <definedName name="SHARED_FORMULA_10___0___0">#N/A</definedName>
    <definedName name="SHARED_FORMULA_11">#N/A</definedName>
    <definedName name="SHARED_FORMULA_11___0">#N/A</definedName>
    <definedName name="SHARED_FORMULA_11___0___0">#N/A</definedName>
    <definedName name="SHARED_FORMULA_12">#N/A</definedName>
    <definedName name="SHARED_FORMULA_12___0">#N/A</definedName>
    <definedName name="SHARED_FORMULA_12___0___0">#N/A</definedName>
    <definedName name="SHARED_FORMULA_13">#N/A</definedName>
    <definedName name="SHARED_FORMULA_13___0">#N/A</definedName>
    <definedName name="SHARED_FORMULA_13___0___0">#N/A</definedName>
    <definedName name="SHARED_FORMULA_14">#N/A</definedName>
    <definedName name="SHARED_FORMULA_14___0">#N/A</definedName>
    <definedName name="SHARED_FORMULA_14___0___0">#N/A</definedName>
    <definedName name="SHARED_FORMULA_15">#N/A</definedName>
    <definedName name="SHARED_FORMULA_15___0">#N/A</definedName>
    <definedName name="SHARED_FORMULA_15___0___0">#N/A</definedName>
    <definedName name="SHARED_FORMULA_16">#N/A</definedName>
    <definedName name="SHARED_FORMULA_16___0">#N/A</definedName>
    <definedName name="SHARED_FORMULA_16___0___0">#N/A</definedName>
    <definedName name="SHARED_FORMULA_17">#N/A</definedName>
    <definedName name="SHARED_FORMULA_17___0">#N/A</definedName>
    <definedName name="SHARED_FORMULA_17___0___0">#N/A</definedName>
    <definedName name="SHARED_FORMULA_18">#N/A</definedName>
    <definedName name="SHARED_FORMULA_18___0">#N/A</definedName>
    <definedName name="SHARED_FORMULA_18___0___0">#N/A</definedName>
    <definedName name="SHARED_FORMULA_19">#N/A</definedName>
    <definedName name="SHARED_FORMULA_19___0">#N/A</definedName>
    <definedName name="SHARED_FORMULA_19___0___0">#N/A</definedName>
    <definedName name="SHARED_FORMULA_2">#N/A</definedName>
    <definedName name="SHARED_FORMULA_2___0">#N/A</definedName>
    <definedName name="SHARED_FORMULA_2___0___0">#N/A</definedName>
    <definedName name="SHARED_FORMULA_20">#N/A</definedName>
    <definedName name="SHARED_FORMULA_20___0">#N/A</definedName>
    <definedName name="SHARED_FORMULA_20___0___0">#N/A</definedName>
    <definedName name="SHARED_FORMULA_21">#N/A</definedName>
    <definedName name="SHARED_FORMULA_21___0">#N/A</definedName>
    <definedName name="SHARED_FORMULA_21___0___0">#N/A</definedName>
    <definedName name="SHARED_FORMULA_22">#N/A</definedName>
    <definedName name="SHARED_FORMULA_22___0">#N/A</definedName>
    <definedName name="SHARED_FORMULA_22___0___0">#N/A</definedName>
    <definedName name="SHARED_FORMULA_23">#N/A</definedName>
    <definedName name="SHARED_FORMULA_23___0">#N/A</definedName>
    <definedName name="SHARED_FORMULA_23___0___0">#N/A</definedName>
    <definedName name="SHARED_FORMULA_24">#N/A</definedName>
    <definedName name="SHARED_FORMULA_24___0">#N/A</definedName>
    <definedName name="SHARED_FORMULA_24___0___0">#N/A</definedName>
    <definedName name="SHARED_FORMULA_25">#N/A</definedName>
    <definedName name="SHARED_FORMULA_25___0">#N/A</definedName>
    <definedName name="SHARED_FORMULA_25___0___0">#N/A</definedName>
    <definedName name="SHARED_FORMULA_26">#N/A</definedName>
    <definedName name="SHARED_FORMULA_26___0">#N/A</definedName>
    <definedName name="SHARED_FORMULA_26___0___0">#N/A</definedName>
    <definedName name="SHARED_FORMULA_27">#N/A</definedName>
    <definedName name="SHARED_FORMULA_28">#N/A</definedName>
    <definedName name="SHARED_FORMULA_29">#N/A</definedName>
    <definedName name="SHARED_FORMULA_3">#N/A</definedName>
    <definedName name="SHARED_FORMULA_3___0">#N/A</definedName>
    <definedName name="SHARED_FORMULA_3___0___0">#N/A</definedName>
    <definedName name="SHARED_FORMULA_4">#N/A</definedName>
    <definedName name="SHARED_FORMULA_4___0">#N/A</definedName>
    <definedName name="SHARED_FORMULA_4___0___0">#N/A</definedName>
    <definedName name="SHARED_FORMULA_5">#N/A</definedName>
    <definedName name="SHARED_FORMULA_5___0">#N/A</definedName>
    <definedName name="SHARED_FORMULA_5___0___0">#N/A</definedName>
    <definedName name="SHARED_FORMULA_6">#N/A</definedName>
    <definedName name="SHARED_FORMULA_6___0">#N/A</definedName>
    <definedName name="SHARED_FORMULA_6___0___0">#N/A</definedName>
    <definedName name="SHARED_FORMULA_7">#N/A</definedName>
    <definedName name="SHARED_FORMULA_7___0">#N/A</definedName>
    <definedName name="SHARED_FORMULA_7___0___0">#N/A</definedName>
    <definedName name="SHARED_FORMULA_8">#N/A</definedName>
    <definedName name="SHARED_FORMULA_8___0">#N/A</definedName>
    <definedName name="SHARED_FORMULA_8___0___0">#N/A</definedName>
    <definedName name="SHARED_FORMULA_9">#N/A</definedName>
    <definedName name="SHARED_FORMULA_9___0">#N/A</definedName>
    <definedName name="SHARED_FORMULA_9___0___0">#N/A</definedName>
    <definedName name="shellmar">#REF!</definedName>
    <definedName name="SIETE">#REF!</definedName>
    <definedName name="SIGP1">#REF!</definedName>
    <definedName name="SIGR1">#REF!</definedName>
    <definedName name="simulaciones">#REF!</definedName>
    <definedName name="sñsprlfl">#REF!</definedName>
    <definedName name="soluciones_del_pacífico">#REF!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999999999</definedName>
    <definedName name="SPARKIES">#REF!</definedName>
    <definedName name="sss" localSheetId="10" hidden="1">{#N/A,#N/A,FALSE,"GRAFICO";#N/A,#N/A,FALSE,"CAJA (2)";#N/A,#N/A,FALSE,"TERCEROS-PROMEDIO";#N/A,#N/A,FALSE,"CAJA";#N/A,#N/A,FALSE,"INGRESOS1995-2003";#N/A,#N/A,FALSE,"GASTOS1995-2003"}</definedName>
    <definedName name="sss" localSheetId="2" hidden="1">{#N/A,#N/A,FALSE,"GRAFICO";#N/A,#N/A,FALSE,"CAJA (2)";#N/A,#N/A,FALSE,"TERCEROS-PROMEDIO";#N/A,#N/A,FALSE,"CAJA";#N/A,#N/A,FALSE,"INGRESOS1995-2003";#N/A,#N/A,FALSE,"GASTOS1995-2003"}</definedName>
    <definedName name="sss" hidden="1">{#N/A,#N/A,FALSE,"GRAFICO";#N/A,#N/A,FALSE,"CAJA (2)";#N/A,#N/A,FALSE,"TERCEROS-PROMEDIO";#N/A,#N/A,FALSE,"CAJA";#N/A,#N/A,FALSE,"INGRESOS1995-2003";#N/A,#N/A,FALSE,"GASTOS1995-2003"}</definedName>
    <definedName name="sssssssssss" localSheetId="10" hidden="1">{#N/A,#N/A,FALSE,"GRAFICO";#N/A,#N/A,FALSE,"CAJA (2)";#N/A,#N/A,FALSE,"TERCEROS-PROMEDIO";#N/A,#N/A,FALSE,"CAJA";#N/A,#N/A,FALSE,"INGRESOS1995-2003";#N/A,#N/A,FALSE,"GASTOS1995-2003"}</definedName>
    <definedName name="sssssssssss" localSheetId="2" hidden="1">{#N/A,#N/A,FALSE,"GRAFICO";#N/A,#N/A,FALSE,"CAJA (2)";#N/A,#N/A,FALSE,"TERCEROS-PROMEDIO";#N/A,#N/A,FALSE,"CAJA";#N/A,#N/A,FALSE,"INGRESOS1995-2003";#N/A,#N/A,FALSE,"GASTOS1995-2003"}</definedName>
    <definedName name="sssssssssss" hidden="1">{#N/A,#N/A,FALSE,"GRAFICO";#N/A,#N/A,FALSE,"CAJA (2)";#N/A,#N/A,FALSE,"TERCEROS-PROMEDIO";#N/A,#N/A,FALSE,"CAJA";#N/A,#N/A,FALSE,"INGRESOS1995-2003";#N/A,#N/A,FALSE,"GASTOS1995-2003"}</definedName>
    <definedName name="STANDARD99PV">#REF!</definedName>
    <definedName name="STARTJOURNALIMPORT1">#REF!</definedName>
    <definedName name="Status">#REF!</definedName>
    <definedName name="stds">#REF!</definedName>
    <definedName name="STELLA" localSheetId="10" hidden="1">{#N/A,#N/A,FALSE,"Aging Summary";#N/A,#N/A,FALSE,"Ratio Analysis";#N/A,#N/A,FALSE,"Test 120 Day Accts";#N/A,#N/A,FALSE,"Tickmarks"}</definedName>
    <definedName name="STELLA" localSheetId="2" hidden="1">{#N/A,#N/A,FALSE,"Aging Summary";#N/A,#N/A,FALSE,"Ratio Analysis";#N/A,#N/A,FALSE,"Test 120 Day Accts";#N/A,#N/A,FALSE,"Tickmarks"}</definedName>
    <definedName name="STELLA" hidden="1">{#N/A,#N/A,FALSE,"Aging Summary";#N/A,#N/A,FALSE,"Ratio Analysis";#N/A,#N/A,FALSE,"Test 120 Day Accts";#N/A,#N/A,FALSE,"Tickmarks"}</definedName>
    <definedName name="StrtPoint">#REF!</definedName>
    <definedName name="subcategoria">#REF!</definedName>
    <definedName name="subcategorias">#REF!</definedName>
    <definedName name="SUBTOTAL">#REF!</definedName>
    <definedName name="sucre">#REF!</definedName>
    <definedName name="sucuex">#REF!</definedName>
    <definedName name="supplierassumptions">#REF!</definedName>
    <definedName name="Supuestos">#REF!</definedName>
    <definedName name="swap">#REF!</definedName>
    <definedName name="swaps">#REF!</definedName>
    <definedName name="SXNEG.">#REF!</definedName>
    <definedName name="t" localSheetId="10" hidden="1">{"PYGT",#N/A,FALSE,"PYG";"ACTIT",#N/A,FALSE,"BCE_GRAL-ACTIVO";"PASIT",#N/A,FALSE,"BCE_GRAL-PASIVO-PATRIM";"CAJAT",#N/A,FALSE,"CAJA"}</definedName>
    <definedName name="t" localSheetId="2" hidden="1">{"PYGT",#N/A,FALSE,"PYG";"ACTIT",#N/A,FALSE,"BCE_GRAL-ACTIVO";"PASIT",#N/A,FALSE,"BCE_GRAL-PASIVO-PATRIM";"CAJAT",#N/A,FALSE,"CAJA"}</definedName>
    <definedName name="t" hidden="1">{"PYGT",#N/A,FALSE,"PYG";"ACTIT",#N/A,FALSE,"BCE_GRAL-ACTIVO";"PASIT",#N/A,FALSE,"BCE_GRAL-PASIVO-PATRIM";"CAJAT",#N/A,FALSE,"CAJA"}</definedName>
    <definedName name="taae">#REF!</definedName>
    <definedName name="TABLA">#REF!</definedName>
    <definedName name="TABLA1">#REF!</definedName>
    <definedName name="TABLA2">#REF!</definedName>
    <definedName name="TABLAE">#REF!</definedName>
    <definedName name="TablaHistorico" hidden="1">#REF!</definedName>
    <definedName name="TableName">"Dummy"</definedName>
    <definedName name="TAHM">#REF!</definedName>
    <definedName name="TARIFA">#REF!</definedName>
    <definedName name="TARIFA30_">#REF!</definedName>
    <definedName name="Tasa">"Gráfico 1"</definedName>
    <definedName name="tase">#REF!</definedName>
    <definedName name="TC" localSheetId="10" hidden="1">{#N/A,#N/A,FALSE,"GRAFICO";#N/A,#N/A,FALSE,"CAJA (2)";#N/A,#N/A,FALSE,"TERCEROS-PROMEDIO";#N/A,#N/A,FALSE,"CAJA";#N/A,#N/A,FALSE,"INGRESOS1995-2003";#N/A,#N/A,FALSE,"GASTOS1995-2003"}</definedName>
    <definedName name="TC" localSheetId="2" hidden="1">{#N/A,#N/A,FALSE,"GRAFICO";#N/A,#N/A,FALSE,"CAJA (2)";#N/A,#N/A,FALSE,"TERCEROS-PROMEDIO";#N/A,#N/A,FALSE,"CAJA";#N/A,#N/A,FALSE,"INGRESOS1995-2003";#N/A,#N/A,FALSE,"GASTOS1995-2003"}</definedName>
    <definedName name="TC" hidden="1">{#N/A,#N/A,FALSE,"GRAFICO";#N/A,#N/A,FALSE,"CAJA (2)";#N/A,#N/A,FALSE,"TERCEROS-PROMEDIO";#N/A,#N/A,FALSE,"CAJA";#N/A,#N/A,FALSE,"INGRESOS1995-2003";#N/A,#N/A,FALSE,"GASTOS1995-2003"}</definedName>
    <definedName name="TC_COL">#REF!</definedName>
    <definedName name="TCH">#REF!</definedName>
    <definedName name="TCHFecha">#REF!</definedName>
    <definedName name="TCHM">#REF!</definedName>
    <definedName name="TCM">#REF!</definedName>
    <definedName name="temp">#REF!</definedName>
    <definedName name="temp1">#REF!</definedName>
    <definedName name="TEMPLATENUMBER1">#REF!</definedName>
    <definedName name="TEMPLATESTYLE1">#REF!</definedName>
    <definedName name="TEMPLATETYPE1">#REF!</definedName>
    <definedName name="TERRENOS">#REF!</definedName>
    <definedName name="TERRENOS1">#REF!</definedName>
    <definedName name="TERRENOST">#REF!</definedName>
    <definedName name="TEST0">#REF!</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#REF!</definedName>
    <definedName name="TESTKEYS">#REF!</definedName>
    <definedName name="TESTVKEY">#REF!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2">#REF!</definedName>
    <definedName name="TextRefCopy28">#REF!</definedName>
    <definedName name="TextRefCopy29">#REF!</definedName>
    <definedName name="TextRefCopy3">#REF!</definedName>
    <definedName name="TextRefCopy30">#REF!</definedName>
    <definedName name="TextRefCopy32">#REF!</definedName>
    <definedName name="TextRefCopy34">#REF!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13</definedName>
    <definedName name="tgsh">#REF!</definedName>
    <definedName name="TIPO_AJ">#REF!</definedName>
    <definedName name="TIPO_ASIENTO_AJ">#REF!</definedName>
    <definedName name="TIPO_ASIENTO_SIE">#REF!</definedName>
    <definedName name="Tipo_FWR">#REF!</definedName>
    <definedName name="TIPO_SIE">#REF!</definedName>
    <definedName name="TipoAzúcar">#REF!</definedName>
    <definedName name="tipos">#REF!</definedName>
    <definedName name="TIR">#REF!</definedName>
    <definedName name="TIT">#REF!</definedName>
    <definedName name="TITERE" localSheetId="2">#REF!,#REF!</definedName>
    <definedName name="TITERE">#REF!,#REF!</definedName>
    <definedName name="TITF" localSheetId="2">#REF!</definedName>
    <definedName name="TITF">#REF!</definedName>
    <definedName name="TITULO" localSheetId="2">#REF!</definedName>
    <definedName name="TITULO">#REF!</definedName>
    <definedName name="TITULO1" localSheetId="2">#REF!</definedName>
    <definedName name="TITULO1">#REF!</definedName>
    <definedName name="TITULO2">#REF!</definedName>
    <definedName name="Titulos">#REF!</definedName>
    <definedName name="_xlnm.Print_Titles">#REF!</definedName>
    <definedName name="Títulos_a_imprimir_IM">#REF!</definedName>
    <definedName name="TITX">#REF!</definedName>
    <definedName name="Todos_los_datos">#REF!</definedName>
    <definedName name="TopStratNo">#REF!</definedName>
    <definedName name="TopStratVal">#REF!</definedName>
    <definedName name="TORO" localSheetId="10" hidden="1">{"PYGT",#N/A,FALSE,"PYG";"ACTIT",#N/A,FALSE,"BCE_GRAL-ACTIVO";"PASIT",#N/A,FALSE,"BCE_GRAL-PASIVO-PATRIM";"CAJAT",#N/A,FALSE,"CAJA"}</definedName>
    <definedName name="TORO" localSheetId="2" hidden="1">{"PYGT",#N/A,FALSE,"PYG";"ACTIT",#N/A,FALSE,"BCE_GRAL-ACTIVO";"PASIT",#N/A,FALSE,"BCE_GRAL-PASIVO-PATRIM";"CAJAT",#N/A,FALSE,"CAJA"}</definedName>
    <definedName name="TORO" hidden="1">{"PYGT",#N/A,FALSE,"PYG";"ACTIT",#N/A,FALSE,"BCE_GRAL-ACTIVO";"PASIT",#N/A,FALSE,"BCE_GRAL-PASIVO-PATRIM";"CAJAT",#N/A,FALSE,"CAJA"}</definedName>
    <definedName name="TOT_ADM">#REF!</definedName>
    <definedName name="total_acciones">#REF!</definedName>
    <definedName name="TOTAL_COSTOS">#REF!</definedName>
    <definedName name="TOTAL_DEDUCCION">#REF!</definedName>
    <definedName name="TOTAL_NEGOCIO" localSheetId="2">#REF!,#REF!,#REF!,#REF!</definedName>
    <definedName name="TOTAL_NEGOCIO">#REF!,#REF!,#REF!,#REF!</definedName>
    <definedName name="totalCG" localSheetId="2">#REF!</definedName>
    <definedName name="totalCG">#REF!</definedName>
    <definedName name="totales" localSheetId="2">#REF!</definedName>
    <definedName name="totales">#REF!</definedName>
    <definedName name="TOTALGP_ANTERIOR" localSheetId="2">#REF!</definedName>
    <definedName name="TOTALGP_ANTERIOR">#REF!</definedName>
    <definedName name="TOTALNOTAS">#REF!</definedName>
    <definedName name="TotSelectNo">#REF!</definedName>
    <definedName name="TPCAÑA">#REF!</definedName>
    <definedName name="TPFCA">#REF!</definedName>
    <definedName name="TPFecha">#REF!</definedName>
    <definedName name="tr" localSheetId="10" hidden="1">{#N/A,#N/A,FALSE,"Aging Summary";#N/A,#N/A,FALSE,"Ratio Analysis";#N/A,#N/A,FALSE,"Test 120 Day Accts";#N/A,#N/A,FALSE,"Tickmarks"}</definedName>
    <definedName name="tr" localSheetId="2" hidden="1">{#N/A,#N/A,FALSE,"Aging Summary";#N/A,#N/A,FALSE,"Ratio Analysis";#N/A,#N/A,FALSE,"Test 120 Day Accts";#N/A,#N/A,FALSE,"Tickmarks"}</definedName>
    <definedName name="tr" hidden="1">{#N/A,#N/A,FALSE,"Aging Summary";#N/A,#N/A,FALSE,"Ratio Analysis";#N/A,#N/A,FALSE,"Test 120 Day Accts";#N/A,#N/A,FALSE,"Tickmarks"}</definedName>
    <definedName name="TR18C">#REF!</definedName>
    <definedName name="TR18D">#REF!</definedName>
    <definedName name="TRANSINM">#REF!</definedName>
    <definedName name="TRANSMISION">#REF!</definedName>
    <definedName name="TRECE">#REF!</definedName>
    <definedName name="treeList" hidden="1">"10000000000000000000000000000000000000000000000000000000000000000000000000000000000000000000000000000000000000000000000000000000000000000000000000000000000000000000000000000000000000000000000000000000"</definedName>
    <definedName name="Trimestres">#REF!</definedName>
    <definedName name="TRIO" localSheetId="10" hidden="1">{#N/A,#N/A,FALSE,"GRAFICO";#N/A,#N/A,FALSE,"CAJA (2)";#N/A,#N/A,FALSE,"TERCEROS-PROMEDIO";#N/A,#N/A,FALSE,"CAJA";#N/A,#N/A,FALSE,"INGRESOS1995-2003";#N/A,#N/A,FALSE,"GASTOS1995-2003"}</definedName>
    <definedName name="TRIO" localSheetId="2" hidden="1">{#N/A,#N/A,FALSE,"GRAFICO";#N/A,#N/A,FALSE,"CAJA (2)";#N/A,#N/A,FALSE,"TERCEROS-PROMEDIO";#N/A,#N/A,FALSE,"CAJA";#N/A,#N/A,FALSE,"INGRESOS1995-2003";#N/A,#N/A,FALSE,"GASTOS1995-2003"}</definedName>
    <definedName name="TRIO" hidden="1">{#N/A,#N/A,FALSE,"GRAFICO";#N/A,#N/A,FALSE,"CAJA (2)";#N/A,#N/A,FALSE,"TERCEROS-PROMEDIO";#N/A,#N/A,FALSE,"CAJA";#N/A,#N/A,FALSE,"INGRESOS1995-2003";#N/A,#N/A,FALSE,"GASTOS1995-2003"}</definedName>
    <definedName name="Triunfo" localSheetId="10" hidden="1">{#N/A,#N/A,FALSE,"balance";#N/A,#N/A,FALSE,"PYG"}</definedName>
    <definedName name="Triunfo" localSheetId="2" hidden="1">{#N/A,#N/A,FALSE,"balance";#N/A,#N/A,FALSE,"PYG"}</definedName>
    <definedName name="Triunfo" hidden="1">{#N/A,#N/A,FALSE,"balance";#N/A,#N/A,FALSE,"PYG"}</definedName>
    <definedName name="TRM">#REF!</definedName>
    <definedName name="TRM_01">#REF!</definedName>
    <definedName name="TRM_02">#REF!</definedName>
    <definedName name="TRM_03">#REF!</definedName>
    <definedName name="TRM_04">#REF!</definedName>
    <definedName name="TRM_05">#REF!</definedName>
    <definedName name="TRM_06">#REF!</definedName>
    <definedName name="TRM_07">#REF!</definedName>
    <definedName name="TRM_08">#REF!</definedName>
    <definedName name="TRM_09">#REF!</definedName>
    <definedName name="TRM_10">#REF!</definedName>
    <definedName name="TRM_11">#REF!</definedName>
    <definedName name="TRM_12">#REF!</definedName>
    <definedName name="TRYER">#REF!</definedName>
    <definedName name="tttttttt" localSheetId="10" hidden="1">{"PYGT",#N/A,FALSE,"PYG";"ACTIT",#N/A,FALSE,"BCE_GRAL-ACTIVO";"PASIT",#N/A,FALSE,"BCE_GRAL-PASIVO-PATRIM";"CAJAT",#N/A,FALSE,"CAJA"}</definedName>
    <definedName name="tttttttt" localSheetId="2" hidden="1">{"PYGT",#N/A,FALSE,"PYG";"ACTIT",#N/A,FALSE,"BCE_GRAL-ACTIVO";"PASIT",#N/A,FALSE,"BCE_GRAL-PASIVO-PATRIM";"CAJAT",#N/A,FALSE,"CAJA"}</definedName>
    <definedName name="tttttttt" hidden="1">{"PYGT",#N/A,FALSE,"PYG";"ACTIT",#N/A,FALSE,"BCE_GRAL-ACTIVO";"PASIT",#N/A,FALSE,"BCE_GRAL-PASIVO-PATRIM";"CAJAT",#N/A,FALSE,"CAJA"}</definedName>
    <definedName name="ttttttttttt" localSheetId="10" hidden="1">{"PYGT",#N/A,FALSE,"PYG";"ACTIT",#N/A,FALSE,"BCE_GRAL-ACTIVO";"PASIT",#N/A,FALSE,"BCE_GRAL-PASIVO-PATRIM";"CAJAT",#N/A,FALSE,"CAJA"}</definedName>
    <definedName name="ttttttttttt" localSheetId="2" hidden="1">{"PYGT",#N/A,FALSE,"PYG";"ACTIT",#N/A,FALSE,"BCE_GRAL-ACTIVO";"PASIT",#N/A,FALSE,"BCE_GRAL-PASIVO-PATRIM";"CAJAT",#N/A,FALSE,"CAJA"}</definedName>
    <definedName name="ttttttttttt" hidden="1">{"PYGT",#N/A,FALSE,"PYG";"ACTIT",#N/A,FALSE,"BCE_GRAL-ACTIVO";"PASIT",#N/A,FALSE,"BCE_GRAL-PASIVO-PATRIM";"CAJAT",#N/A,FALSE,"CAJA"}</definedName>
    <definedName name="ttttttttttttt" localSheetId="10" hidden="1">{"PYGT",#N/A,FALSE,"PYG";"ACTIT",#N/A,FALSE,"BCE_GRAL-ACTIVO";"PASIT",#N/A,FALSE,"BCE_GRAL-PASIVO-PATRIM";"CAJAT",#N/A,FALSE,"CAJA"}</definedName>
    <definedName name="ttttttttttttt" localSheetId="2" hidden="1">{"PYGT",#N/A,FALSE,"PYG";"ACTIT",#N/A,FALSE,"BCE_GRAL-ACTIVO";"PASIT",#N/A,FALSE,"BCE_GRAL-PASIVO-PATRIM";"CAJAT",#N/A,FALSE,"CAJA"}</definedName>
    <definedName name="ttttttttttttt" hidden="1">{"PYGT",#N/A,FALSE,"PYG";"ACTIT",#N/A,FALSE,"BCE_GRAL-ACTIVO";"PASIT",#N/A,FALSE,"BCE_GRAL-PASIVO-PATRIM";"CAJAT",#N/A,FALSE,"CAJA"}</definedName>
    <definedName name="tuity">#REF!</definedName>
    <definedName name="tvss">#REF!</definedName>
    <definedName name="ty">#REF!</definedName>
    <definedName name="tyuio" localSheetId="10" hidden="1">{"PYGS",#N/A,FALSE,"PYG";"ACTIS",#N/A,FALSE,"BCE_GRAL-ACTIVO";"PASIS",#N/A,FALSE,"BCE_GRAL-PASIVO-PATRIM";"CAJAS",#N/A,FALSE,"CAJA"}</definedName>
    <definedName name="tyuio" localSheetId="2" hidden="1">{"PYGS",#N/A,FALSE,"PYG";"ACTIS",#N/A,FALSE,"BCE_GRAL-ACTIVO";"PASIS",#N/A,FALSE,"BCE_GRAL-PASIVO-PATRIM";"CAJAS",#N/A,FALSE,"CAJA"}</definedName>
    <definedName name="tyuio" hidden="1">{"PYGS",#N/A,FALSE,"PYG";"ACTIS",#N/A,FALSE,"BCE_GRAL-ACTIVO";"PASIS",#N/A,FALSE,"BCE_GRAL-PASIVO-PATRIM";"CAJAS",#N/A,FALSE,"CAJA"}</definedName>
    <definedName name="TYUT" localSheetId="10" hidden="1">{#N/A,#N/A,FALSE,"Aging Summary";#N/A,#N/A,FALSE,"Ratio Analysis";#N/A,#N/A,FALSE,"Test 120 Day Accts";#N/A,#N/A,FALSE,"Tickmarks"}</definedName>
    <definedName name="TYUT" localSheetId="2" hidden="1">{#N/A,#N/A,FALSE,"Aging Summary";#N/A,#N/A,FALSE,"Ratio Analysis";#N/A,#N/A,FALSE,"Test 120 Day Accts";#N/A,#N/A,FALSE,"Tickmarks"}</definedName>
    <definedName name="TYUT" hidden="1">{#N/A,#N/A,FALSE,"Aging Summary";#N/A,#N/A,FALSE,"Ratio Analysis";#N/A,#N/A,FALSE,"Test 120 Day Accts";#N/A,#N/A,FALSE,"Tickmarks"}</definedName>
    <definedName name="tyuty">#REF!</definedName>
    <definedName name="tyuyt">#REF!</definedName>
    <definedName name="U">#REF!</definedName>
    <definedName name="UDN">#REF!</definedName>
    <definedName name="uf" localSheetId="10" hidden="1">{#N/A,#N/A,FALSE,"Aging Summary";#N/A,#N/A,FALSE,"Ratio Analysis";#N/A,#N/A,FALSE,"Test 120 Day Accts";#N/A,#N/A,FALSE,"Tickmarks"}</definedName>
    <definedName name="uf" localSheetId="2" hidden="1">{#N/A,#N/A,FALSE,"Aging Summary";#N/A,#N/A,FALSE,"Ratio Analysis";#N/A,#N/A,FALSE,"Test 120 Day Accts";#N/A,#N/A,FALSE,"Tickmarks"}</definedName>
    <definedName name="uf" hidden="1">{#N/A,#N/A,FALSE,"Aging Summary";#N/A,#N/A,FALSE,"Ratio Analysis";#N/A,#N/A,FALSE,"Test 120 Day Accts";#N/A,#N/A,FALSE,"Tickmarks"}</definedName>
    <definedName name="UNI_ORI_SIE">#REF!</definedName>
    <definedName name="UNI_TABLA">#REF!</definedName>
    <definedName name="UNI_TEXTO">#REF!</definedName>
    <definedName name="Unidad">#REF!</definedName>
    <definedName name="units">#REF!</definedName>
    <definedName name="UNO">#REF!</definedName>
    <definedName name="UÑA" localSheetId="10" hidden="1">{#N/A,#N/A,FALSE,"Aging Summary";#N/A,#N/A,FALSE,"Ratio Analysis";#N/A,#N/A,FALSE,"Test 120 Day Accts";#N/A,#N/A,FALSE,"Tickmarks"}</definedName>
    <definedName name="UÑA" localSheetId="2" hidden="1">{#N/A,#N/A,FALSE,"Aging Summary";#N/A,#N/A,FALSE,"Ratio Analysis";#N/A,#N/A,FALSE,"Test 120 Day Accts";#N/A,#N/A,FALSE,"Tickmarks"}</definedName>
    <definedName name="UÑA" hidden="1">{#N/A,#N/A,FALSE,"Aging Summary";#N/A,#N/A,FALSE,"Ratio Analysis";#N/A,#N/A,FALSE,"Test 120 Day Accts";#N/A,#N/A,FALSE,"Tickmarks"}</definedName>
    <definedName name="UÑERO" localSheetId="10" hidden="1">{"PYGS",#N/A,FALSE,"PYG";"ACTIS",#N/A,FALSE,"BCE_GRAL-ACTIVO";"PASIS",#N/A,FALSE,"BCE_GRAL-PASIVO-PATRIM";"CAJAS",#N/A,FALSE,"CAJA"}</definedName>
    <definedName name="UÑERO" localSheetId="2" hidden="1">{"PYGS",#N/A,FALSE,"PYG";"ACTIS",#N/A,FALSE,"BCE_GRAL-ACTIVO";"PASIS",#N/A,FALSE,"BCE_GRAL-PASIVO-PATRIM";"CAJAS",#N/A,FALSE,"CAJA"}</definedName>
    <definedName name="UÑERO" hidden="1">{"PYGS",#N/A,FALSE,"PYG";"ACTIS",#N/A,FALSE,"BCE_GRAL-ACTIVO";"PASIS",#N/A,FALSE,"BCE_GRAL-PASIVO-PATRIM";"CAJAS",#N/A,FALSE,"CAJA"}</definedName>
    <definedName name="UsuE1">#REF!</definedName>
    <definedName name="util" localSheetId="10" hidden="1">{"'Hoja2'!$A$4:$H$68"}</definedName>
    <definedName name="util" localSheetId="2" hidden="1">{"'Hoja2'!$A$4:$H$68"}</definedName>
    <definedName name="util" hidden="1">{"'Hoja2'!$A$4:$H$68"}</definedName>
    <definedName name="UTILIDADAA">#REF!</definedName>
    <definedName name="UTILIDADAF">#REF!</definedName>
    <definedName name="UTILIDADAF1">#REF!</definedName>
    <definedName name="utilidades_98">#REF!</definedName>
    <definedName name="utilidades98">#REF!</definedName>
    <definedName name="UTTTDF">#REF!</definedName>
    <definedName name="uty">#REF!</definedName>
    <definedName name="UUUDDG">#REF!</definedName>
    <definedName name="uyt">#REF!</definedName>
    <definedName name="v" localSheetId="10" hidden="1">{#N/A,#N/A,FALSE,"GRAFICO";#N/A,#N/A,FALSE,"CAJA (2)";#N/A,#N/A,FALSE,"TERCEROS-PROMEDIO";#N/A,#N/A,FALSE,"CAJA";#N/A,#N/A,FALSE,"INGRESOS1995-2003";#N/A,#N/A,FALSE,"GASTOS1995-2003"}</definedName>
    <definedName name="v" localSheetId="2" hidden="1">{#N/A,#N/A,FALSE,"GRAFICO";#N/A,#N/A,FALSE,"CAJA (2)";#N/A,#N/A,FALSE,"TERCEROS-PROMEDIO";#N/A,#N/A,FALSE,"CAJA";#N/A,#N/A,FALSE,"INGRESOS1995-2003";#N/A,#N/A,FALSE,"GASTOS1995-2003"}</definedName>
    <definedName name="v" hidden="1">{#N/A,#N/A,FALSE,"GRAFICO";#N/A,#N/A,FALSE,"CAJA (2)";#N/A,#N/A,FALSE,"TERCEROS-PROMEDIO";#N/A,#N/A,FALSE,"CAJA";#N/A,#N/A,FALSE,"INGRESOS1995-2003";#N/A,#N/A,FALSE,"GASTOS1995-2003"}</definedName>
    <definedName name="V.F.asoc">#REF!</definedName>
    <definedName name="V.F.eat">#REF!</definedName>
    <definedName name="V.L.asoc">#REF!</definedName>
    <definedName name="V.L.CONTR">#REF!</definedName>
    <definedName name="V.L.eat">#REF!</definedName>
    <definedName name="V.O.asoc">#REF!</definedName>
    <definedName name="V.O.eat">#REF!</definedName>
    <definedName name="v_c_anterior">#REF!</definedName>
    <definedName name="V1_">#REF!</definedName>
    <definedName name="V10_">#REF!</definedName>
    <definedName name="V100_">#REF!</definedName>
    <definedName name="V101_">#REF!</definedName>
    <definedName name="V102_">#REF!</definedName>
    <definedName name="V103_">#REF!</definedName>
    <definedName name="V104_">#REF!</definedName>
    <definedName name="V105_">#REF!</definedName>
    <definedName name="V106_">#REF!</definedName>
    <definedName name="V107_">#REF!</definedName>
    <definedName name="V108_">#REF!</definedName>
    <definedName name="V109_">#REF!</definedName>
    <definedName name="V11_">#REF!</definedName>
    <definedName name="V110_">#REF!</definedName>
    <definedName name="V111_">#REF!</definedName>
    <definedName name="V112_">#REF!</definedName>
    <definedName name="V113_">#REF!</definedName>
    <definedName name="V114_">#REF!</definedName>
    <definedName name="V115_">#REF!</definedName>
    <definedName name="V116_">#REF!</definedName>
    <definedName name="V117_">#REF!</definedName>
    <definedName name="V118_">#REF!</definedName>
    <definedName name="V119_">#REF!</definedName>
    <definedName name="V12_">#REF!</definedName>
    <definedName name="V120_">#REF!</definedName>
    <definedName name="V121_">#REF!</definedName>
    <definedName name="V122_">#REF!</definedName>
    <definedName name="V123_">#REF!</definedName>
    <definedName name="V124_">#REF!</definedName>
    <definedName name="V125_">#REF!</definedName>
    <definedName name="V126_">#REF!</definedName>
    <definedName name="V127_">#REF!</definedName>
    <definedName name="V128_">#REF!</definedName>
    <definedName name="V129_">#REF!</definedName>
    <definedName name="V13_">#REF!</definedName>
    <definedName name="V130_">#REF!</definedName>
    <definedName name="V131_">#REF!</definedName>
    <definedName name="V132_">#REF!</definedName>
    <definedName name="V133_">#REF!</definedName>
    <definedName name="V134_">#REF!</definedName>
    <definedName name="V135_">#REF!</definedName>
    <definedName name="V136_">#REF!</definedName>
    <definedName name="V137_">#REF!</definedName>
    <definedName name="V138_">#REF!</definedName>
    <definedName name="V139_">#REF!</definedName>
    <definedName name="V14_">#REF!</definedName>
    <definedName name="V140_">#REF!</definedName>
    <definedName name="V141_">#REF!</definedName>
    <definedName name="V142_">#REF!</definedName>
    <definedName name="V143_">#REF!</definedName>
    <definedName name="V144_">#REF!</definedName>
    <definedName name="V145_">#REF!</definedName>
    <definedName name="V146_">#REF!</definedName>
    <definedName name="V147_">#REF!</definedName>
    <definedName name="V148_">#REF!</definedName>
    <definedName name="V149_">#REF!</definedName>
    <definedName name="V15_">#REF!</definedName>
    <definedName name="V150_">#REF!</definedName>
    <definedName name="V151_">#REF!</definedName>
    <definedName name="V152_">#REF!</definedName>
    <definedName name="V153_">#REF!</definedName>
    <definedName name="V154_">#REF!</definedName>
    <definedName name="V155_">#REF!</definedName>
    <definedName name="V156_">#REF!</definedName>
    <definedName name="V157_">#REF!</definedName>
    <definedName name="V158_">#REF!</definedName>
    <definedName name="V159_">#REF!</definedName>
    <definedName name="V16_">#REF!</definedName>
    <definedName name="V160_">#REF!</definedName>
    <definedName name="V161_">#REF!</definedName>
    <definedName name="V162_">#REF!</definedName>
    <definedName name="V163_">#REF!</definedName>
    <definedName name="V164_">#REF!</definedName>
    <definedName name="V165_">#REF!</definedName>
    <definedName name="V166_">#REF!</definedName>
    <definedName name="V167_">#REF!</definedName>
    <definedName name="V168_">#REF!</definedName>
    <definedName name="V169_">#REF!</definedName>
    <definedName name="V17_">#REF!</definedName>
    <definedName name="V170_">#REF!</definedName>
    <definedName name="V171_">#REF!</definedName>
    <definedName name="V172_">#REF!</definedName>
    <definedName name="V173_">#REF!</definedName>
    <definedName name="V174_">#REF!</definedName>
    <definedName name="V175_">#REF!</definedName>
    <definedName name="V176_">#REF!</definedName>
    <definedName name="V177_">#REF!</definedName>
    <definedName name="V178_">#REF!</definedName>
    <definedName name="V179_">#REF!</definedName>
    <definedName name="V18_">#REF!</definedName>
    <definedName name="V180_">#REF!</definedName>
    <definedName name="V181_">#REF!</definedName>
    <definedName name="V182_">#REF!</definedName>
    <definedName name="V183_">#REF!</definedName>
    <definedName name="V184_">#REF!</definedName>
    <definedName name="V185_">#REF!</definedName>
    <definedName name="V186_">#REF!</definedName>
    <definedName name="V187_">#REF!</definedName>
    <definedName name="V188_">#REF!</definedName>
    <definedName name="V189_">#REF!</definedName>
    <definedName name="V19_">#REF!</definedName>
    <definedName name="V190_">#REF!</definedName>
    <definedName name="V191_">#REF!</definedName>
    <definedName name="V192_">#REF!</definedName>
    <definedName name="V193_">#REF!</definedName>
    <definedName name="V194_">#REF!</definedName>
    <definedName name="V195_">#REF!</definedName>
    <definedName name="V196_">#REF!</definedName>
    <definedName name="V197_">#REF!</definedName>
    <definedName name="V198_">#REF!</definedName>
    <definedName name="V199_">#REF!</definedName>
    <definedName name="V2_">#REF!</definedName>
    <definedName name="V20_">#REF!</definedName>
    <definedName name="V200_">#REF!</definedName>
    <definedName name="V201_">#REF!</definedName>
    <definedName name="V202_">#REF!</definedName>
    <definedName name="V203_">#REF!</definedName>
    <definedName name="V204_">#REF!</definedName>
    <definedName name="V205_">#REF!</definedName>
    <definedName name="V206_">#REF!</definedName>
    <definedName name="V207_">#REF!</definedName>
    <definedName name="V208_">#REF!</definedName>
    <definedName name="V21_">#REF!</definedName>
    <definedName name="V22_">#REF!</definedName>
    <definedName name="V23_">#REF!</definedName>
    <definedName name="V24_">#REF!</definedName>
    <definedName name="V25_">#REF!</definedName>
    <definedName name="V26_">#REF!</definedName>
    <definedName name="V27_">#REF!</definedName>
    <definedName name="V28_">#REF!</definedName>
    <definedName name="V29_">#REF!</definedName>
    <definedName name="V3_">#REF!</definedName>
    <definedName name="V30_">#REF!</definedName>
    <definedName name="V31_">#REF!</definedName>
    <definedName name="V32_">#REF!</definedName>
    <definedName name="V33_">#REF!</definedName>
    <definedName name="V34_">#REF!</definedName>
    <definedName name="V35_">#REF!</definedName>
    <definedName name="V36_">#REF!</definedName>
    <definedName name="V37_">#REF!</definedName>
    <definedName name="V38_">#REF!</definedName>
    <definedName name="V39_">#REF!</definedName>
    <definedName name="V4_">#REF!</definedName>
    <definedName name="V40_">#REF!</definedName>
    <definedName name="V41_">#REF!</definedName>
    <definedName name="V42_">#REF!</definedName>
    <definedName name="V43_">#REF!</definedName>
    <definedName name="V44_">#REF!</definedName>
    <definedName name="V45_">#REF!</definedName>
    <definedName name="V46_">#REF!</definedName>
    <definedName name="V47_">#REF!</definedName>
    <definedName name="V48_">#REF!</definedName>
    <definedName name="V49_">#REF!</definedName>
    <definedName name="V5_">#REF!</definedName>
    <definedName name="V50_">#REF!</definedName>
    <definedName name="V51_">#REF!</definedName>
    <definedName name="V52_">#REF!</definedName>
    <definedName name="V53_">#REF!</definedName>
    <definedName name="V54_">#REF!</definedName>
    <definedName name="V55_">#REF!</definedName>
    <definedName name="V56_">#REF!</definedName>
    <definedName name="V57_">#REF!</definedName>
    <definedName name="V58_">#REF!</definedName>
    <definedName name="V59_">#REF!</definedName>
    <definedName name="V6_">#REF!</definedName>
    <definedName name="V60_">#REF!</definedName>
    <definedName name="V61_">#REF!</definedName>
    <definedName name="V62_">#REF!</definedName>
    <definedName name="V63_">#REF!</definedName>
    <definedName name="V64_">#REF!</definedName>
    <definedName name="V65_">#REF!</definedName>
    <definedName name="V66_">#REF!</definedName>
    <definedName name="V67_">#REF!</definedName>
    <definedName name="V68_">#REF!</definedName>
    <definedName name="V69_">#REF!</definedName>
    <definedName name="V7_">#REF!</definedName>
    <definedName name="V70_">#REF!</definedName>
    <definedName name="V71_">#REF!</definedName>
    <definedName name="V72_">#REF!</definedName>
    <definedName name="V73_">#REF!</definedName>
    <definedName name="V74_">#REF!</definedName>
    <definedName name="V75_">#REF!</definedName>
    <definedName name="V76_">#REF!</definedName>
    <definedName name="V77_">#REF!</definedName>
    <definedName name="V78_">#REF!</definedName>
    <definedName name="V79_">#REF!</definedName>
    <definedName name="V8_">#REF!</definedName>
    <definedName name="V80_">#REF!</definedName>
    <definedName name="V81_">#REF!</definedName>
    <definedName name="V82_">#REF!</definedName>
    <definedName name="V83_">#REF!</definedName>
    <definedName name="V84_">#REF!</definedName>
    <definedName name="V85_">#REF!</definedName>
    <definedName name="V86_">#REF!</definedName>
    <definedName name="V87_">#REF!</definedName>
    <definedName name="V88_">#REF!</definedName>
    <definedName name="V89_">#REF!</definedName>
    <definedName name="V9_">#REF!</definedName>
    <definedName name="V90_">#REF!</definedName>
    <definedName name="V91_">#REF!</definedName>
    <definedName name="V92_">#REF!</definedName>
    <definedName name="V93_">#REF!</definedName>
    <definedName name="V94_">#REF!</definedName>
    <definedName name="V95_">#REF!</definedName>
    <definedName name="V96_">#REF!</definedName>
    <definedName name="V97_">#REF!</definedName>
    <definedName name="V98_">#REF!</definedName>
    <definedName name="V99_">#REF!</definedName>
    <definedName name="VALACCIONES">#REF!</definedName>
    <definedName name="VALACCIONESA">#REF!</definedName>
    <definedName name="VALAGOTABLES">#REF!</definedName>
    <definedName name="VALAPORTES">#REF!</definedName>
    <definedName name="VALDEMASAF">#REF!</definedName>
    <definedName name="valida">#REF!</definedName>
    <definedName name="VALIDA1">#REF!</definedName>
    <definedName name="VALIFGC">#REF!</definedName>
    <definedName name="VALORE1">#REF!</definedName>
    <definedName name="VALORE2">#REF!</definedName>
    <definedName name="Valores_No_Regulados">#REF!</definedName>
    <definedName name="VALPAT">#REF!</definedName>
    <definedName name="VALPATEXEN">#REF!</definedName>
    <definedName name="VALTERRENOS">#REF!</definedName>
    <definedName name="VAN">#REF!</definedName>
    <definedName name="Var">#REF!</definedName>
    <definedName name="VAR_ANT">#REF!</definedName>
    <definedName name="VARIA_01">#REF!</definedName>
    <definedName name="VARIA_02">#REF!</definedName>
    <definedName name="VARIA_03">#REF!</definedName>
    <definedName name="variaciones">#REF!</definedName>
    <definedName name="VARIEDAD">#REF!</definedName>
    <definedName name="VARPENJ">#REF!</definedName>
    <definedName name="VARPENJG">#REF!</definedName>
    <definedName name="VARPENJP">#REF!</definedName>
    <definedName name="Varventas">#REF!</definedName>
    <definedName name="vb" localSheetId="10" hidden="1">{"Parcial",#N/A,FALSE,"GastFuncionamiento";"Parcial2",#N/A,FALSE,"GastFuncionamiento";"Total",#N/A,FALSE,"GastFuncionamiento"}</definedName>
    <definedName name="vb" localSheetId="2" hidden="1">{"Parcial",#N/A,FALSE,"GastFuncionamiento";"Parcial2",#N/A,FALSE,"GastFuncionamiento";"Total",#N/A,FALSE,"GastFuncionamiento"}</definedName>
    <definedName name="vb" hidden="1">{"Parcial",#N/A,FALSE,"GastFuncionamiento";"Parcial2",#N/A,FALSE,"GastFuncionamiento";"Total",#N/A,FALSE,"GastFuncionamiento"}</definedName>
    <definedName name="vc">#REF!</definedName>
    <definedName name="VEHICULOS">#REF!</definedName>
    <definedName name="VEHICULOS1">#REF!</definedName>
    <definedName name="VENCI_GRANDES">#REF!</definedName>
    <definedName name="VENCIMIENTOS">#REF!</definedName>
    <definedName name="VENTA_AF">#REF!</definedName>
    <definedName name="VENTAS">#REF!</definedName>
    <definedName name="verde" localSheetId="10" hidden="1">{#N/A,#N/A,FALSE,"Aging Summary";#N/A,#N/A,FALSE,"Ratio Analysis";#N/A,#N/A,FALSE,"Test 120 Day Accts";#N/A,#N/A,FALSE,"Tickmarks"}</definedName>
    <definedName name="verde" localSheetId="2" hidden="1">{#N/A,#N/A,FALSE,"Aging Summary";#N/A,#N/A,FALSE,"Ratio Analysis";#N/A,#N/A,FALSE,"Test 120 Day Accts";#N/A,#N/A,FALSE,"Tickmarks"}</definedName>
    <definedName name="verde" hidden="1">{#N/A,#N/A,FALSE,"Aging Summary";#N/A,#N/A,FALSE,"Ratio Analysis";#N/A,#N/A,FALSE,"Test 120 Day Accts";#N/A,#N/A,FALSE,"Tickmarks"}</definedName>
    <definedName name="VERIF_CETSA">#REF!</definedName>
    <definedName name="VERIF_FCL_CETSA">#REF!</definedName>
    <definedName name="vghf" localSheetId="10" hidden="1">{#N/A,#N/A,FALSE,"Aging Summary";#N/A,#N/A,FALSE,"Ratio Analysis";#N/A,#N/A,FALSE,"Test 120 Day Accts";#N/A,#N/A,FALSE,"Tickmarks"}</definedName>
    <definedName name="vghf" localSheetId="2" hidden="1">{#N/A,#N/A,FALSE,"Aging Summary";#N/A,#N/A,FALSE,"Ratio Analysis";#N/A,#N/A,FALSE,"Test 120 Day Accts";#N/A,#N/A,FALSE,"Tickmarks"}</definedName>
    <definedName name="vghf" hidden="1">{#N/A,#N/A,FALSE,"Aging Summary";#N/A,#N/A,FALSE,"Ratio Analysis";#N/A,#N/A,FALSE,"Test 120 Day Accts";#N/A,#N/A,FALSE,"Tickmarks"}</definedName>
    <definedName name="víctor_andrade">#REF!</definedName>
    <definedName name="vida">#REF!</definedName>
    <definedName name="VNP">#REF!</definedName>
    <definedName name="volumenexport">#REF!</definedName>
    <definedName name="volumenop2000">#REF!</definedName>
    <definedName name="volumentotal">#REF!</definedName>
    <definedName name="VT">#REF!</definedName>
    <definedName name="Vtas_Cliente">#REF!</definedName>
    <definedName name="Vtas_Concentrados">#REF!</definedName>
    <definedName name="Vtas_Cuota">#REF!</definedName>
    <definedName name="Vtas_Directas">#REF!</definedName>
    <definedName name="Vtas_Ecuador">#REF!</definedName>
    <definedName name="Vtas_Empaque">#REF!</definedName>
    <definedName name="Vtas_Equivalentes">#REF!</definedName>
    <definedName name="vtas_estimadas_azucares">#REF!</definedName>
    <definedName name="Vtas_Externas">#REF!</definedName>
    <definedName name="Vtas_Externas_Cuota">#REF!</definedName>
    <definedName name="Vtas_Externas_Ecuador">#REF!</definedName>
    <definedName name="Vtas_Externas_Mundial">#REF!</definedName>
    <definedName name="Vtas_Externas_Perú">#REF!</definedName>
    <definedName name="Vtas_externas_Venezuela">#REF!</definedName>
    <definedName name="Vtas_Gaseosas">#REF!</definedName>
    <definedName name="Vtas_Mundial_Destino">#REF!</definedName>
    <definedName name="Vtas_Perú">#REF!</definedName>
    <definedName name="Vtas_Real_Conjunta">#REF!</definedName>
    <definedName name="Vtas_Tradic">#REF!</definedName>
    <definedName name="Vtas_Tradic_Depuradas">#REF!</definedName>
    <definedName name="Vtas_Venezuela">#REF!</definedName>
    <definedName name="vv">#REF!</definedName>
    <definedName name="VVV">#N/A</definedName>
    <definedName name="VVVVV" localSheetId="10" hidden="1">{#N/A,#N/A,FALSE,"Full";#N/A,#N/A,FALSE,"Half";#N/A,#N/A,FALSE,"Op Expenses";#N/A,#N/A,FALSE,"Cap Charge";#N/A,#N/A,FALSE,"Cost C";#N/A,#N/A,FALSE,"PP&amp;E";#N/A,#N/A,FALSE,"R&amp;D"}</definedName>
    <definedName name="VVVVV" localSheetId="2" hidden="1">{#N/A,#N/A,FALSE,"Full";#N/A,#N/A,FALSE,"Half";#N/A,#N/A,FALSE,"Op Expenses";#N/A,#N/A,FALSE,"Cap Charge";#N/A,#N/A,FALSE,"Cost C";#N/A,#N/A,FALSE,"PP&amp;E";#N/A,#N/A,FALSE,"R&amp;D"}</definedName>
    <definedName name="VVVVV" hidden="1">{#N/A,#N/A,FALSE,"Full";#N/A,#N/A,FALSE,"Half";#N/A,#N/A,FALSE,"Op Expenses";#N/A,#N/A,FALSE,"Cap Charge";#N/A,#N/A,FALSE,"Cost C";#N/A,#N/A,FALSE,"PP&amp;E";#N/A,#N/A,FALSE,"R&amp;D"}</definedName>
    <definedName name="w" localSheetId="10" hidden="1">{#N/A,#N/A,FALSE,"Aging Summary";#N/A,#N/A,FALSE,"Ratio Analysis";#N/A,#N/A,FALSE,"Test 120 Day Accts";#N/A,#N/A,FALSE,"Tickmarks"}</definedName>
    <definedName name="w" localSheetId="2" hidden="1">{#N/A,#N/A,FALSE,"Aging Summary";#N/A,#N/A,FALSE,"Ratio Analysis";#N/A,#N/A,FALSE,"Test 120 Day Accts";#N/A,#N/A,FALSE,"Tickmarks"}</definedName>
    <definedName name="w" hidden="1">{#N/A,#N/A,FALSE,"Aging Summary";#N/A,#N/A,FALSE,"Ratio Analysis";#N/A,#N/A,FALSE,"Test 120 Day Accts";#N/A,#N/A,FALSE,"Tickmarks"}</definedName>
    <definedName name="WaccN3">#REF!</definedName>
    <definedName name="WaccN4">#REF!</definedName>
    <definedName name="WEAR" localSheetId="10" hidden="1">{#N/A,#N/A,FALSE,"Aging Summary";#N/A,#N/A,FALSE,"Ratio Analysis";#N/A,#N/A,FALSE,"Test 120 Day Accts";#N/A,#N/A,FALSE,"Tickmarks"}</definedName>
    <definedName name="WEAR" localSheetId="2" hidden="1">{#N/A,#N/A,FALSE,"Aging Summary";#N/A,#N/A,FALSE,"Ratio Analysis";#N/A,#N/A,FALSE,"Test 120 Day Accts";#N/A,#N/A,FALSE,"Tickmarks"}</definedName>
    <definedName name="WEAR" hidden="1">{#N/A,#N/A,FALSE,"Aging Summary";#N/A,#N/A,FALSE,"Ratio Analysis";#N/A,#N/A,FALSE,"Test 120 Day Accts";#N/A,#N/A,FALSE,"Tickmarks"}</definedName>
    <definedName name="weraf">#REF!</definedName>
    <definedName name="weso">#REF!</definedName>
    <definedName name="william" localSheetId="10" hidden="1">{#N/A,#N/A,FALSE,"Aging Summary";#N/A,#N/A,FALSE,"Ratio Analysis";#N/A,#N/A,FALSE,"Test 120 Day Accts";#N/A,#N/A,FALSE,"Tickmarks"}</definedName>
    <definedName name="william" localSheetId="2" hidden="1">{#N/A,#N/A,FALSE,"Aging Summary";#N/A,#N/A,FALSE,"Ratio Analysis";#N/A,#N/A,FALSE,"Test 120 Day Accts";#N/A,#N/A,FALSE,"Tickmarks"}</definedName>
    <definedName name="william" hidden="1">{#N/A,#N/A,FALSE,"Aging Summary";#N/A,#N/A,FALSE,"Ratio Analysis";#N/A,#N/A,FALSE,"Test 120 Day Accts";#N/A,#N/A,FALSE,"Tickmarks"}</definedName>
    <definedName name="william_ruiz">#REF!</definedName>
    <definedName name="wq" localSheetId="10" hidden="1">{#N/A,#N/A,FALSE,"Aging Summary";#N/A,#N/A,FALSE,"Ratio Analysis";#N/A,#N/A,FALSE,"Test 120 Day Accts";#N/A,#N/A,FALSE,"Tickmarks"}</definedName>
    <definedName name="wq" localSheetId="2" hidden="1">{#N/A,#N/A,FALSE,"Aging Summary";#N/A,#N/A,FALSE,"Ratio Analysis";#N/A,#N/A,FALSE,"Test 120 Day Accts";#N/A,#N/A,FALSE,"Tickmarks"}</definedName>
    <definedName name="wq" hidden="1">{#N/A,#N/A,FALSE,"Aging Summary";#N/A,#N/A,FALSE,"Ratio Analysis";#N/A,#N/A,FALSE,"Test 120 Day Accts";#N/A,#N/A,FALSE,"Tickmarks"}</definedName>
    <definedName name="wqa" localSheetId="10" hidden="1">{#N/A,#N/A,FALSE,"Aging Summary";#N/A,#N/A,FALSE,"Ratio Analysis";#N/A,#N/A,FALSE,"Test 120 Day Accts";#N/A,#N/A,FALSE,"Tickmarks"}</definedName>
    <definedName name="wqa" localSheetId="2" hidden="1">{#N/A,#N/A,FALSE,"Aging Summary";#N/A,#N/A,FALSE,"Ratio Analysis";#N/A,#N/A,FALSE,"Test 120 Day Accts";#N/A,#N/A,FALSE,"Tickmarks"}</definedName>
    <definedName name="wqa" hidden="1">{#N/A,#N/A,FALSE,"Aging Summary";#N/A,#N/A,FALSE,"Ratio Analysis";#N/A,#N/A,FALSE,"Test 120 Day Accts";#N/A,#N/A,FALSE,"Tickmarks"}</definedName>
    <definedName name="WQW">#REF!</definedName>
    <definedName name="wr" localSheetId="10" hidden="1">{#N/A,#N/A,FALSE,"Aging Summary";#N/A,#N/A,FALSE,"Ratio Analysis";#N/A,#N/A,FALSE,"Test 120 Day Accts";#N/A,#N/A,FALSE,"Tickmarks"}</definedName>
    <definedName name="wr" localSheetId="2" hidden="1">{#N/A,#N/A,FALSE,"Aging Summary";#N/A,#N/A,FALSE,"Ratio Analysis";#N/A,#N/A,FALSE,"Test 120 Day Accts";#N/A,#N/A,FALSE,"Tickmarks"}</definedName>
    <definedName name="wr" hidden="1">{#N/A,#N/A,FALSE,"Aging Summary";#N/A,#N/A,FALSE,"Ratio Analysis";#N/A,#N/A,FALSE,"Test 120 Day Accts";#N/A,#N/A,FALSE,"Tickmarks"}</definedName>
    <definedName name="wrer">#REF!</definedName>
    <definedName name="wrn.Aging._.and._.Trend._.Analysis." localSheetId="10"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0" hidden="1">{#N/A,#N/A,FALSE,"BL&amp;GPA";#N/A,#N/A,FALSE,"Summary";#N/A,#N/A,FALSE,"hts"}</definedName>
    <definedName name="wrn.all." localSheetId="2" hidden="1">{#N/A,#N/A,FALSE,"BL&amp;GPA";#N/A,#N/A,FALSE,"Summary";#N/A,#N/A,FALSE,"hts"}</definedName>
    <definedName name="wrn.all." hidden="1">{#N/A,#N/A,FALSE,"BL&amp;GPA";#N/A,#N/A,FALSE,"Summary";#N/A,#N/A,FALSE,"hts"}</definedName>
    <definedName name="WRN.ALL.2" localSheetId="10" hidden="1">{#N/A,#N/A,FALSE,"BL&amp;GPA";#N/A,#N/A,FALSE,"Summary";#N/A,#N/A,FALSE,"hts"}</definedName>
    <definedName name="WRN.ALL.2" localSheetId="2" hidden="1">{#N/A,#N/A,FALSE,"BL&amp;GPA";#N/A,#N/A,FALSE,"Summary";#N/A,#N/A,FALSE,"hts"}</definedName>
    <definedName name="WRN.ALL.2" hidden="1">{#N/A,#N/A,FALSE,"BL&amp;GPA";#N/A,#N/A,FALSE,"Summary";#N/A,#N/A,FALSE,"hts"}</definedName>
    <definedName name="wrn.Book." localSheetId="10" hidden="1">{"EVA",#N/A,FALSE,"SMT2";#N/A,#N/A,FALSE,"Summary";#N/A,#N/A,FALSE,"Graphs";#N/A,#N/A,FALSE,"4 Panel"}</definedName>
    <definedName name="wrn.Book." localSheetId="2" hidden="1">{"EVA",#N/A,FALSE,"SMT2";#N/A,#N/A,FALSE,"Summary";#N/A,#N/A,FALSE,"Graphs";#N/A,#N/A,FALSE,"4 Panel"}</definedName>
    <definedName name="wrn.Book." hidden="1">{"EVA",#N/A,FALSE,"SMT2";#N/A,#N/A,FALSE,"Summary";#N/A,#N/A,FALSE,"Graphs";#N/A,#N/A,FALSE,"4 Panel"}</definedName>
    <definedName name="wrn.Complete." localSheetId="10" hidden="1">{#N/A,#N/A,FALSE,"SMT1";#N/A,#N/A,FALSE,"SMT2";#N/A,#N/A,FALSE,"Summary";#N/A,#N/A,FALSE,"Graphs";#N/A,#N/A,FALSE,"4 Panel"}</definedName>
    <definedName name="wrn.Complete." localSheetId="2" hidden="1">{#N/A,#N/A,FALSE,"SMT1";#N/A,#N/A,FALSE,"SMT2";#N/A,#N/A,FALSE,"Summary";#N/A,#N/A,FALSE,"Graphs";#N/A,#N/A,FALSE,"4 Panel"}</definedName>
    <definedName name="wrn.Complete." hidden="1">{#N/A,#N/A,FALSE,"SMT1";#N/A,#N/A,FALSE,"SMT2";#N/A,#N/A,FALSE,"Summary";#N/A,#N/A,FALSE,"Graphs";#N/A,#N/A,FALSE,"4 Panel"}</definedName>
    <definedName name="wrn.Complete._.Set." localSheetId="10" hidden="1">{#N/A,#N/A,FALSE,"Full";#N/A,#N/A,FALSE,"Half";#N/A,#N/A,FALSE,"Op Expenses";#N/A,#N/A,FALSE,"Cap Charge";#N/A,#N/A,FALSE,"Cost C";#N/A,#N/A,FALSE,"PP&amp;E";#N/A,#N/A,FALSE,"R&amp;D"}</definedName>
    <definedName name="wrn.Complete._.Set." localSheetId="2"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indirectostotal." localSheetId="10" hidden="1">{"idirectoskwh",#N/A,FALSE,"INDIRECTOS"}</definedName>
    <definedName name="wrn.indirectostotal." localSheetId="2" hidden="1">{"idirectoskwh",#N/A,FALSE,"INDIRECTOS"}</definedName>
    <definedName name="wrn.indirectostotal." hidden="1">{"idirectoskwh",#N/A,FALSE,"INDIRECTOS"}</definedName>
    <definedName name="wrn.junta." localSheetId="10" hidden="1">{#N/A,#N/A,FALSE,"balance";#N/A,#N/A,FALSE,"PYG"}</definedName>
    <definedName name="wrn.junta." localSheetId="2" hidden="1">{#N/A,#N/A,FALSE,"balance";#N/A,#N/A,FALSE,"PYG"}</definedName>
    <definedName name="wrn.junta." hidden="1">{#N/A,#N/A,FALSE,"balance";#N/A,#N/A,FALSE,"PYG"}</definedName>
    <definedName name="wrn.junta.2" localSheetId="10" hidden="1">{#N/A,#N/A,FALSE,"balance";#N/A,#N/A,FALSE,"PYG"}</definedName>
    <definedName name="wrn.junta.2" localSheetId="2" hidden="1">{#N/A,#N/A,FALSE,"balance";#N/A,#N/A,FALSE,"PYG"}</definedName>
    <definedName name="wrn.junta.2" hidden="1">{#N/A,#N/A,FALSE,"balance";#N/A,#N/A,FALSE,"PYG"}</definedName>
    <definedName name="wrn.KWHTOTAL." localSheetId="10" hidden="1">{"KWHTONTOTAL",#N/A,FALSE,"KWHTON"}</definedName>
    <definedName name="wrn.KWHTOTAL." localSheetId="2" hidden="1">{"KWHTONTOTAL",#N/A,FALSE,"KWHTON"}</definedName>
    <definedName name="wrn.KWHTOTAL." hidden="1">{"KWHTONTOTAL",#N/A,FALSE,"KWHTON"}</definedName>
    <definedName name="wrn.print._.rept.." localSheetId="10" hidden="1">{#N/A,#N/A,FALSE,"GP";#N/A,#N/A,FALSE,"Summary"}</definedName>
    <definedName name="wrn.print._.rept.." localSheetId="2" hidden="1">{#N/A,#N/A,FALSE,"GP";#N/A,#N/A,FALSE,"Summary"}</definedName>
    <definedName name="wrn.print._.rept.." hidden="1">{#N/A,#N/A,FALSE,"GP";#N/A,#N/A,FALSE,"Summary"}</definedName>
    <definedName name="wrn.PROYEC." localSheetId="10" hidden="1">{#N/A,#N/A,FALSE,"GRAFICO";#N/A,#N/A,FALSE,"CAJA (2)";#N/A,#N/A,FALSE,"TERCEROS-PROMEDIO";#N/A,#N/A,FALSE,"CAJA";#N/A,#N/A,FALSE,"INGRESOS1995-2003";#N/A,#N/A,FALSE,"GASTOS1995-2003"}</definedName>
    <definedName name="wrn.PROYEC." localSheetId="2" hidden="1">{#N/A,#N/A,FALSE,"GRAFICO";#N/A,#N/A,FALSE,"CAJA (2)";#N/A,#N/A,FALSE,"TERCEROS-PROMEDIO";#N/A,#N/A,FALSE,"CAJA";#N/A,#N/A,FALSE,"INGRESOS1995-2003";#N/A,#N/A,FALSE,"GASTOS1995-2003"}</definedName>
    <definedName name="wrn.PROYEC." hidden="1">{#N/A,#N/A,FALSE,"GRAFICO";#N/A,#N/A,FALSE,"CAJA (2)";#N/A,#N/A,FALSE,"TERCEROS-PROMEDIO";#N/A,#N/A,FALSE,"CAJA";#N/A,#N/A,FALSE,"INGRESOS1995-2003";#N/A,#N/A,FALSE,"GASTOS1995-2003"}</definedName>
    <definedName name="wrn.SENCILLO." localSheetId="10" hidden="1">{"PYGS",#N/A,FALSE,"PYG";"ACTIS",#N/A,FALSE,"BCE_GRAL-ACTIVO";"PASIS",#N/A,FALSE,"BCE_GRAL-PASIVO-PATRIM";"CAJAS",#N/A,FALSE,"CAJA"}</definedName>
    <definedName name="wrn.SENCILLO." localSheetId="2" hidden="1">{"PYGS",#N/A,FALSE,"PYG";"ACTIS",#N/A,FALSE,"BCE_GRAL-ACTIVO";"PASIS",#N/A,FALSE,"BCE_GRAL-PASIVO-PATRIM";"CAJAS",#N/A,FALSE,"CAJA"}</definedName>
    <definedName name="wrn.SENCILLO." hidden="1">{"PYGS",#N/A,FALSE,"PYG";"ACTIS",#N/A,FALSE,"BCE_GRAL-ACTIVO";"PASIS",#N/A,FALSE,"BCE_GRAL-PASIVO-PATRIM";"CAJAS",#N/A,FALSE,"CAJA"}</definedName>
    <definedName name="wrn.TOTAL." localSheetId="10" hidden="1">{"PYGT",#N/A,FALSE,"PYG";"ACTIT",#N/A,FALSE,"BCE_GRAL-ACTIVO";"PASIT",#N/A,FALSE,"BCE_GRAL-PASIVO-PATRIM";"CAJAT",#N/A,FALSE,"CAJA"}</definedName>
    <definedName name="wrn.TOTAL." localSheetId="2" hidden="1">{"PYGT",#N/A,FALSE,"PYG";"ACTIT",#N/A,FALSE,"BCE_GRAL-ACTIVO";"PASIT",#N/A,FALSE,"BCE_GRAL-PASIVO-PATRIM";"CAJAT",#N/A,FALSE,"CAJA"}</definedName>
    <definedName name="wrn.TOTAL." hidden="1">{"PYGT",#N/A,FALSE,"PYG";"ACTIT",#N/A,FALSE,"BCE_GRAL-ACTIVO";"PASIT",#N/A,FALSE,"BCE_GRAL-PASIVO-PATRIM";"CAJAT",#N/A,FALSE,"CAJA"}</definedName>
    <definedName name="Wrn_print._rept_2" localSheetId="10" hidden="1">{#N/A,#N/A,FALSE,"GP";#N/A,#N/A,FALSE,"Summary"}</definedName>
    <definedName name="Wrn_print._rept_2" localSheetId="2" hidden="1">{#N/A,#N/A,FALSE,"GP";#N/A,#N/A,FALSE,"Summary"}</definedName>
    <definedName name="Wrn_print._rept_2" hidden="1">{#N/A,#N/A,FALSE,"GP";#N/A,#N/A,FALSE,"Summary"}</definedName>
    <definedName name="X">#REF!</definedName>
    <definedName name="xa" localSheetId="10" hidden="1">{"'Hoja2'!$A$4:$H$68"}</definedName>
    <definedName name="xa" localSheetId="2" hidden="1">{"'Hoja2'!$A$4:$H$68"}</definedName>
    <definedName name="xa" hidden="1">{"'Hoja2'!$A$4:$H$68"}</definedName>
    <definedName name="xchk" localSheetId="10" hidden="1">{#N/A,#N/A,FALSE,"balance";#N/A,#N/A,FALSE,"PYG"}</definedName>
    <definedName name="xchk" localSheetId="2" hidden="1">{#N/A,#N/A,FALSE,"balance";#N/A,#N/A,FALSE,"PYG"}</definedName>
    <definedName name="xchk" hidden="1">{#N/A,#N/A,FALSE,"balance";#N/A,#N/A,FALSE,"PYG"}</definedName>
    <definedName name="XCOUNTRY">#REF!</definedName>
    <definedName name="XCURRENCY">#REF!</definedName>
    <definedName name="XCZ">#REF!</definedName>
    <definedName name="XEROS" localSheetId="10" hidden="1">{#N/A,#N/A,FALSE,"Aging Summary";#N/A,#N/A,FALSE,"Ratio Analysis";#N/A,#N/A,FALSE,"Test 120 Day Accts";#N/A,#N/A,FALSE,"Tickmarks"}</definedName>
    <definedName name="XEROS" localSheetId="2" hidden="1">{#N/A,#N/A,FALSE,"Aging Summary";#N/A,#N/A,FALSE,"Ratio Analysis";#N/A,#N/A,FALSE,"Test 120 Day Accts";#N/A,#N/A,FALSE,"Tickmarks"}</definedName>
    <definedName name="XEROS" hidden="1">{#N/A,#N/A,FALSE,"Aging Summary";#N/A,#N/A,FALSE,"Ratio Analysis";#N/A,#N/A,FALSE,"Test 120 Day Accts";#N/A,#N/A,FALSE,"Tickmarks"}</definedName>
    <definedName name="XH">#REF!</definedName>
    <definedName name="XIOMARA" localSheetId="10" hidden="1">{"PYGS",#N/A,FALSE,"PYG";"ACTIS",#N/A,FALSE,"BCE_GRAL-ACTIVO";"PASIS",#N/A,FALSE,"BCE_GRAL-PASIVO-PATRIM";"CAJAS",#N/A,FALSE,"CAJA"}</definedName>
    <definedName name="XIOMARA" localSheetId="2" hidden="1">{"PYGS",#N/A,FALSE,"PYG";"ACTIS",#N/A,FALSE,"BCE_GRAL-ACTIVO";"PASIS",#N/A,FALSE,"BCE_GRAL-PASIVO-PATRIM";"CAJAS",#N/A,FALSE,"CAJA"}</definedName>
    <definedName name="XIOMARA" hidden="1">{"PYGS",#N/A,FALSE,"PYG";"ACTIS",#N/A,FALSE,"BCE_GRAL-ACTIVO";"PASIS",#N/A,FALSE,"BCE_GRAL-PASIVO-PATRIM";"CAJAS",#N/A,FALSE,"CAJA"}</definedName>
    <definedName name="XION" localSheetId="10" hidden="1">{#N/A,#N/A,FALSE,"Aging Summary";#N/A,#N/A,FALSE,"Ratio Analysis";#N/A,#N/A,FALSE,"Test 120 Day Accts";#N/A,#N/A,FALSE,"Tickmarks"}</definedName>
    <definedName name="XION" localSheetId="2" hidden="1">{#N/A,#N/A,FALSE,"Aging Summary";#N/A,#N/A,FALSE,"Ratio Analysis";#N/A,#N/A,FALSE,"Test 120 Day Accts";#N/A,#N/A,FALSE,"Tickmarks"}</definedName>
    <definedName name="XION" hidden="1">{#N/A,#N/A,FALSE,"Aging Summary";#N/A,#N/A,FALSE,"Ratio Analysis";#N/A,#N/A,FALSE,"Test 120 Day Accts";#N/A,#N/A,FALSE,"Tickmarks"}</definedName>
    <definedName name="XREF_COLUMN_1" hidden="1">[8]PPC1!$F:$F</definedName>
    <definedName name="XREF_COLUMN_2" hidden="1">[8]Lead!$L:$L</definedName>
    <definedName name="XREF_COLUMN_3" hidden="1">[8]PPC2!$F:$F</definedName>
    <definedName name="XREF_COLUMN_4" hidden="1">[8]Lead!$Q:$Q</definedName>
    <definedName name="XRefActiveRow" hidden="1">[8]XREF!$A$6</definedName>
    <definedName name="XRefColumnsCount" hidden="1">4</definedName>
    <definedName name="XRefCopy1" hidden="1">[8]PPC1!$E$27983</definedName>
    <definedName name="XRefCopy1Row" hidden="1">[8]XREF!$2:$2</definedName>
    <definedName name="XRefCopy2" hidden="1">[8]Lead!$P$39</definedName>
    <definedName name="XRefCopy3" hidden="1">[8]PPC2!$E$56</definedName>
    <definedName name="XRefCopy3Row" hidden="1">[8]XREF!$4:$4</definedName>
    <definedName name="XRefCopyRangeCount" hidden="1">3</definedName>
    <definedName name="XRefPaste1" hidden="1">[8]Lead!$K$16</definedName>
    <definedName name="XRefPaste1Row" hidden="1">[8]XREF!$3:$3</definedName>
    <definedName name="XRefPaste2" hidden="1">[8]Lead!$P$39</definedName>
    <definedName name="XRefPaste2Row" hidden="1">[8]XREF!$5:$5</definedName>
    <definedName name="XRefPasteRangeCount" hidden="1">2</definedName>
    <definedName name="XX">#REF!</definedName>
    <definedName name="XXX" localSheetId="10" hidden="1">{#N/A,#N/A,FALSE,"balance";#N/A,#N/A,FALSE,"PYG"}</definedName>
    <definedName name="XXX" localSheetId="2" hidden="1">{#N/A,#N/A,FALSE,"balance";#N/A,#N/A,FALSE,"PYG"}</definedName>
    <definedName name="XXX" hidden="1">{#N/A,#N/A,FALSE,"balance";#N/A,#N/A,FALSE,"PYG"}</definedName>
    <definedName name="XXXDE" localSheetId="10" hidden="1">{#N/A,#N/A,FALSE,"Aging Summary";#N/A,#N/A,FALSE,"Ratio Analysis";#N/A,#N/A,FALSE,"Test 120 Day Accts";#N/A,#N/A,FALSE,"Tickmarks"}</definedName>
    <definedName name="XXXDE" localSheetId="2" hidden="1">{#N/A,#N/A,FALSE,"Aging Summary";#N/A,#N/A,FALSE,"Ratio Analysis";#N/A,#N/A,FALSE,"Test 120 Day Accts";#N/A,#N/A,FALSE,"Tickmarks"}</definedName>
    <definedName name="XXXDE" hidden="1">{#N/A,#N/A,FALSE,"Aging Summary";#N/A,#N/A,FALSE,"Ratio Analysis";#N/A,#N/A,FALSE,"Test 120 Day Accts";#N/A,#N/A,FALSE,"Tickmarks"}</definedName>
    <definedName name="XXXX" localSheetId="10" hidden="1">{#N/A,#N/A,FALSE,"Aging Summary";#N/A,#N/A,FALSE,"Ratio Analysis";#N/A,#N/A,FALSE,"Test 120 Day Accts";#N/A,#N/A,FALSE,"Tickmarks"}</definedName>
    <definedName name="XXXX" localSheetId="2" hidden="1">{#N/A,#N/A,FALSE,"Aging Summary";#N/A,#N/A,FALSE,"Ratio Analysis";#N/A,#N/A,FALSE,"Test 120 Day Accts";#N/A,#N/A,FALSE,"Tickmarks"}</definedName>
    <definedName name="XXXX" hidden="1">{#N/A,#N/A,FALSE,"Aging Summary";#N/A,#N/A,FALSE,"Ratio Analysis";#N/A,#N/A,FALSE,"Test 120 Day Accts";#N/A,#N/A,FALSE,"Tickmarks"}</definedName>
    <definedName name="xxxxx">#REF!</definedName>
    <definedName name="xxxxxx" localSheetId="10" hidden="1">{#N/A,#N/A,FALSE,"Aging Summary";#N/A,#N/A,FALSE,"Ratio Analysis";#N/A,#N/A,FALSE,"Test 120 Day Accts";#N/A,#N/A,FALSE,"Tickmarks"}</definedName>
    <definedName name="xxxxxx" localSheetId="2" hidden="1">{#N/A,#N/A,FALSE,"Aging Summary";#N/A,#N/A,FALSE,"Ratio Analysis";#N/A,#N/A,FALSE,"Test 120 Day Accts";#N/A,#N/A,FALSE,"Tickmarks"}</definedName>
    <definedName name="xxxxxx" hidden="1">{#N/A,#N/A,FALSE,"Aging Summary";#N/A,#N/A,FALSE,"Ratio Analysis";#N/A,#N/A,FALSE,"Test 120 Day Accts";#N/A,#N/A,FALSE,"Tickmarks"}</definedName>
    <definedName name="xxxxxxxxxxxx" localSheetId="10" hidden="1">{#N/A,#N/A,FALSE,"Aging Summary";#N/A,#N/A,FALSE,"Ratio Analysis";#N/A,#N/A,FALSE,"Test 120 Day Accts";#N/A,#N/A,FALSE,"Tickmarks"}</definedName>
    <definedName name="xxxxxxxxxxxx" localSheetId="2" hidden="1">{#N/A,#N/A,FALSE,"Aging Summary";#N/A,#N/A,FALSE,"Ratio Analysis";#N/A,#N/A,FALSE,"Test 120 Day Accts";#N/A,#N/A,FALSE,"Tickmarks"}</definedName>
    <definedName name="xxxxxxxxxxxx" hidden="1">{#N/A,#N/A,FALSE,"Aging Summary";#N/A,#N/A,FALSE,"Ratio Analysis";#N/A,#N/A,FALSE,"Test 120 Day Accts";#N/A,#N/A,FALSE,"Tickmarks"}</definedName>
    <definedName name="xxxzsd" localSheetId="10" hidden="1">{#N/A,#N/A,FALSE,"Aging Summary";#N/A,#N/A,FALSE,"Ratio Analysis";#N/A,#N/A,FALSE,"Test 120 Day Accts";#N/A,#N/A,FALSE,"Tickmarks"}</definedName>
    <definedName name="xxxzsd" localSheetId="2" hidden="1">{#N/A,#N/A,FALSE,"Aging Summary";#N/A,#N/A,FALSE,"Ratio Analysis";#N/A,#N/A,FALSE,"Test 120 Day Accts";#N/A,#N/A,FALSE,"Tickmarks"}</definedName>
    <definedName name="xxxzsd" hidden="1">{#N/A,#N/A,FALSE,"Aging Summary";#N/A,#N/A,FALSE,"Ratio Analysis";#N/A,#N/A,FALSE,"Test 120 Day Accts";#N/A,#N/A,FALSE,"Tickmarks"}</definedName>
    <definedName name="XYZ">#REF!</definedName>
    <definedName name="xz" localSheetId="10" hidden="1">{"PYGS",#N/A,FALSE,"PYG";"ACTIS",#N/A,FALSE,"BCE_GRAL-ACTIVO";"PASIS",#N/A,FALSE,"BCE_GRAL-PASIVO-PATRIM";"CAJAS",#N/A,FALSE,"CAJA"}</definedName>
    <definedName name="xz" localSheetId="2" hidden="1">{"PYGS",#N/A,FALSE,"PYG";"ACTIS",#N/A,FALSE,"BCE_GRAL-ACTIVO";"PASIS",#N/A,FALSE,"BCE_GRAL-PASIVO-PATRIM";"CAJAS",#N/A,FALSE,"CAJA"}</definedName>
    <definedName name="xz" hidden="1">{"PYGS",#N/A,FALSE,"PYG";"ACTIS",#N/A,FALSE,"BCE_GRAL-ACTIVO";"PASIS",#N/A,FALSE,"BCE_GRAL-PASIVO-PATRIM";"CAJAS",#N/A,FALSE,"CAJA"}</definedName>
    <definedName name="xzc" localSheetId="10" hidden="1">{#N/A,#N/A,FALSE,"Aging Summary";#N/A,#N/A,FALSE,"Ratio Analysis";#N/A,#N/A,FALSE,"Test 120 Day Accts";#N/A,#N/A,FALSE,"Tickmarks"}</definedName>
    <definedName name="xzc" localSheetId="2" hidden="1">{#N/A,#N/A,FALSE,"Aging Summary";#N/A,#N/A,FALSE,"Ratio Analysis";#N/A,#N/A,FALSE,"Test 120 Day Accts";#N/A,#N/A,FALSE,"Tickmarks"}</definedName>
    <definedName name="xzc" hidden="1">{#N/A,#N/A,FALSE,"Aging Summary";#N/A,#N/A,FALSE,"Ratio Analysis";#N/A,#N/A,FALSE,"Test 120 Day Accts";#N/A,#N/A,FALSE,"Tickmarks"}</definedName>
    <definedName name="y">#REF!</definedName>
    <definedName name="year">#REF!</definedName>
    <definedName name="yema" localSheetId="10" hidden="1">{#N/A,#N/A,FALSE,"Aging Summary";#N/A,#N/A,FALSE,"Ratio Analysis";#N/A,#N/A,FALSE,"Test 120 Day Accts";#N/A,#N/A,FALSE,"Tickmarks"}</definedName>
    <definedName name="yema" localSheetId="2" hidden="1">{#N/A,#N/A,FALSE,"Aging Summary";#N/A,#N/A,FALSE,"Ratio Analysis";#N/A,#N/A,FALSE,"Test 120 Day Accts";#N/A,#N/A,FALSE,"Tickmarks"}</definedName>
    <definedName name="yema" hidden="1">{#N/A,#N/A,FALSE,"Aging Summary";#N/A,#N/A,FALSE,"Ratio Analysis";#N/A,#N/A,FALSE,"Test 120 Day Accts";#N/A,#N/A,FALSE,"Tickmarks"}</definedName>
    <definedName name="YO" localSheetId="10" hidden="1">{#N/A,#N/A,FALSE,"GRAFICO";#N/A,#N/A,FALSE,"CAJA (2)";#N/A,#N/A,FALSE,"TERCEROS-PROMEDIO";#N/A,#N/A,FALSE,"CAJA";#N/A,#N/A,FALSE,"INGRESOS1995-2003";#N/A,#N/A,FALSE,"GASTOS1995-2003"}</definedName>
    <definedName name="YO" localSheetId="2" hidden="1">{#N/A,#N/A,FALSE,"GRAFICO";#N/A,#N/A,FALSE,"CAJA (2)";#N/A,#N/A,FALSE,"TERCEROS-PROMEDIO";#N/A,#N/A,FALSE,"CAJA";#N/A,#N/A,FALSE,"INGRESOS1995-2003";#N/A,#N/A,FALSE,"GASTOS1995-2003"}</definedName>
    <definedName name="YO" hidden="1">{#N/A,#N/A,FALSE,"GRAFICO";#N/A,#N/A,FALSE,"CAJA (2)";#N/A,#N/A,FALSE,"TERCEROS-PROMEDIO";#N/A,#N/A,FALSE,"CAJA";#N/A,#N/A,FALSE,"INGRESOS1995-2003";#N/A,#N/A,FALSE,"GASTOS1995-2003"}</definedName>
    <definedName name="yolanda_h_de_moreira">#REF!</definedName>
    <definedName name="yt" localSheetId="10" hidden="1">{#N/A,#N/A,FALSE,"Aging Summary";#N/A,#N/A,FALSE,"Ratio Analysis";#N/A,#N/A,FALSE,"Test 120 Day Accts";#N/A,#N/A,FALSE,"Tickmarks"}</definedName>
    <definedName name="yt" localSheetId="2" hidden="1">{#N/A,#N/A,FALSE,"Aging Summary";#N/A,#N/A,FALSE,"Ratio Analysis";#N/A,#N/A,FALSE,"Test 120 Day Accts";#N/A,#N/A,FALSE,"Tickmarks"}</definedName>
    <definedName name="yt" hidden="1">{#N/A,#N/A,FALSE,"Aging Summary";#N/A,#N/A,FALSE,"Ratio Analysis";#N/A,#N/A,FALSE,"Test 120 Day Accts";#N/A,#N/A,FALSE,"Tickmarks"}</definedName>
    <definedName name="YTG" localSheetId="10" hidden="1">{#N/A,#N/A,FALSE,"Aging Summary";#N/A,#N/A,FALSE,"Ratio Analysis";#N/A,#N/A,FALSE,"Test 120 Day Accts";#N/A,#N/A,FALSE,"Tickmarks"}</definedName>
    <definedName name="YTG" localSheetId="2" hidden="1">{#N/A,#N/A,FALSE,"Aging Summary";#N/A,#N/A,FALSE,"Ratio Analysis";#N/A,#N/A,FALSE,"Test 120 Day Accts";#N/A,#N/A,FALSE,"Tickmarks"}</definedName>
    <definedName name="YTG" hidden="1">{#N/A,#N/A,FALSE,"Aging Summary";#N/A,#N/A,FALSE,"Ratio Analysis";#N/A,#N/A,FALSE,"Test 120 Day Accts";#N/A,#N/A,FALSE,"Tickmarks"}</definedName>
    <definedName name="YTR" localSheetId="10" hidden="1">{#N/A,#N/A,FALSE,"Aging Summary";#N/A,#N/A,FALSE,"Ratio Analysis";#N/A,#N/A,FALSE,"Test 120 Day Accts";#N/A,#N/A,FALSE,"Tickmarks"}</definedName>
    <definedName name="YTR" localSheetId="2" hidden="1">{#N/A,#N/A,FALSE,"Aging Summary";#N/A,#N/A,FALSE,"Ratio Analysis";#N/A,#N/A,FALSE,"Test 120 Day Accts";#N/A,#N/A,FALSE,"Tickmarks"}</definedName>
    <definedName name="YTR" hidden="1">{#N/A,#N/A,FALSE,"Aging Summary";#N/A,#N/A,FALSE,"Ratio Analysis";#N/A,#N/A,FALSE,"Test 120 Day Accts";#N/A,#N/A,FALSE,"Tickmarks"}</definedName>
    <definedName name="ytre">#REF!</definedName>
    <definedName name="YTRUU">#REF!</definedName>
    <definedName name="YTRYTR">#REF!</definedName>
    <definedName name="yttyt">#REF!</definedName>
    <definedName name="YTYR" localSheetId="10" hidden="1">{#N/A,#N/A,FALSE,"Aging Summary";#N/A,#N/A,FALSE,"Ratio Analysis";#N/A,#N/A,FALSE,"Test 120 Day Accts";#N/A,#N/A,FALSE,"Tickmarks"}</definedName>
    <definedName name="YTYR" localSheetId="2" hidden="1">{#N/A,#N/A,FALSE,"Aging Summary";#N/A,#N/A,FALSE,"Ratio Analysis";#N/A,#N/A,FALSE,"Test 120 Day Accts";#N/A,#N/A,FALSE,"Tickmarks"}</definedName>
    <definedName name="YTYR" hidden="1">{#N/A,#N/A,FALSE,"Aging Summary";#N/A,#N/A,FALSE,"Ratio Analysis";#N/A,#N/A,FALSE,"Test 120 Day Accts";#N/A,#N/A,FALSE,"Tickmarks"}</definedName>
    <definedName name="yuftfyf" localSheetId="10" hidden="1">{#N/A,#N/A,FALSE,"balance";#N/A,#N/A,FALSE,"PYG"}</definedName>
    <definedName name="yuftfyf" localSheetId="2" hidden="1">{#N/A,#N/A,FALSE,"balance";#N/A,#N/A,FALSE,"PYG"}</definedName>
    <definedName name="yuftfyf" hidden="1">{#N/A,#N/A,FALSE,"balance";#N/A,#N/A,FALSE,"PYG"}</definedName>
    <definedName name="yugdnk" localSheetId="10" hidden="1">{#N/A,#N/A,FALSE,"balance";#N/A,#N/A,FALSE,"PYG"}</definedName>
    <definedName name="yugdnk" localSheetId="2" hidden="1">{#N/A,#N/A,FALSE,"balance";#N/A,#N/A,FALSE,"PYG"}</definedName>
    <definedName name="yugdnk" hidden="1">{#N/A,#N/A,FALSE,"balance";#N/A,#N/A,FALSE,"PYG"}</definedName>
    <definedName name="yute" localSheetId="10" hidden="1">{"PYGT",#N/A,FALSE,"PYG";"ACTIT",#N/A,FALSE,"BCE_GRAL-ACTIVO";"PASIT",#N/A,FALSE,"BCE_GRAL-PASIVO-PATRIM";"CAJAT",#N/A,FALSE,"CAJA"}</definedName>
    <definedName name="yute" localSheetId="2" hidden="1">{"PYGT",#N/A,FALSE,"PYG";"ACTIT",#N/A,FALSE,"BCE_GRAL-ACTIVO";"PASIT",#N/A,FALSE,"BCE_GRAL-PASIVO-PATRIM";"CAJAT",#N/A,FALSE,"CAJA"}</definedName>
    <definedName name="yute" hidden="1">{"PYGT",#N/A,FALSE,"PYG";"ACTIT",#N/A,FALSE,"BCE_GRAL-ACTIVO";"PASIT",#N/A,FALSE,"BCE_GRAL-PASIVO-PATRIM";"CAJAT",#N/A,FALSE,"CAJA"}</definedName>
    <definedName name="YY" localSheetId="10" hidden="1">{#N/A,#N/A,FALSE,"GRAFICO";#N/A,#N/A,FALSE,"CAJA (2)";#N/A,#N/A,FALSE,"TERCEROS-PROMEDIO";#N/A,#N/A,FALSE,"CAJA";#N/A,#N/A,FALSE,"INGRESOS1995-2003";#N/A,#N/A,FALSE,"GASTOS1995-2003"}</definedName>
    <definedName name="YY" localSheetId="2" hidden="1">{#N/A,#N/A,FALSE,"GRAFICO";#N/A,#N/A,FALSE,"CAJA (2)";#N/A,#N/A,FALSE,"TERCEROS-PROMEDIO";#N/A,#N/A,FALSE,"CAJA";#N/A,#N/A,FALSE,"INGRESOS1995-2003";#N/A,#N/A,FALSE,"GASTOS1995-2003"}</definedName>
    <definedName name="YY" hidden="1">{#N/A,#N/A,FALSE,"GRAFICO";#N/A,#N/A,FALSE,"CAJA (2)";#N/A,#N/A,FALSE,"TERCEROS-PROMEDIO";#N/A,#N/A,FALSE,"CAJA";#N/A,#N/A,FALSE,"INGRESOS1995-2003";#N/A,#N/A,FALSE,"GASTOS1995-2003"}</definedName>
    <definedName name="yyy" localSheetId="10" hidden="1">{#N/A,#N/A,FALSE,"Aging Summary";#N/A,#N/A,FALSE,"Ratio Analysis";#N/A,#N/A,FALSE,"Test 120 Day Accts";#N/A,#N/A,FALSE,"Tickmarks"}</definedName>
    <definedName name="yyy" localSheetId="2" hidden="1">{#N/A,#N/A,FALSE,"Aging Summary";#N/A,#N/A,FALSE,"Ratio Analysis";#N/A,#N/A,FALSE,"Test 120 Day Accts";#N/A,#N/A,FALSE,"Tickmarks"}</definedName>
    <definedName name="yyy" hidden="1">{#N/A,#N/A,FALSE,"Aging Summary";#N/A,#N/A,FALSE,"Ratio Analysis";#N/A,#N/A,FALSE,"Test 120 Day Accts";#N/A,#N/A,FALSE,"Tickmarks"}</definedName>
    <definedName name="YYYY" localSheetId="10" hidden="1">{#N/A,#N/A,FALSE,"GRAFICO";#N/A,#N/A,FALSE,"CAJA (2)";#N/A,#N/A,FALSE,"TERCEROS-PROMEDIO";#N/A,#N/A,FALSE,"CAJA";#N/A,#N/A,FALSE,"INGRESOS1995-2003";#N/A,#N/A,FALSE,"GASTOS1995-2003"}</definedName>
    <definedName name="YYYY" localSheetId="2" hidden="1">{#N/A,#N/A,FALSE,"GRAFICO";#N/A,#N/A,FALSE,"CAJA (2)";#N/A,#N/A,FALSE,"TERCEROS-PROMEDIO";#N/A,#N/A,FALSE,"CAJA";#N/A,#N/A,FALSE,"INGRESOS1995-2003";#N/A,#N/A,FALSE,"GASTOS1995-2003"}</definedName>
    <definedName name="YYYY" hidden="1">{#N/A,#N/A,FALSE,"GRAFICO";#N/A,#N/A,FALSE,"CAJA (2)";#N/A,#N/A,FALSE,"TERCEROS-PROMEDIO";#N/A,#N/A,FALSE,"CAJA";#N/A,#N/A,FALSE,"INGRESOS1995-2003";#N/A,#N/A,FALSE,"GASTOS1995-2003"}</definedName>
    <definedName name="yyyyyy" localSheetId="10" hidden="1">{"PYGS",#N/A,FALSE,"PYG";"ACTIS",#N/A,FALSE,"BCE_GRAL-ACTIVO";"PASIS",#N/A,FALSE,"BCE_GRAL-PASIVO-PATRIM";"CAJAS",#N/A,FALSE,"CAJA"}</definedName>
    <definedName name="yyyyyy" localSheetId="2" hidden="1">{"PYGS",#N/A,FALSE,"PYG";"ACTIS",#N/A,FALSE,"BCE_GRAL-ACTIVO";"PASIS",#N/A,FALSE,"BCE_GRAL-PASIVO-PATRIM";"CAJAS",#N/A,FALSE,"CAJA"}</definedName>
    <definedName name="yyyyyy" hidden="1">{"PYGS",#N/A,FALSE,"PYG";"ACTIS",#N/A,FALSE,"BCE_GRAL-ACTIVO";"PASIS",#N/A,FALSE,"BCE_GRAL-PASIVO-PATRIM";"CAJAS",#N/A,FALSE,"CAJA"}</definedName>
    <definedName name="yyyyyyyyyyyyyyy" localSheetId="10" hidden="1">{#N/A,#N/A,FALSE,"GRAFICO";#N/A,#N/A,FALSE,"CAJA (2)";#N/A,#N/A,FALSE,"TERCEROS-PROMEDIO";#N/A,#N/A,FALSE,"CAJA";#N/A,#N/A,FALSE,"INGRESOS1995-2003";#N/A,#N/A,FALSE,"GASTOS1995-2003"}</definedName>
    <definedName name="yyyyyyyyyyyyyyy" localSheetId="2" hidden="1">{#N/A,#N/A,FALSE,"GRAFICO";#N/A,#N/A,FALSE,"CAJA (2)";#N/A,#N/A,FALSE,"TERCEROS-PROMEDIO";#N/A,#N/A,FALSE,"CAJA";#N/A,#N/A,FALSE,"INGRESOS1995-2003";#N/A,#N/A,FALSE,"GASTOS1995-2003"}</definedName>
    <definedName name="yyyyyyyyyyyyyyy" hidden="1">{#N/A,#N/A,FALSE,"GRAFICO";#N/A,#N/A,FALSE,"CAJA (2)";#N/A,#N/A,FALSE,"TERCEROS-PROMEDIO";#N/A,#N/A,FALSE,"CAJA";#N/A,#N/A,FALSE,"INGRESOS1995-2003";#N/A,#N/A,FALSE,"GASTOS1995-2003"}</definedName>
    <definedName name="Z">#REF!</definedName>
    <definedName name="ZAP2004">#REF!</definedName>
    <definedName name="ZNAME">#REF!</definedName>
    <definedName name="zona1">#REF!</definedName>
    <definedName name="ZZ">#REF!</definedName>
    <definedName name="zzz">#REF!</definedName>
    <definedName name="zzzz" localSheetId="10" hidden="1">{#N/A,#N/A,FALSE,"Aging Summary";#N/A,#N/A,FALSE,"Ratio Analysis";#N/A,#N/A,FALSE,"Test 120 Day Accts";#N/A,#N/A,FALSE,"Tickmarks"}</definedName>
    <definedName name="zzzz" localSheetId="2" hidden="1">{#N/A,#N/A,FALSE,"Aging Summary";#N/A,#N/A,FALSE,"Ratio Analysis";#N/A,#N/A,FALSE,"Test 120 Day Accts";#N/A,#N/A,FALSE,"Tickmarks"}</definedName>
    <definedName name="zzzz" hidden="1">{#N/A,#N/A,FALSE,"Aging Summary";#N/A,#N/A,FALSE,"Ratio Analysis";#N/A,#N/A,FALSE,"Test 120 Day Accts";#N/A,#N/A,FALSE,"Tickmarks"}</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15" l="1"/>
  <c r="E11" i="15" l="1"/>
  <c r="E19" i="15" s="1"/>
  <c r="E16" i="15" l="1"/>
  <c r="E17" i="15"/>
  <c r="E18" i="15"/>
  <c r="F11" i="15" l="1"/>
  <c r="BC72" i="6" l="1"/>
  <c r="E45" i="15" l="1"/>
  <c r="E31" i="15"/>
  <c r="BC8" i="6"/>
  <c r="BC71" i="6"/>
  <c r="BC50" i="6"/>
  <c r="BC49" i="6"/>
  <c r="AL86" i="5"/>
  <c r="AM86" i="5"/>
  <c r="BC51" i="6" l="1"/>
  <c r="AM85" i="5"/>
  <c r="AM37" i="5" l="1"/>
  <c r="AM38" i="5"/>
  <c r="AM36" i="5"/>
  <c r="AJ6" i="5" l="1"/>
  <c r="AK6" i="5"/>
  <c r="AL6" i="5"/>
  <c r="AM6" i="5"/>
  <c r="AI6" i="5"/>
  <c r="AQ113" i="3" l="1"/>
  <c r="AM54" i="5" l="1"/>
  <c r="AM56" i="5" s="1"/>
  <c r="AM63" i="5"/>
  <c r="AM65" i="5" s="1"/>
  <c r="AM70" i="5"/>
  <c r="AM47" i="5"/>
  <c r="AM23" i="5"/>
  <c r="AM5" i="5"/>
  <c r="Z33" i="12" l="1"/>
  <c r="Y33" i="12"/>
  <c r="J33" i="12"/>
  <c r="K33" i="12"/>
  <c r="L33" i="12"/>
  <c r="M33" i="12"/>
  <c r="N33" i="12"/>
  <c r="O33" i="12"/>
  <c r="P33" i="12"/>
  <c r="Q33" i="12"/>
  <c r="R33" i="12"/>
  <c r="S33" i="12"/>
  <c r="T33" i="12"/>
  <c r="U33" i="12"/>
  <c r="V33" i="12"/>
  <c r="W33" i="12"/>
  <c r="X33" i="12"/>
  <c r="AA33" i="12"/>
  <c r="AB33" i="12"/>
  <c r="AC33" i="12"/>
  <c r="I33" i="12"/>
  <c r="AC172" i="12" l="1"/>
  <c r="AC146" i="12"/>
  <c r="AC175" i="12" s="1"/>
  <c r="AC139" i="12"/>
  <c r="AC127" i="12"/>
  <c r="AC103" i="12"/>
  <c r="AC130" i="12" s="1"/>
  <c r="AC96" i="12"/>
  <c r="AC85" i="12"/>
  <c r="AC63" i="12"/>
  <c r="AC66" i="12" s="1"/>
  <c r="AC55" i="12"/>
  <c r="AC43" i="12"/>
  <c r="AC15" i="12"/>
  <c r="AC46" i="12" s="1"/>
  <c r="AC8" i="12"/>
  <c r="AQ110" i="3"/>
  <c r="AN110" i="3"/>
  <c r="AM110" i="3"/>
  <c r="AQ112" i="3"/>
  <c r="AQ97" i="3"/>
  <c r="AQ64" i="3"/>
  <c r="AQ15" i="3"/>
  <c r="AC106" i="12" l="1"/>
  <c r="AC107" i="12" s="1"/>
  <c r="AC18" i="12"/>
  <c r="AC25" i="12" s="1"/>
  <c r="AC30" i="12" s="1"/>
  <c r="AC34" i="12" s="1"/>
  <c r="AC72" i="12"/>
  <c r="AC77" i="12" s="1"/>
  <c r="AC80" i="12" s="1"/>
  <c r="AC67" i="12"/>
  <c r="AC149" i="12"/>
  <c r="AC88" i="12"/>
  <c r="AQ109" i="3"/>
  <c r="AQ86" i="3"/>
  <c r="AQ88" i="3" s="1"/>
  <c r="AQ74" i="3"/>
  <c r="AQ42" i="3"/>
  <c r="AQ39" i="3"/>
  <c r="AQ18" i="3"/>
  <c r="AQ25" i="3" s="1"/>
  <c r="AQ30" i="3" s="1"/>
  <c r="AQ34" i="3" s="1"/>
  <c r="AD38" i="15"/>
  <c r="AD39" i="15"/>
  <c r="AD40" i="15"/>
  <c r="AD41" i="15"/>
  <c r="AD42" i="15"/>
  <c r="AD37" i="15"/>
  <c r="AD34" i="15"/>
  <c r="AD35" i="15"/>
  <c r="AD33" i="15"/>
  <c r="AD7" i="15"/>
  <c r="AD8" i="15"/>
  <c r="AD9" i="15"/>
  <c r="AD10" i="15"/>
  <c r="AD6" i="15"/>
  <c r="AC113" i="12" l="1"/>
  <c r="AC118" i="12" s="1"/>
  <c r="AC121" i="12" s="1"/>
  <c r="AC122" i="12" s="1"/>
  <c r="AC19" i="12"/>
  <c r="AC150" i="12"/>
  <c r="AC155" i="12"/>
  <c r="AC160" i="12" s="1"/>
  <c r="AC163" i="12" s="1"/>
  <c r="AC164" i="12" s="1"/>
  <c r="AQ75" i="3"/>
  <c r="AQ19" i="3"/>
  <c r="AE12" i="15"/>
  <c r="AE13" i="15"/>
  <c r="AE14" i="15"/>
  <c r="AE15" i="15"/>
  <c r="AE16" i="15"/>
  <c r="AE17" i="15"/>
  <c r="AE18" i="15"/>
  <c r="AE19" i="15"/>
  <c r="AD12" i="15"/>
  <c r="AD13" i="15"/>
  <c r="AD14" i="15"/>
  <c r="AD15" i="15"/>
  <c r="AE11" i="15"/>
  <c r="AD27" i="15"/>
  <c r="AD28" i="15"/>
  <c r="AD29" i="15"/>
  <c r="AD26" i="15"/>
  <c r="AD21" i="15"/>
  <c r="AD22" i="15"/>
  <c r="AD23" i="15"/>
  <c r="AD20" i="15"/>
  <c r="G11" i="15"/>
  <c r="F17" i="15"/>
  <c r="AD17" i="15" s="1"/>
  <c r="AD5" i="15"/>
  <c r="AE5" i="15"/>
  <c r="AF5" i="15"/>
  <c r="AD11" i="15" l="1"/>
  <c r="F16" i="15"/>
  <c r="AD16" i="15" s="1"/>
  <c r="F19" i="15"/>
  <c r="AD19" i="15" s="1"/>
  <c r="F18" i="15"/>
  <c r="AD18" i="15" s="1"/>
  <c r="AD31" i="15"/>
  <c r="AE31" i="15"/>
  <c r="AD45" i="15"/>
  <c r="AE45" i="15"/>
  <c r="F45" i="15"/>
  <c r="F31" i="15"/>
  <c r="BB72" i="6"/>
  <c r="BB50" i="6"/>
  <c r="BA50" i="6"/>
  <c r="BB49" i="6"/>
  <c r="BB51" i="6" s="1"/>
  <c r="BB71" i="6" l="1"/>
  <c r="BB8" i="6"/>
  <c r="AK54" i="5" l="1"/>
  <c r="AL5" i="5" l="1"/>
  <c r="AL23" i="5"/>
  <c r="AL47" i="5"/>
  <c r="AL54" i="5"/>
  <c r="AL56" i="5" s="1"/>
  <c r="AL63" i="5"/>
  <c r="AL65" i="5" s="1"/>
  <c r="AL70" i="5"/>
  <c r="AL85" i="5"/>
  <c r="N27" i="4"/>
  <c r="N29" i="4"/>
  <c r="M26" i="4"/>
  <c r="N26" i="4"/>
  <c r="N18" i="4"/>
  <c r="N12" i="4"/>
  <c r="N9" i="4"/>
  <c r="AB146" i="12" l="1"/>
  <c r="AB175" i="12" s="1"/>
  <c r="AB139" i="12"/>
  <c r="AB127" i="12"/>
  <c r="AB103" i="12"/>
  <c r="AB130" i="12" s="1"/>
  <c r="AB85" i="12"/>
  <c r="AB63" i="12"/>
  <c r="AB66" i="12" s="1"/>
  <c r="AB96" i="12"/>
  <c r="AB8" i="12"/>
  <c r="AB55" i="12"/>
  <c r="AB43" i="12"/>
  <c r="AB15" i="12"/>
  <c r="AB18" i="12" s="1"/>
  <c r="AB25" i="12" s="1"/>
  <c r="AB30" i="12" s="1"/>
  <c r="AB34" i="12" s="1"/>
  <c r="AB149" i="12" l="1"/>
  <c r="AB150" i="12" s="1"/>
  <c r="AB106" i="12"/>
  <c r="AB107" i="12" s="1"/>
  <c r="AB88" i="12"/>
  <c r="AB67" i="12"/>
  <c r="AB72" i="12"/>
  <c r="AB77" i="12" s="1"/>
  <c r="AB80" i="12" s="1"/>
  <c r="AB113" i="12"/>
  <c r="AB118" i="12" s="1"/>
  <c r="AB121" i="12" s="1"/>
  <c r="AB122" i="12" s="1"/>
  <c r="AB155" i="12"/>
  <c r="AB160" i="12" s="1"/>
  <c r="AB163" i="12" s="1"/>
  <c r="AB164" i="12" s="1"/>
  <c r="AB19" i="12"/>
  <c r="AB46" i="12"/>
  <c r="AP109" i="3" l="1"/>
  <c r="AP110" i="3" s="1"/>
  <c r="AP112" i="3" s="1"/>
  <c r="AP97" i="3"/>
  <c r="AP86" i="3"/>
  <c r="AP88" i="3" s="1"/>
  <c r="AP74" i="3"/>
  <c r="AP64" i="3"/>
  <c r="AP75" i="3" l="1"/>
  <c r="AP113" i="3" s="1"/>
  <c r="AP39" i="3"/>
  <c r="AP15" i="3"/>
  <c r="AP18" i="3" s="1"/>
  <c r="AP42" i="3" l="1"/>
  <c r="AP19" i="3"/>
  <c r="AP25" i="3"/>
  <c r="AP30" i="3" s="1"/>
  <c r="AP34" i="3" s="1"/>
  <c r="AX72" i="6" l="1"/>
  <c r="BA72" i="6"/>
  <c r="BA49" i="6"/>
  <c r="BA8" i="6" l="1"/>
  <c r="BA71" i="6"/>
  <c r="BA51" i="6" l="1"/>
  <c r="AI63" i="5" l="1"/>
  <c r="AJ63" i="5"/>
  <c r="AK63" i="5"/>
  <c r="AF63" i="5"/>
  <c r="AG63" i="5"/>
  <c r="AH63" i="5"/>
  <c r="AE63" i="5"/>
  <c r="AH54" i="5" l="1"/>
  <c r="AG54" i="5"/>
  <c r="AF54" i="5"/>
  <c r="AI54" i="5"/>
  <c r="AJ54" i="5"/>
  <c r="AE54" i="5"/>
  <c r="AK5" i="5" l="1"/>
  <c r="AK23" i="5"/>
  <c r="AK47" i="5"/>
  <c r="AK56" i="5"/>
  <c r="AK65" i="5"/>
  <c r="AK70" i="5"/>
  <c r="AK85" i="5"/>
  <c r="AK86" i="5" s="1"/>
  <c r="AA8" i="12" l="1"/>
  <c r="AA15" i="12"/>
  <c r="AA18" i="12" s="1"/>
  <c r="AA25" i="12" s="1"/>
  <c r="AA30" i="12" s="1"/>
  <c r="AA34" i="12" s="1"/>
  <c r="AA43" i="12"/>
  <c r="AA55" i="12"/>
  <c r="AA63" i="12"/>
  <c r="AA88" i="12" s="1"/>
  <c r="AA85" i="12"/>
  <c r="AA96" i="12"/>
  <c r="AA103" i="12"/>
  <c r="AA106" i="12" s="1"/>
  <c r="AA127" i="12"/>
  <c r="AA139" i="12"/>
  <c r="AA146" i="12"/>
  <c r="AA175" i="12" s="1"/>
  <c r="AA172" i="12"/>
  <c r="AA19" i="12" l="1"/>
  <c r="AA149" i="12"/>
  <c r="AA155" i="12" s="1"/>
  <c r="AA160" i="12" s="1"/>
  <c r="AA163" i="12" s="1"/>
  <c r="AA164" i="12" s="1"/>
  <c r="AA130" i="12"/>
  <c r="AA46" i="12"/>
  <c r="AA113" i="12"/>
  <c r="AA118" i="12" s="1"/>
  <c r="AA121" i="12" s="1"/>
  <c r="AA122" i="12" s="1"/>
  <c r="AA107" i="12"/>
  <c r="AA66" i="12"/>
  <c r="AA150" i="12" l="1"/>
  <c r="AA67" i="12"/>
  <c r="AA72" i="12"/>
  <c r="AA77" i="12" s="1"/>
  <c r="AA80" i="12" s="1"/>
  <c r="G45" i="15" l="1"/>
  <c r="H45" i="15"/>
  <c r="I45" i="15"/>
  <c r="J45" i="15"/>
  <c r="G31" i="15"/>
  <c r="H31" i="15"/>
  <c r="I31" i="15"/>
  <c r="J31" i="15"/>
  <c r="AO15" i="3" l="1"/>
  <c r="AO18" i="3" s="1"/>
  <c r="AO39" i="3"/>
  <c r="AO64" i="3"/>
  <c r="AO74" i="3"/>
  <c r="AO86" i="3"/>
  <c r="AO88" i="3" s="1"/>
  <c r="AO97" i="3"/>
  <c r="AO109" i="3"/>
  <c r="AJ65" i="5"/>
  <c r="AZ49" i="6"/>
  <c r="AZ8" i="6"/>
  <c r="AZ50" i="6"/>
  <c r="AZ71" i="6"/>
  <c r="AZ72" i="6"/>
  <c r="AJ85" i="5"/>
  <c r="AJ86" i="5" s="1"/>
  <c r="AI70" i="5"/>
  <c r="AJ70" i="5"/>
  <c r="AJ56" i="5"/>
  <c r="AO25" i="3" l="1"/>
  <c r="AO30" i="3" s="1"/>
  <c r="AO34" i="3" s="1"/>
  <c r="AO19" i="3"/>
  <c r="AO110" i="3"/>
  <c r="AO112" i="3" s="1"/>
  <c r="AO75" i="3"/>
  <c r="AO42" i="3"/>
  <c r="AZ51" i="6"/>
  <c r="AJ47" i="5"/>
  <c r="AO113" i="3" l="1"/>
  <c r="AJ23" i="5"/>
  <c r="AJ5" i="5"/>
  <c r="C8" i="23"/>
  <c r="Z172" i="12" l="1"/>
  <c r="Z139" i="12"/>
  <c r="Z146" i="12"/>
  <c r="Z175" i="12" s="1"/>
  <c r="Z127" i="12"/>
  <c r="Z103" i="12"/>
  <c r="Z106" i="12" s="1"/>
  <c r="Z113" i="12" s="1"/>
  <c r="Z118" i="12" s="1"/>
  <c r="Z121" i="12" s="1"/>
  <c r="Z122" i="12" s="1"/>
  <c r="Z96" i="12"/>
  <c r="Z85" i="12"/>
  <c r="Z63" i="12"/>
  <c r="Z88" i="12" s="1"/>
  <c r="Z55" i="12"/>
  <c r="Z43" i="12"/>
  <c r="Z15" i="12"/>
  <c r="Z46" i="12" s="1"/>
  <c r="Z8" i="12"/>
  <c r="AN109" i="3"/>
  <c r="AN97" i="3"/>
  <c r="AN86" i="3"/>
  <c r="AN88" i="3" s="1"/>
  <c r="AN74" i="3"/>
  <c r="AN64" i="3"/>
  <c r="AN42" i="3"/>
  <c r="AN39" i="3"/>
  <c r="AN18" i="3"/>
  <c r="AN25" i="3" s="1"/>
  <c r="AN30" i="3" s="1"/>
  <c r="AN34" i="3" s="1"/>
  <c r="Z107" i="12" l="1"/>
  <c r="Z149" i="12"/>
  <c r="Z18" i="12"/>
  <c r="Z66" i="12"/>
  <c r="Z130" i="12"/>
  <c r="AN75" i="3"/>
  <c r="AN19" i="3"/>
  <c r="AN112" i="3"/>
  <c r="AN113" i="3" s="1"/>
  <c r="AF5" i="5"/>
  <c r="AG5" i="5"/>
  <c r="AH5" i="5"/>
  <c r="AI5" i="5"/>
  <c r="AE5" i="5"/>
  <c r="Z72" i="12" l="1"/>
  <c r="Z77" i="12" s="1"/>
  <c r="Z80" i="12" s="1"/>
  <c r="Z67" i="12"/>
  <c r="Z150" i="12"/>
  <c r="Z155" i="12"/>
  <c r="Z160" i="12" s="1"/>
  <c r="Z163" i="12" s="1"/>
  <c r="Z164" i="12" s="1"/>
  <c r="Z19" i="12"/>
  <c r="Z25" i="12"/>
  <c r="Z30" i="12" s="1"/>
  <c r="Z34" i="12" s="1"/>
  <c r="AY50" i="6"/>
  <c r="AY49" i="6"/>
  <c r="AY51" i="6" l="1"/>
  <c r="AY72" i="6"/>
  <c r="AY71" i="6"/>
  <c r="AY8" i="6"/>
  <c r="AE85" i="5" l="1"/>
  <c r="AI23" i="5" l="1"/>
  <c r="AI85" i="5"/>
  <c r="AI65" i="5"/>
  <c r="AI56" i="5"/>
  <c r="AI47" i="5"/>
  <c r="AI38" i="5"/>
  <c r="AI37" i="5"/>
  <c r="AI36" i="5"/>
  <c r="Y172" i="12" l="1"/>
  <c r="Y146" i="12"/>
  <c r="Y175" i="12" s="1"/>
  <c r="Y139" i="12"/>
  <c r="X139" i="12"/>
  <c r="Y127" i="12"/>
  <c r="Y103" i="12"/>
  <c r="Y130" i="12" s="1"/>
  <c r="Y96" i="12"/>
  <c r="Y85" i="12"/>
  <c r="Y63" i="12"/>
  <c r="Y88" i="12" s="1"/>
  <c r="Y55" i="12"/>
  <c r="Y43" i="12"/>
  <c r="Y15" i="12"/>
  <c r="Y18" i="12" s="1"/>
  <c r="Y8" i="12"/>
  <c r="AM109" i="3"/>
  <c r="AM97" i="3"/>
  <c r="AM86" i="3"/>
  <c r="AM88" i="3" s="1"/>
  <c r="AM74" i="3"/>
  <c r="AM64" i="3"/>
  <c r="AM42" i="3"/>
  <c r="AM39" i="3"/>
  <c r="AM18" i="3"/>
  <c r="AM19" i="3" s="1"/>
  <c r="AM25" i="3" l="1"/>
  <c r="AM30" i="3" s="1"/>
  <c r="AM34" i="3" s="1"/>
  <c r="Y25" i="12"/>
  <c r="Y30" i="12" s="1"/>
  <c r="Y34" i="12" s="1"/>
  <c r="Y19" i="12"/>
  <c r="Y46" i="12"/>
  <c r="Y66" i="12"/>
  <c r="Y72" i="12" s="1"/>
  <c r="Y77" i="12" s="1"/>
  <c r="Y80" i="12" s="1"/>
  <c r="AM75" i="3"/>
  <c r="AM112" i="3"/>
  <c r="Y106" i="12"/>
  <c r="Y149" i="12"/>
  <c r="Y67" i="12" l="1"/>
  <c r="AM113" i="3"/>
  <c r="Y155" i="12"/>
  <c r="Y160" i="12" s="1"/>
  <c r="Y163" i="12" s="1"/>
  <c r="Y164" i="12" s="1"/>
  <c r="Y150" i="12"/>
  <c r="Y107" i="12"/>
  <c r="Y113" i="12"/>
  <c r="Y118" i="12" s="1"/>
  <c r="Y121" i="12" s="1"/>
  <c r="Y122" i="12" s="1"/>
  <c r="AH65" i="5" l="1"/>
  <c r="AF65" i="5"/>
  <c r="AG65" i="5"/>
  <c r="AE65" i="5"/>
  <c r="AA59" i="5" l="1"/>
  <c r="AH56" i="5"/>
  <c r="J49" i="15" l="1"/>
  <c r="J50" i="15" s="1"/>
  <c r="AE50" i="15" s="1"/>
  <c r="AE36" i="15"/>
  <c r="AE35" i="15"/>
  <c r="J35" i="15"/>
  <c r="AE28" i="15"/>
  <c r="AE27" i="15"/>
  <c r="AE29" i="15"/>
  <c r="AE26" i="15"/>
  <c r="AH38" i="5"/>
  <c r="AH37" i="5"/>
  <c r="AH47" i="5"/>
  <c r="AH23" i="5"/>
  <c r="AH70" i="5"/>
  <c r="AH85" i="5"/>
  <c r="AX40" i="6"/>
  <c r="AX49" i="6" s="1"/>
  <c r="AX8" i="6"/>
  <c r="AE49" i="15" l="1"/>
  <c r="AW72" i="6"/>
  <c r="AX71" i="6"/>
  <c r="M27" i="4" l="1"/>
  <c r="M29" i="4" s="1"/>
  <c r="M18" i="4"/>
  <c r="M12" i="4"/>
  <c r="M9" i="4"/>
  <c r="X172" i="12" l="1"/>
  <c r="X146" i="12"/>
  <c r="X149" i="12" s="1"/>
  <c r="X150" i="12" s="1"/>
  <c r="X127" i="12"/>
  <c r="X103" i="12"/>
  <c r="X106" i="12" s="1"/>
  <c r="X107" i="12" s="1"/>
  <c r="X55" i="12"/>
  <c r="X85" i="12"/>
  <c r="X63" i="12"/>
  <c r="X88" i="12" s="1"/>
  <c r="X43" i="12"/>
  <c r="X15" i="12"/>
  <c r="X46" i="12" s="1"/>
  <c r="X8" i="12"/>
  <c r="X96" i="12" s="1"/>
  <c r="AL109" i="3"/>
  <c r="AL97" i="3"/>
  <c r="AL86" i="3"/>
  <c r="AL88" i="3" s="1"/>
  <c r="AL74" i="3"/>
  <c r="AL64" i="3"/>
  <c r="AL75" i="3" s="1"/>
  <c r="AL42" i="3"/>
  <c r="AL39" i="3"/>
  <c r="AL18" i="3"/>
  <c r="AL19" i="3" s="1"/>
  <c r="X66" i="12" l="1"/>
  <c r="X175" i="12"/>
  <c r="X130" i="12"/>
  <c r="X155" i="12"/>
  <c r="X160" i="12" s="1"/>
  <c r="X163" i="12" s="1"/>
  <c r="X164" i="12" s="1"/>
  <c r="X113" i="12"/>
  <c r="X118" i="12" s="1"/>
  <c r="X121" i="12" s="1"/>
  <c r="X122" i="12" s="1"/>
  <c r="X18" i="12"/>
  <c r="AL25" i="3"/>
  <c r="AL30" i="3" s="1"/>
  <c r="AL34" i="3" s="1"/>
  <c r="AL110" i="3"/>
  <c r="AL112" i="3" s="1"/>
  <c r="X72" i="12" l="1"/>
  <c r="X77" i="12" s="1"/>
  <c r="X80" i="12" s="1"/>
  <c r="X67" i="12"/>
  <c r="X19" i="12"/>
  <c r="X25" i="12"/>
  <c r="X30" i="12" s="1"/>
  <c r="X34" i="12" s="1"/>
  <c r="K45" i="15" l="1"/>
  <c r="K31" i="15"/>
  <c r="AW40" i="6" l="1"/>
  <c r="AW49" i="6" s="1"/>
  <c r="AW71" i="6" l="1"/>
  <c r="AW50" i="6"/>
  <c r="AW8" i="6"/>
  <c r="AG56" i="5" l="1"/>
  <c r="AG36" i="5" l="1"/>
  <c r="AE36" i="5" l="1"/>
  <c r="AG85" i="5" l="1"/>
  <c r="AG70" i="5"/>
  <c r="AG47" i="5"/>
  <c r="AG38" i="5"/>
  <c r="AG37" i="5"/>
  <c r="AG23" i="5"/>
  <c r="W172" i="12" l="1"/>
  <c r="W146" i="12"/>
  <c r="W175" i="12" s="1"/>
  <c r="W127" i="12"/>
  <c r="W103" i="12"/>
  <c r="W106" i="12" s="1"/>
  <c r="W85" i="12"/>
  <c r="W63" i="12"/>
  <c r="W66" i="12" s="1"/>
  <c r="W55" i="12"/>
  <c r="W43" i="12"/>
  <c r="W15" i="12"/>
  <c r="W46" i="12" s="1"/>
  <c r="W8" i="12"/>
  <c r="W139" i="12" s="1"/>
  <c r="AK42" i="3"/>
  <c r="W149" i="12" l="1"/>
  <c r="W155" i="12" s="1"/>
  <c r="W160" i="12" s="1"/>
  <c r="W163" i="12" s="1"/>
  <c r="W164" i="12" s="1"/>
  <c r="W88" i="12"/>
  <c r="W18" i="12"/>
  <c r="W25" i="12" s="1"/>
  <c r="W30" i="12" s="1"/>
  <c r="W34" i="12" s="1"/>
  <c r="W72" i="12"/>
  <c r="W77" i="12" s="1"/>
  <c r="W80" i="12" s="1"/>
  <c r="W67" i="12"/>
  <c r="W107" i="12"/>
  <c r="W113" i="12"/>
  <c r="W118" i="12" s="1"/>
  <c r="W121" i="12" s="1"/>
  <c r="W122" i="12" s="1"/>
  <c r="W130" i="12"/>
  <c r="W96" i="12"/>
  <c r="AK109" i="3"/>
  <c r="AK97" i="3"/>
  <c r="AK86" i="3"/>
  <c r="AK88" i="3" s="1"/>
  <c r="AK74" i="3"/>
  <c r="AK64" i="3"/>
  <c r="AK39" i="3"/>
  <c r="AK18" i="3"/>
  <c r="AK25" i="3" s="1"/>
  <c r="AV72" i="6"/>
  <c r="AV71" i="6"/>
  <c r="AV50" i="6"/>
  <c r="AU40" i="6"/>
  <c r="AV40" i="6"/>
  <c r="AV49" i="6" s="1"/>
  <c r="W150" i="12" l="1"/>
  <c r="W19" i="12"/>
  <c r="AK110" i="3"/>
  <c r="AK112" i="3" s="1"/>
  <c r="AK75" i="3"/>
  <c r="AK19" i="3"/>
  <c r="AV8" i="6"/>
  <c r="AK30" i="3" l="1"/>
  <c r="AK34" i="3" s="1"/>
  <c r="AB56" i="5"/>
  <c r="AF56" i="5"/>
  <c r="AE37" i="5" l="1"/>
  <c r="AF23" i="5" l="1"/>
  <c r="AF85" i="5"/>
  <c r="AF70" i="5"/>
  <c r="AF47" i="5"/>
  <c r="AF38" i="5"/>
  <c r="AF37" i="5"/>
  <c r="AF36" i="5"/>
  <c r="L45" i="15"/>
  <c r="L31" i="15"/>
  <c r="V172" i="12"/>
  <c r="U146" i="12"/>
  <c r="U149" i="12" s="1"/>
  <c r="U155" i="12" s="1"/>
  <c r="V146" i="12"/>
  <c r="V149" i="12" s="1"/>
  <c r="V155" i="12" s="1"/>
  <c r="U43" i="12"/>
  <c r="V43" i="12"/>
  <c r="V15" i="12"/>
  <c r="U15" i="12"/>
  <c r="U18" i="12" s="1"/>
  <c r="U25" i="12" s="1"/>
  <c r="U30" i="12" s="1"/>
  <c r="V103" i="12" l="1"/>
  <c r="V106" i="12" s="1"/>
  <c r="V85" i="12"/>
  <c r="V63" i="12"/>
  <c r="V66" i="12" s="1"/>
  <c r="V55" i="12"/>
  <c r="V8" i="12"/>
  <c r="V139" i="12" s="1"/>
  <c r="AJ15" i="3"/>
  <c r="AJ42" i="3" s="1"/>
  <c r="AI64" i="3"/>
  <c r="AI109" i="3"/>
  <c r="AI110" i="3" s="1"/>
  <c r="AI112" i="3" s="1"/>
  <c r="AJ109" i="3"/>
  <c r="AH109" i="3"/>
  <c r="AJ86" i="3"/>
  <c r="AI86" i="3"/>
  <c r="AH86" i="3"/>
  <c r="AG86" i="3"/>
  <c r="AF86" i="3"/>
  <c r="AJ64" i="3"/>
  <c r="AI74" i="3"/>
  <c r="AJ74" i="3"/>
  <c r="AH74" i="3"/>
  <c r="AD74" i="3"/>
  <c r="AH64" i="3"/>
  <c r="V107" i="12" l="1"/>
  <c r="V113" i="12"/>
  <c r="V118" i="12" s="1"/>
  <c r="V121" i="12" s="1"/>
  <c r="V122" i="12" s="1"/>
  <c r="V130" i="12"/>
  <c r="V46" i="12"/>
  <c r="V18" i="12"/>
  <c r="V25" i="12" s="1"/>
  <c r="V30" i="12" s="1"/>
  <c r="V34" i="12" s="1"/>
  <c r="V72" i="12"/>
  <c r="V77" i="12" s="1"/>
  <c r="V80" i="12" s="1"/>
  <c r="V67" i="12"/>
  <c r="V160" i="12"/>
  <c r="V163" i="12" s="1"/>
  <c r="V164" i="12" s="1"/>
  <c r="V150" i="12"/>
  <c r="V88" i="12"/>
  <c r="V175" i="12"/>
  <c r="V96" i="12"/>
  <c r="AJ75" i="3"/>
  <c r="AI75" i="3"/>
  <c r="V127" i="12" l="1"/>
  <c r="V19" i="12"/>
  <c r="AJ97" i="3" l="1"/>
  <c r="AJ110" i="3" s="1"/>
  <c r="AJ88" i="3"/>
  <c r="AJ39" i="3"/>
  <c r="AJ18" i="3"/>
  <c r="AJ19" i="3" s="1"/>
  <c r="AJ112" i="3" l="1"/>
  <c r="AJ25" i="3"/>
  <c r="AJ30" i="3" s="1"/>
  <c r="AJ34" i="3" s="1"/>
  <c r="AS71" i="6" l="1"/>
  <c r="AT71" i="6"/>
  <c r="AU71" i="6"/>
  <c r="AU72" i="6"/>
  <c r="AT72" i="6"/>
  <c r="AU8" i="6" l="1"/>
  <c r="AT8" i="6" l="1"/>
  <c r="AD85" i="5" l="1"/>
  <c r="AE56" i="5" l="1"/>
  <c r="AD37" i="5" l="1"/>
  <c r="M45" i="15" l="1"/>
  <c r="M31" i="15"/>
  <c r="AE70" i="5"/>
  <c r="AE47" i="5"/>
  <c r="AE38" i="5"/>
  <c r="U175" i="12"/>
  <c r="U172" i="12"/>
  <c r="U160" i="12"/>
  <c r="U163" i="12" s="1"/>
  <c r="U164" i="12" s="1"/>
  <c r="U130" i="12"/>
  <c r="U127" i="12"/>
  <c r="U106" i="12"/>
  <c r="U107" i="12" s="1"/>
  <c r="U88" i="12"/>
  <c r="U67" i="12"/>
  <c r="U46" i="12"/>
  <c r="U34" i="12"/>
  <c r="U19" i="12"/>
  <c r="AI42" i="3"/>
  <c r="AI19" i="3"/>
  <c r="U113" i="12" l="1"/>
  <c r="U118" i="12" s="1"/>
  <c r="U121" i="12" s="1"/>
  <c r="U122" i="12" s="1"/>
  <c r="U150" i="12"/>
  <c r="AD65" i="5"/>
  <c r="AD56" i="5"/>
  <c r="AF45" i="15" l="1"/>
  <c r="AF31" i="15"/>
  <c r="AC36" i="5" l="1"/>
  <c r="AD38" i="5"/>
  <c r="AD70" i="5" l="1"/>
  <c r="AD47" i="5"/>
  <c r="AD36" i="5"/>
  <c r="L26" i="4"/>
  <c r="T127" i="12" l="1"/>
  <c r="T172" i="12" l="1"/>
  <c r="T146" i="12"/>
  <c r="T139" i="12"/>
  <c r="T103" i="12"/>
  <c r="T106" i="12" s="1"/>
  <c r="T113" i="12" s="1"/>
  <c r="T118" i="12" s="1"/>
  <c r="T96" i="12"/>
  <c r="T85" i="12"/>
  <c r="T63" i="12"/>
  <c r="T88" i="12" s="1"/>
  <c r="T55" i="12"/>
  <c r="T43" i="12"/>
  <c r="T15" i="12"/>
  <c r="T18" i="12" s="1"/>
  <c r="T25" i="12" s="1"/>
  <c r="T8" i="12"/>
  <c r="AH97" i="3"/>
  <c r="T149" i="12" l="1"/>
  <c r="T175" i="12"/>
  <c r="T66" i="12"/>
  <c r="T67" i="12" s="1"/>
  <c r="T121" i="12"/>
  <c r="T122" i="12" s="1"/>
  <c r="T107" i="12"/>
  <c r="T19" i="12"/>
  <c r="T30" i="12"/>
  <c r="T34" i="12" s="1"/>
  <c r="T155" i="12"/>
  <c r="T160" i="12" s="1"/>
  <c r="T163" i="12" s="1"/>
  <c r="T164" i="12" s="1"/>
  <c r="T150" i="12"/>
  <c r="T130" i="12"/>
  <c r="T46" i="12"/>
  <c r="AH110" i="3"/>
  <c r="T72" i="12" l="1"/>
  <c r="T77" i="12" s="1"/>
  <c r="T80" i="12" s="1"/>
  <c r="AH88" i="3"/>
  <c r="AH112" i="3" s="1"/>
  <c r="AH75" i="3"/>
  <c r="AH42" i="3" l="1"/>
  <c r="AH19" i="3" l="1"/>
  <c r="AC65" i="5"/>
  <c r="AC56" i="5"/>
  <c r="AS72" i="6"/>
  <c r="AR72" i="6"/>
  <c r="AC85" i="5" l="1"/>
  <c r="AC70" i="5"/>
  <c r="AC47" i="5"/>
  <c r="AC38" i="5"/>
  <c r="AB36" i="5"/>
  <c r="AS8" i="6"/>
  <c r="L12" i="4"/>
  <c r="L9" i="4"/>
  <c r="L18" i="4" s="1"/>
  <c r="S172" i="12" l="1"/>
  <c r="S146" i="12"/>
  <c r="S175" i="12" s="1"/>
  <c r="S139" i="12"/>
  <c r="S127" i="12"/>
  <c r="S103" i="12"/>
  <c r="R63" i="12"/>
  <c r="S63" i="12"/>
  <c r="S88" i="12" s="1"/>
  <c r="Q63" i="12"/>
  <c r="N63" i="12"/>
  <c r="E63" i="12"/>
  <c r="F63" i="12"/>
  <c r="G63" i="12"/>
  <c r="H63" i="12"/>
  <c r="I63" i="12"/>
  <c r="J63" i="12"/>
  <c r="S85" i="12"/>
  <c r="S43" i="12"/>
  <c r="S15" i="12"/>
  <c r="S18" i="12" s="1"/>
  <c r="S55" i="12"/>
  <c r="S8" i="12"/>
  <c r="AG109" i="3"/>
  <c r="AG97" i="3"/>
  <c r="AG88" i="3"/>
  <c r="AG74" i="3"/>
  <c r="AG64" i="3"/>
  <c r="AG39" i="3"/>
  <c r="AG15" i="3"/>
  <c r="AG75" i="3" l="1"/>
  <c r="AG18" i="3"/>
  <c r="S106" i="12"/>
  <c r="S113" i="12" s="1"/>
  <c r="S118" i="12" s="1"/>
  <c r="S121" i="12" s="1"/>
  <c r="S122" i="12" s="1"/>
  <c r="AG110" i="3"/>
  <c r="AG112" i="3" s="1"/>
  <c r="S130" i="12"/>
  <c r="S149" i="12"/>
  <c r="S150" i="12" s="1"/>
  <c r="S107" i="12"/>
  <c r="S66" i="12"/>
  <c r="S72" i="12" s="1"/>
  <c r="S77" i="12" s="1"/>
  <c r="S80" i="12" s="1"/>
  <c r="S46" i="12"/>
  <c r="S19" i="12"/>
  <c r="S25" i="12"/>
  <c r="AG42" i="3"/>
  <c r="AG25" i="3"/>
  <c r="S96" i="12"/>
  <c r="AF39" i="3"/>
  <c r="AF15" i="3"/>
  <c r="S155" i="12" l="1"/>
  <c r="S160" i="12" s="1"/>
  <c r="S163" i="12" s="1"/>
  <c r="S164" i="12" s="1"/>
  <c r="AG30" i="3"/>
  <c r="AG19" i="3"/>
  <c r="S67" i="12"/>
  <c r="S30" i="12"/>
  <c r="S34" i="12" s="1"/>
  <c r="P7" i="15"/>
  <c r="P8" i="15"/>
  <c r="P10" i="15"/>
  <c r="P9" i="15"/>
  <c r="P6" i="15"/>
  <c r="Q6" i="15"/>
  <c r="AG34" i="3" l="1"/>
  <c r="AB37" i="5"/>
  <c r="AB38" i="5"/>
  <c r="AB85" i="5" l="1"/>
  <c r="AB70" i="5"/>
  <c r="AB47" i="5"/>
  <c r="Q172" i="12"/>
  <c r="R172" i="12"/>
  <c r="R146" i="12"/>
  <c r="R175" i="12" s="1"/>
  <c r="R103" i="12"/>
  <c r="R106" i="12" s="1"/>
  <c r="R113" i="12" s="1"/>
  <c r="R118" i="12" s="1"/>
  <c r="R88" i="12"/>
  <c r="R85" i="12"/>
  <c r="P67" i="12"/>
  <c r="R66" i="12"/>
  <c r="R67" i="12" s="1"/>
  <c r="R55" i="12"/>
  <c r="R43" i="12"/>
  <c r="R15" i="12"/>
  <c r="R18" i="12" s="1"/>
  <c r="AR71" i="6"/>
  <c r="R130" i="12" l="1"/>
  <c r="R149" i="12"/>
  <c r="R46" i="12"/>
  <c r="R121" i="12"/>
  <c r="R107" i="12"/>
  <c r="R72" i="12"/>
  <c r="R77" i="12" s="1"/>
  <c r="R80" i="12" s="1"/>
  <c r="R25" i="12"/>
  <c r="R30" i="12" s="1"/>
  <c r="R34" i="12" s="1"/>
  <c r="R19" i="12"/>
  <c r="R155" i="12" l="1"/>
  <c r="R160" i="12" s="1"/>
  <c r="R163" i="12" s="1"/>
  <c r="R164" i="12" s="1"/>
  <c r="R150" i="12"/>
  <c r="R126" i="12"/>
  <c r="R127" i="12" s="1"/>
  <c r="R122" i="12"/>
  <c r="AR8" i="6"/>
  <c r="AF18" i="3"/>
  <c r="AF19" i="3" s="1"/>
  <c r="AF42" i="3"/>
  <c r="AF25" i="3" l="1"/>
  <c r="AF30" i="3" s="1"/>
  <c r="AF34" i="3" s="1"/>
  <c r="AF109" i="3"/>
  <c r="AF97" i="3"/>
  <c r="AF88" i="3"/>
  <c r="AF74" i="3"/>
  <c r="AF64" i="3"/>
  <c r="R8" i="12"/>
  <c r="AQ47" i="6"/>
  <c r="AQ45" i="6"/>
  <c r="AQ43" i="6"/>
  <c r="AQ32" i="6"/>
  <c r="AA56" i="5"/>
  <c r="AA63" i="5" l="1"/>
  <c r="AA65" i="5" s="1"/>
  <c r="R139" i="12"/>
  <c r="R96" i="12"/>
  <c r="AF110" i="3"/>
  <c r="AF112" i="3" s="1"/>
  <c r="AF75" i="3"/>
  <c r="AQ71" i="6"/>
  <c r="AA70" i="5" l="1"/>
  <c r="AA47" i="5"/>
  <c r="AA85" i="5"/>
  <c r="AQ72" i="6" l="1"/>
  <c r="AO50" i="6"/>
  <c r="AQ8" i="6" l="1"/>
  <c r="Q20" i="15" l="1"/>
  <c r="P20" i="15" s="1"/>
  <c r="Q10" i="15"/>
  <c r="Q9" i="15"/>
  <c r="Q8" i="15"/>
  <c r="Q7" i="15"/>
  <c r="L27" i="4" l="1"/>
  <c r="L29" i="4" s="1"/>
  <c r="AE109" i="3"/>
  <c r="AE97" i="3"/>
  <c r="AE88" i="3"/>
  <c r="AE74" i="3"/>
  <c r="AE64" i="3"/>
  <c r="Q146" i="12"/>
  <c r="Q175" i="12" s="1"/>
  <c r="Q127" i="12"/>
  <c r="Q103" i="12"/>
  <c r="Q106" i="12" s="1"/>
  <c r="Q96" i="12"/>
  <c r="Q66" i="12"/>
  <c r="Q67" i="12" s="1"/>
  <c r="Q55" i="12"/>
  <c r="Q43" i="12"/>
  <c r="Q15" i="12"/>
  <c r="Q18" i="12" s="1"/>
  <c r="Q19" i="12" s="1"/>
  <c r="Q8" i="12"/>
  <c r="AE39" i="3"/>
  <c r="AD19" i="3"/>
  <c r="AE15" i="3"/>
  <c r="AE42" i="3" s="1"/>
  <c r="Q113" i="12" l="1"/>
  <c r="Q118" i="12" s="1"/>
  <c r="Q121" i="12" s="1"/>
  <c r="Q122" i="12" s="1"/>
  <c r="Q149" i="12"/>
  <c r="Q155" i="12" s="1"/>
  <c r="Q160" i="12" s="1"/>
  <c r="Q163" i="12" s="1"/>
  <c r="Q164" i="12" s="1"/>
  <c r="Q107" i="12"/>
  <c r="Q72" i="12"/>
  <c r="Q77" i="12" s="1"/>
  <c r="Q80" i="12" s="1"/>
  <c r="Q83" i="12" s="1"/>
  <c r="Q85" i="12" s="1"/>
  <c r="AE75" i="3"/>
  <c r="AE110" i="3"/>
  <c r="AE112" i="3" s="1"/>
  <c r="Q150" i="12"/>
  <c r="Q25" i="12"/>
  <c r="Q30" i="12" s="1"/>
  <c r="Q34" i="12" s="1"/>
  <c r="AE18" i="3"/>
  <c r="AE25" i="3" l="1"/>
  <c r="AE30" i="3" s="1"/>
  <c r="AE34" i="3" s="1"/>
  <c r="AE19" i="3"/>
  <c r="R45" i="15" l="1"/>
  <c r="R31" i="15"/>
  <c r="AP72" i="6" l="1"/>
  <c r="AP71" i="6"/>
  <c r="AP32" i="6" l="1"/>
  <c r="AD64" i="3" l="1"/>
  <c r="AD75" i="3" s="1"/>
  <c r="AD86" i="3"/>
  <c r="AD88" i="3" s="1"/>
  <c r="Z85" i="5"/>
  <c r="Z70" i="5"/>
  <c r="Z65" i="5"/>
  <c r="Z56" i="5"/>
  <c r="Z47" i="5"/>
  <c r="K26" i="4"/>
  <c r="K9" i="4"/>
  <c r="K12" i="4"/>
  <c r="P175" i="12"/>
  <c r="P172" i="12"/>
  <c r="P164" i="12"/>
  <c r="P150" i="12"/>
  <c r="P127" i="12"/>
  <c r="M107" i="12"/>
  <c r="P103" i="12"/>
  <c r="P106" i="12" s="1"/>
  <c r="P55" i="12"/>
  <c r="O46" i="12"/>
  <c r="P46" i="12"/>
  <c r="P43" i="12"/>
  <c r="P25" i="12"/>
  <c r="P30" i="12" s="1"/>
  <c r="P34" i="12" s="1"/>
  <c r="P19" i="12"/>
  <c r="P8" i="12"/>
  <c r="P96" i="12" s="1"/>
  <c r="AD109" i="3"/>
  <c r="AC97" i="3"/>
  <c r="AD97" i="3"/>
  <c r="AB42" i="3"/>
  <c r="AC42" i="3"/>
  <c r="AD42" i="3"/>
  <c r="AG45" i="15"/>
  <c r="AG31" i="15"/>
  <c r="K18" i="4" l="1"/>
  <c r="K27" i="4" s="1"/>
  <c r="K29" i="4" s="1"/>
  <c r="P113" i="12"/>
  <c r="P118" i="12" s="1"/>
  <c r="P121" i="12" s="1"/>
  <c r="P122" i="12" s="1"/>
  <c r="P107" i="12"/>
  <c r="P130" i="12"/>
  <c r="P139" i="12"/>
  <c r="AD110" i="3"/>
  <c r="AD112" i="3" s="1"/>
  <c r="X85" i="5"/>
  <c r="Y85" i="5"/>
  <c r="O25" i="12" l="1"/>
  <c r="O30" i="12" s="1"/>
  <c r="O34" i="12" s="1"/>
  <c r="O19" i="12"/>
  <c r="S31" i="15"/>
  <c r="S45" i="15" l="1"/>
  <c r="Y70" i="5"/>
  <c r="Y65" i="5"/>
  <c r="Y56" i="5"/>
  <c r="Y47" i="5"/>
  <c r="O175" i="12"/>
  <c r="O172" i="12"/>
  <c r="O149" i="12"/>
  <c r="O146" i="12"/>
  <c r="O127" i="12"/>
  <c r="O103" i="12"/>
  <c r="O130" i="12" s="1"/>
  <c r="O85" i="12"/>
  <c r="O66" i="12"/>
  <c r="O72" i="12" s="1"/>
  <c r="O77" i="12" s="1"/>
  <c r="O80" i="12" s="1"/>
  <c r="O55" i="12"/>
  <c r="O155" i="12" l="1"/>
  <c r="O160" i="12" s="1"/>
  <c r="O163" i="12" s="1"/>
  <c r="O164" i="12" s="1"/>
  <c r="O150" i="12"/>
  <c r="O106" i="12"/>
  <c r="O67" i="12"/>
  <c r="O43" i="12"/>
  <c r="O113" i="12" l="1"/>
  <c r="O118" i="12" s="1"/>
  <c r="O121" i="12" s="1"/>
  <c r="O122" i="12" s="1"/>
  <c r="O107" i="12"/>
  <c r="O8" i="12"/>
  <c r="AC109" i="3"/>
  <c r="AC110" i="3" s="1"/>
  <c r="AC86" i="3"/>
  <c r="AC88" i="3" s="1"/>
  <c r="AC74" i="3"/>
  <c r="AC64" i="3"/>
  <c r="AO71" i="6"/>
  <c r="AO72" i="6"/>
  <c r="AO49" i="6"/>
  <c r="C52" i="16"/>
  <c r="E50" i="16"/>
  <c r="B50" i="16"/>
  <c r="B49" i="16"/>
  <c r="D48" i="16"/>
  <c r="E48" i="16" s="1"/>
  <c r="D45" i="16"/>
  <c r="C36" i="16"/>
  <c r="E34" i="16"/>
  <c r="D34" i="16"/>
  <c r="B34" i="16"/>
  <c r="B33" i="16"/>
  <c r="D32" i="16"/>
  <c r="E32" i="16" s="1"/>
  <c r="E30" i="16"/>
  <c r="D30" i="16"/>
  <c r="D23" i="16"/>
  <c r="E23" i="16" s="1"/>
  <c r="E19" i="16"/>
  <c r="D19" i="16"/>
  <c r="C16" i="16"/>
  <c r="D6" i="16"/>
  <c r="E6" i="16" s="1"/>
  <c r="AC75" i="3" l="1"/>
  <c r="AC112" i="3"/>
  <c r="O139" i="12"/>
  <c r="O96" i="12"/>
  <c r="D29" i="16"/>
  <c r="E17" i="16"/>
  <c r="D46" i="16"/>
  <c r="D47" i="16" s="1"/>
  <c r="E47" i="16" s="1"/>
  <c r="D16" i="16"/>
  <c r="E16" i="16" s="1"/>
  <c r="E20" i="16" s="1"/>
  <c r="D17" i="16"/>
  <c r="D36" i="16"/>
  <c r="D52" i="16"/>
  <c r="E45" i="16"/>
  <c r="D49" i="16"/>
  <c r="E52" i="16"/>
  <c r="E46" i="16"/>
  <c r="E36" i="16"/>
  <c r="D51" i="16" l="1"/>
  <c r="D54" i="16" s="1"/>
  <c r="D31" i="16"/>
  <c r="E31" i="16" s="1"/>
  <c r="D33" i="16"/>
  <c r="E29" i="16"/>
  <c r="E33" i="16" s="1"/>
  <c r="D18" i="16"/>
  <c r="E18" i="16" s="1"/>
  <c r="D20" i="16"/>
  <c r="E49" i="16"/>
  <c r="E51" i="16" s="1"/>
  <c r="E54" i="16" s="1"/>
  <c r="D22" i="16" l="1"/>
  <c r="D25" i="16" s="1"/>
  <c r="E35" i="16"/>
  <c r="E38" i="16" s="1"/>
  <c r="D35" i="16"/>
  <c r="D38" i="16" s="1"/>
  <c r="E22" i="16"/>
  <c r="E25" i="16" s="1"/>
  <c r="AN72" i="6" l="1"/>
  <c r="N146" i="12"/>
  <c r="N175" i="12" s="1"/>
  <c r="T45" i="15"/>
  <c r="T31" i="15"/>
  <c r="X70" i="5" l="1"/>
  <c r="X65" i="5"/>
  <c r="X56" i="5"/>
  <c r="X47" i="5" l="1"/>
  <c r="AN71" i="6"/>
  <c r="M175" i="12"/>
  <c r="N172" i="12"/>
  <c r="M164" i="12"/>
  <c r="L150" i="12"/>
  <c r="M150" i="12"/>
  <c r="N149" i="12"/>
  <c r="K130" i="12"/>
  <c r="L130" i="12"/>
  <c r="M130" i="12"/>
  <c r="N127" i="12"/>
  <c r="N103" i="12"/>
  <c r="N106" i="12" s="1"/>
  <c r="N66" i="12"/>
  <c r="N55" i="12"/>
  <c r="N43" i="12"/>
  <c r="N15" i="12"/>
  <c r="N46" i="12" s="1"/>
  <c r="N8" i="12"/>
  <c r="N139" i="12" s="1"/>
  <c r="K109" i="3"/>
  <c r="L109" i="3"/>
  <c r="M109" i="3"/>
  <c r="N109" i="3"/>
  <c r="O109" i="3"/>
  <c r="P109" i="3"/>
  <c r="Q109" i="3"/>
  <c r="R109" i="3"/>
  <c r="S109" i="3"/>
  <c r="T109" i="3"/>
  <c r="U109" i="3"/>
  <c r="V109" i="3"/>
  <c r="W109" i="3"/>
  <c r="X109" i="3"/>
  <c r="Y109" i="3"/>
  <c r="Z109" i="3"/>
  <c r="AA109" i="3"/>
  <c r="AB109" i="3"/>
  <c r="AB97" i="3"/>
  <c r="AB86" i="3"/>
  <c r="AB88" i="3" s="1"/>
  <c r="AB74" i="3"/>
  <c r="AA74" i="3"/>
  <c r="AB64" i="3"/>
  <c r="AA19" i="3"/>
  <c r="AB19" i="3"/>
  <c r="W45" i="15"/>
  <c r="X45" i="15"/>
  <c r="Y45" i="15"/>
  <c r="U45" i="15"/>
  <c r="Y31" i="15"/>
  <c r="U31" i="15"/>
  <c r="N96" i="12" l="1"/>
  <c r="N18" i="12"/>
  <c r="N19" i="12" s="1"/>
  <c r="N113" i="12"/>
  <c r="N118" i="12" s="1"/>
  <c r="N121" i="12" s="1"/>
  <c r="N122" i="12" s="1"/>
  <c r="N107" i="12"/>
  <c r="AB75" i="3"/>
  <c r="AB110" i="3"/>
  <c r="AB112" i="3" s="1"/>
  <c r="N67" i="12"/>
  <c r="N72" i="12"/>
  <c r="N77" i="12" s="1"/>
  <c r="N80" i="12" s="1"/>
  <c r="N83" i="12" s="1"/>
  <c r="N85" i="12" s="1"/>
  <c r="N130" i="12"/>
  <c r="N25" i="12"/>
  <c r="N30" i="12" s="1"/>
  <c r="N34" i="12" s="1"/>
  <c r="N155" i="12"/>
  <c r="N160" i="12" s="1"/>
  <c r="N163" i="12" s="1"/>
  <c r="N164" i="12" s="1"/>
  <c r="N150" i="12"/>
  <c r="O65" i="5"/>
  <c r="P65" i="5"/>
  <c r="Q65" i="5"/>
  <c r="R65" i="5"/>
  <c r="S65" i="5"/>
  <c r="T65" i="5"/>
  <c r="U65" i="5"/>
  <c r="V65" i="5"/>
  <c r="W65" i="5"/>
  <c r="W85" i="5" l="1"/>
  <c r="W56" i="5" l="1"/>
  <c r="W47" i="5"/>
  <c r="AM71" i="6"/>
  <c r="AM72" i="6"/>
  <c r="M67" i="12"/>
  <c r="M46" i="12"/>
  <c r="M34" i="12"/>
  <c r="M19" i="12"/>
  <c r="M55" i="12"/>
  <c r="L55" i="12"/>
  <c r="M8" i="12"/>
  <c r="L8" i="12"/>
  <c r="Z97" i="3"/>
  <c r="AA97" i="3"/>
  <c r="AA110" i="3" s="1"/>
  <c r="Z86" i="3"/>
  <c r="Z88" i="3" s="1"/>
  <c r="AA86" i="3"/>
  <c r="AA88" i="3" s="1"/>
  <c r="Z74" i="3"/>
  <c r="Z64" i="3"/>
  <c r="AA64" i="3"/>
  <c r="AA42" i="3"/>
  <c r="M139" i="12" l="1"/>
  <c r="M96" i="12"/>
  <c r="Z75" i="3"/>
  <c r="AA112" i="3"/>
  <c r="AA75" i="3"/>
  <c r="Z110" i="3"/>
  <c r="Z112" i="3" s="1"/>
  <c r="AH45" i="15" l="1"/>
  <c r="Z45" i="15"/>
  <c r="AA45" i="15"/>
  <c r="AB45" i="15"/>
  <c r="V45" i="15"/>
  <c r="AH31" i="15"/>
  <c r="X31" i="15"/>
  <c r="Z31" i="15"/>
  <c r="AA31" i="15"/>
  <c r="AB31" i="15"/>
  <c r="V31" i="15"/>
  <c r="V85" i="5" l="1"/>
  <c r="V47" i="5" l="1"/>
  <c r="AL71" i="6"/>
  <c r="AL72" i="6"/>
  <c r="J26" i="4"/>
  <c r="J18" i="4"/>
  <c r="L175" i="12"/>
  <c r="L164" i="12"/>
  <c r="L139" i="12"/>
  <c r="L122" i="12"/>
  <c r="L107" i="12"/>
  <c r="L96" i="12"/>
  <c r="L67" i="12"/>
  <c r="L34" i="12"/>
  <c r="L19" i="12"/>
  <c r="Z19" i="3"/>
  <c r="J27" i="4" l="1"/>
  <c r="AI45" i="15"/>
  <c r="AJ45" i="15"/>
  <c r="AK45" i="15"/>
  <c r="AL45" i="15"/>
  <c r="AI31" i="15"/>
  <c r="AJ31" i="15"/>
  <c r="AK31" i="15"/>
  <c r="AL31" i="15"/>
  <c r="W31" i="15"/>
  <c r="U85" i="5" l="1"/>
  <c r="U47" i="5"/>
  <c r="AK72" i="6"/>
  <c r="AK71" i="6"/>
  <c r="K175" i="12"/>
  <c r="K164" i="12"/>
  <c r="K150" i="12"/>
  <c r="K139" i="12"/>
  <c r="K122" i="12"/>
  <c r="K107" i="12"/>
  <c r="K96" i="12"/>
  <c r="K67" i="12"/>
  <c r="K55" i="12"/>
  <c r="K46" i="12"/>
  <c r="K34" i="12"/>
  <c r="K19" i="12"/>
  <c r="Y97" i="3"/>
  <c r="Y86" i="3"/>
  <c r="Y88" i="3" s="1"/>
  <c r="Y74" i="3"/>
  <c r="Y64" i="3"/>
  <c r="X19" i="3"/>
  <c r="Y19" i="3"/>
  <c r="Y110" i="3" l="1"/>
  <c r="Y112" i="3" s="1"/>
  <c r="Y75" i="3"/>
  <c r="C164" i="12" l="1"/>
  <c r="D164" i="12"/>
  <c r="E164" i="12"/>
  <c r="F164" i="12"/>
  <c r="G164" i="12"/>
  <c r="H164" i="12"/>
  <c r="I164" i="12"/>
  <c r="J164" i="12"/>
  <c r="C150" i="12"/>
  <c r="D150" i="12"/>
  <c r="E150" i="12"/>
  <c r="F150" i="12"/>
  <c r="G150" i="12"/>
  <c r="H150" i="12"/>
  <c r="I150" i="12"/>
  <c r="J150" i="12"/>
  <c r="C122" i="12"/>
  <c r="D122" i="12"/>
  <c r="E122" i="12"/>
  <c r="F122" i="12"/>
  <c r="G122" i="12"/>
  <c r="H122" i="12"/>
  <c r="I122" i="12"/>
  <c r="J122" i="12"/>
  <c r="C107" i="12"/>
  <c r="D107" i="12"/>
  <c r="E107" i="12"/>
  <c r="F107" i="12"/>
  <c r="G107" i="12"/>
  <c r="H107" i="12"/>
  <c r="I107" i="12"/>
  <c r="J107" i="12"/>
  <c r="C67" i="12"/>
  <c r="D67" i="12"/>
  <c r="C34" i="12"/>
  <c r="D34" i="12"/>
  <c r="E34" i="12"/>
  <c r="F34" i="12"/>
  <c r="G34" i="12"/>
  <c r="H34" i="12"/>
  <c r="J34" i="12"/>
  <c r="C19" i="12"/>
  <c r="D19" i="12"/>
  <c r="E19" i="12"/>
  <c r="F19" i="12"/>
  <c r="G19" i="12"/>
  <c r="H19" i="12"/>
  <c r="J19" i="12"/>
  <c r="C46" i="12"/>
  <c r="D46" i="12"/>
  <c r="E46" i="12"/>
  <c r="F46" i="12"/>
  <c r="G46" i="12"/>
  <c r="H46" i="12"/>
  <c r="C88" i="12"/>
  <c r="D88" i="12"/>
  <c r="C130" i="12"/>
  <c r="D130" i="12"/>
  <c r="E130" i="12"/>
  <c r="F130" i="12"/>
  <c r="G130" i="12"/>
  <c r="H130" i="12"/>
  <c r="I130" i="12"/>
  <c r="C175" i="12"/>
  <c r="D175" i="12"/>
  <c r="E175" i="12"/>
  <c r="I175" i="12"/>
  <c r="H175" i="12"/>
  <c r="G175" i="12"/>
  <c r="F175" i="12"/>
  <c r="J175" i="12"/>
  <c r="J130" i="12"/>
  <c r="J46" i="12"/>
  <c r="T85" i="5" l="1"/>
  <c r="X20" i="15" l="1"/>
  <c r="AI20" i="15"/>
  <c r="AB21" i="15" l="1"/>
  <c r="X21" i="15"/>
  <c r="AL21" i="15"/>
  <c r="AK21" i="15"/>
  <c r="AJ21" i="15"/>
  <c r="AI21" i="15"/>
  <c r="AL23" i="15"/>
  <c r="AK23" i="15"/>
  <c r="AJ23" i="15"/>
  <c r="T70" i="5" l="1"/>
  <c r="T47" i="5"/>
  <c r="AJ71" i="6"/>
  <c r="AJ72" i="6"/>
  <c r="G139" i="12" l="1"/>
  <c r="H139" i="12"/>
  <c r="I139" i="12"/>
  <c r="J139" i="12"/>
  <c r="J96" i="12"/>
  <c r="J87" i="12"/>
  <c r="J88" i="12" s="1"/>
  <c r="E77" i="12"/>
  <c r="F77" i="12"/>
  <c r="G77" i="12"/>
  <c r="H77" i="12"/>
  <c r="E88" i="12"/>
  <c r="F88" i="12"/>
  <c r="G88" i="12"/>
  <c r="H88" i="12"/>
  <c r="I88" i="12"/>
  <c r="J67" i="12"/>
  <c r="G55" i="12"/>
  <c r="H55" i="12"/>
  <c r="I55" i="12"/>
  <c r="J55" i="12"/>
  <c r="W97" i="3"/>
  <c r="X97" i="3"/>
  <c r="X86" i="3"/>
  <c r="X88" i="3" s="1"/>
  <c r="W74" i="3"/>
  <c r="X74" i="3"/>
  <c r="W64" i="3"/>
  <c r="X64" i="3"/>
  <c r="T64" i="3"/>
  <c r="X110" i="3" l="1"/>
  <c r="X112" i="3" s="1"/>
  <c r="W110" i="3"/>
  <c r="X75" i="3"/>
  <c r="W75" i="3"/>
  <c r="H66" i="12"/>
  <c r="H67" i="12" s="1"/>
  <c r="G66" i="12"/>
  <c r="G67" i="12" s="1"/>
  <c r="E66" i="12"/>
  <c r="E67" i="12" s="1"/>
  <c r="F66" i="12"/>
  <c r="F67" i="12" s="1"/>
  <c r="I66" i="12"/>
  <c r="I67" i="12" l="1"/>
  <c r="I72" i="12"/>
  <c r="I77" i="12" s="1"/>
  <c r="S85" i="5" l="1"/>
  <c r="S70" i="5"/>
  <c r="S47" i="5"/>
  <c r="AI71" i="6"/>
  <c r="AI72" i="6"/>
  <c r="I96" i="12" l="1"/>
  <c r="H96" i="12"/>
  <c r="G96" i="12"/>
  <c r="F96" i="12"/>
  <c r="E96" i="12"/>
  <c r="D96" i="12"/>
  <c r="I15" i="12"/>
  <c r="W86" i="3"/>
  <c r="W88" i="3" s="1"/>
  <c r="W112" i="3" s="1"/>
  <c r="I18" i="12" l="1"/>
  <c r="I19" i="12" s="1"/>
  <c r="I46" i="12"/>
  <c r="V18" i="3"/>
  <c r="I25" i="12" l="1"/>
  <c r="I30" i="12" s="1"/>
  <c r="I34" i="12" s="1"/>
  <c r="V97" i="3"/>
  <c r="V86" i="3"/>
  <c r="V88" i="3" s="1"/>
  <c r="V74" i="3"/>
  <c r="V64" i="3"/>
  <c r="V75" i="3" l="1"/>
  <c r="V110" i="3"/>
  <c r="V112" i="3" s="1"/>
  <c r="R85" i="5"/>
  <c r="R70" i="5"/>
  <c r="R47" i="5"/>
  <c r="AH72" i="6"/>
  <c r="AG72" i="6"/>
  <c r="AH71" i="6"/>
  <c r="AG71" i="6"/>
  <c r="C27" i="4"/>
  <c r="D27" i="4"/>
  <c r="E27" i="4"/>
  <c r="F27" i="4"/>
  <c r="G27" i="4"/>
  <c r="I26" i="4"/>
  <c r="I27" i="4" s="1"/>
  <c r="I29" i="4" s="1"/>
  <c r="J28" i="4" s="1"/>
  <c r="J29" i="4" s="1"/>
  <c r="H26" i="4"/>
  <c r="H27" i="4" s="1"/>
  <c r="AD72" i="6" l="1"/>
  <c r="AE72" i="6"/>
  <c r="AA72" i="6"/>
  <c r="AB72" i="6"/>
  <c r="AC72" i="6"/>
  <c r="AA71" i="6"/>
  <c r="AB71" i="6"/>
  <c r="AC71" i="6"/>
  <c r="AD71" i="6"/>
  <c r="AF72" i="6"/>
  <c r="AE71" i="6"/>
  <c r="AF71" i="6"/>
  <c r="Q85" i="5" l="1"/>
  <c r="Q70" i="5" l="1"/>
  <c r="Q47" i="5"/>
  <c r="U97" i="3"/>
  <c r="U86" i="3"/>
  <c r="U88" i="3" s="1"/>
  <c r="U74" i="3"/>
  <c r="U64" i="3"/>
  <c r="U75" i="3" l="1"/>
  <c r="U110" i="3"/>
  <c r="U112" i="3" s="1"/>
  <c r="P85" i="5" l="1"/>
  <c r="P70" i="5" l="1"/>
  <c r="P47" i="5"/>
  <c r="F139" i="12" l="1"/>
  <c r="F55" i="12"/>
  <c r="Q97" i="3"/>
  <c r="R97" i="3"/>
  <c r="S97" i="3"/>
  <c r="T97" i="3"/>
  <c r="R74" i="3"/>
  <c r="S74" i="3"/>
  <c r="T74" i="3"/>
  <c r="T75" i="3" s="1"/>
  <c r="R64" i="3"/>
  <c r="S64" i="3"/>
  <c r="Q110" i="3" l="1"/>
  <c r="T110" i="3"/>
  <c r="T112" i="3" s="1"/>
  <c r="R110" i="3"/>
  <c r="S110" i="3"/>
  <c r="S112" i="3" s="1"/>
  <c r="H70" i="5" l="1"/>
  <c r="I70" i="5"/>
  <c r="J70" i="5"/>
  <c r="K70" i="5"/>
  <c r="L70" i="5"/>
  <c r="M70" i="5"/>
  <c r="N70" i="5"/>
  <c r="O70" i="5"/>
  <c r="G70" i="5"/>
  <c r="O47" i="5"/>
  <c r="H47" i="5"/>
  <c r="I47" i="5"/>
  <c r="J47" i="5"/>
  <c r="K47" i="5"/>
  <c r="L47" i="5"/>
  <c r="M47" i="5"/>
  <c r="N47" i="5"/>
  <c r="G47" i="5"/>
  <c r="E139" i="12" l="1"/>
  <c r="E55" i="12"/>
  <c r="S75" i="3"/>
  <c r="R88" i="3" l="1"/>
  <c r="R112" i="3" s="1"/>
  <c r="R75" i="3" l="1"/>
  <c r="C139" i="12" l="1"/>
  <c r="D139" i="12"/>
  <c r="C96" i="12" l="1"/>
  <c r="C55" i="12"/>
  <c r="D55" i="12"/>
  <c r="H85" i="5" l="1"/>
  <c r="I85" i="5"/>
  <c r="J85" i="5"/>
  <c r="K85" i="5"/>
  <c r="L85" i="5"/>
  <c r="M85" i="5"/>
  <c r="N85" i="5"/>
  <c r="G85" i="5"/>
  <c r="Q88" i="3" l="1"/>
  <c r="Q112" i="3" s="1"/>
  <c r="Q74" i="3"/>
  <c r="Q64" i="3"/>
  <c r="P86" i="3" l="1"/>
  <c r="P64" i="3" l="1"/>
  <c r="P74" i="3"/>
  <c r="P88" i="3"/>
  <c r="P97" i="3"/>
  <c r="P110" i="3" l="1"/>
  <c r="P112" i="3" s="1"/>
  <c r="P75" i="3"/>
  <c r="D109" i="3" l="1"/>
  <c r="E109" i="3"/>
  <c r="F109" i="3"/>
  <c r="G109" i="3"/>
  <c r="H109" i="3"/>
  <c r="I109" i="3"/>
  <c r="J109" i="3"/>
  <c r="C97" i="3"/>
  <c r="D97" i="3"/>
  <c r="E97" i="3"/>
  <c r="F97" i="3"/>
  <c r="G97" i="3"/>
  <c r="H97" i="3"/>
  <c r="I97" i="3"/>
  <c r="J97" i="3"/>
  <c r="K97" i="3"/>
  <c r="L97" i="3"/>
  <c r="M97" i="3"/>
  <c r="N97" i="3"/>
  <c r="O97" i="3"/>
  <c r="C86" i="3"/>
  <c r="C88" i="3" s="1"/>
  <c r="D86" i="3"/>
  <c r="D88" i="3" s="1"/>
  <c r="E86" i="3"/>
  <c r="E88" i="3" s="1"/>
  <c r="F86" i="3"/>
  <c r="F88" i="3" s="1"/>
  <c r="G86" i="3"/>
  <c r="G88" i="3" s="1"/>
  <c r="H86" i="3"/>
  <c r="H88" i="3" s="1"/>
  <c r="I86" i="3"/>
  <c r="I88" i="3" s="1"/>
  <c r="J86" i="3"/>
  <c r="J88" i="3" s="1"/>
  <c r="K86" i="3"/>
  <c r="K88" i="3" s="1"/>
  <c r="L86" i="3"/>
  <c r="L88" i="3" s="1"/>
  <c r="M86" i="3"/>
  <c r="M88" i="3" s="1"/>
  <c r="N86" i="3"/>
  <c r="N88" i="3" s="1"/>
  <c r="O86" i="3"/>
  <c r="O88" i="3" s="1"/>
  <c r="H74" i="3"/>
  <c r="I74" i="3"/>
  <c r="J74" i="3"/>
  <c r="K74" i="3"/>
  <c r="L74" i="3"/>
  <c r="M74" i="3"/>
  <c r="N74" i="3"/>
  <c r="O74" i="3"/>
  <c r="E64" i="3"/>
  <c r="F64" i="3"/>
  <c r="G64" i="3"/>
  <c r="H64" i="3"/>
  <c r="I64" i="3"/>
  <c r="J64" i="3"/>
  <c r="K64" i="3"/>
  <c r="L64" i="3"/>
  <c r="M64" i="3"/>
  <c r="N64" i="3"/>
  <c r="O64" i="3"/>
  <c r="J112" i="3" l="1"/>
  <c r="G112" i="3"/>
  <c r="N110" i="3"/>
  <c r="N112" i="3" s="1"/>
  <c r="M110" i="3"/>
  <c r="M112" i="3" s="1"/>
  <c r="L110" i="3"/>
  <c r="L112" i="3" s="1"/>
  <c r="O110" i="3"/>
  <c r="O112" i="3" s="1"/>
  <c r="K110" i="3"/>
  <c r="K112" i="3" s="1"/>
  <c r="O75" i="3"/>
  <c r="H41" i="5"/>
  <c r="G41" i="5"/>
  <c r="N75" i="3" l="1"/>
  <c r="M75" i="3" l="1"/>
  <c r="L75" i="3" l="1"/>
  <c r="K75" i="3" l="1"/>
  <c r="F74" i="3" l="1"/>
  <c r="G74" i="3"/>
  <c r="E110" i="3"/>
  <c r="E74" i="3"/>
  <c r="D74" i="3"/>
  <c r="D64" i="3"/>
  <c r="C109" i="3"/>
  <c r="C74" i="3"/>
  <c r="F75" i="3" l="1"/>
  <c r="J75" i="3"/>
  <c r="D75" i="3"/>
  <c r="H75" i="3"/>
  <c r="G75" i="3"/>
  <c r="I75" i="3"/>
  <c r="E112" i="3"/>
  <c r="E75" i="3"/>
  <c r="C110" i="3"/>
  <c r="C112" i="3" s="1"/>
  <c r="D110" i="3"/>
  <c r="D112" i="3" s="1"/>
  <c r="C64" i="3" l="1"/>
  <c r="C75" i="3" s="1"/>
  <c r="F110" i="3" l="1"/>
  <c r="F112" i="3" s="1"/>
  <c r="G110" i="3"/>
  <c r="I110" i="3"/>
  <c r="J110" i="3"/>
  <c r="C15" i="3" l="1"/>
  <c r="C18" i="3" s="1"/>
  <c r="D15" i="3"/>
  <c r="D18" i="3" s="1"/>
  <c r="E15" i="3"/>
  <c r="E18" i="3" s="1"/>
  <c r="I15" i="3"/>
  <c r="I18" i="3" s="1"/>
  <c r="H15" i="3"/>
  <c r="H18" i="3" s="1"/>
  <c r="G15" i="3"/>
  <c r="G18" i="3" s="1"/>
  <c r="F15" i="3"/>
  <c r="F18" i="3" s="1"/>
  <c r="I112" i="3" l="1"/>
  <c r="H110" i="3" l="1"/>
  <c r="H112" i="3"/>
  <c r="U54" i="2" l="1"/>
  <c r="V54" i="2"/>
  <c r="W54" i="2"/>
  <c r="X54" i="2"/>
  <c r="U55" i="2"/>
  <c r="V55" i="2"/>
  <c r="W55" i="2"/>
  <c r="X55" i="2"/>
  <c r="U56" i="2"/>
  <c r="V56" i="2"/>
  <c r="W56" i="2"/>
  <c r="X56" i="2"/>
  <c r="U57" i="2"/>
  <c r="V57" i="2"/>
  <c r="W57" i="2"/>
  <c r="X57" i="2"/>
  <c r="U58" i="2"/>
  <c r="V58" i="2"/>
  <c r="W58" i="2"/>
  <c r="X58" i="2"/>
  <c r="U60" i="2"/>
  <c r="V60" i="2"/>
  <c r="W60" i="2"/>
  <c r="X60" i="2"/>
  <c r="U61" i="2"/>
  <c r="V61" i="2"/>
  <c r="W61" i="2"/>
  <c r="X61" i="2"/>
  <c r="U62" i="2"/>
  <c r="V62" i="2"/>
  <c r="W62" i="2"/>
  <c r="X62" i="2"/>
  <c r="U63" i="2"/>
  <c r="V63" i="2"/>
  <c r="W63" i="2"/>
  <c r="X63" i="2"/>
  <c r="U64" i="2"/>
  <c r="V64" i="2"/>
  <c r="W64" i="2"/>
  <c r="X64" i="2"/>
  <c r="U65" i="2"/>
  <c r="V65" i="2"/>
  <c r="W65" i="2"/>
  <c r="X65" i="2"/>
  <c r="U66" i="2"/>
  <c r="V66" i="2"/>
  <c r="W66" i="2"/>
  <c r="X66" i="2"/>
  <c r="U67" i="2"/>
  <c r="V67" i="2"/>
  <c r="W67" i="2"/>
  <c r="X67" i="2"/>
  <c r="U68" i="2"/>
  <c r="V68" i="2"/>
  <c r="W68" i="2"/>
  <c r="X68" i="2"/>
  <c r="U69" i="2"/>
  <c r="V69" i="2"/>
  <c r="W69" i="2"/>
  <c r="X69" i="2"/>
  <c r="U71" i="2"/>
  <c r="V71" i="2"/>
  <c r="W71" i="2"/>
  <c r="X71" i="2"/>
  <c r="U73" i="2"/>
  <c r="V73" i="2"/>
  <c r="W73" i="2"/>
  <c r="X73" i="2"/>
  <c r="U74" i="2"/>
  <c r="V74" i="2"/>
  <c r="W74" i="2"/>
  <c r="X74" i="2"/>
  <c r="V75" i="2"/>
  <c r="W75" i="2"/>
  <c r="X75" i="2"/>
  <c r="V76" i="2"/>
  <c r="W76" i="2"/>
  <c r="X76" i="2"/>
  <c r="U77" i="2"/>
  <c r="V77" i="2"/>
  <c r="W77" i="2"/>
  <c r="X77" i="2"/>
  <c r="U78" i="2"/>
  <c r="V78" i="2"/>
  <c r="W78" i="2"/>
  <c r="X78" i="2"/>
  <c r="U79" i="2"/>
  <c r="V79" i="2"/>
  <c r="W79" i="2"/>
  <c r="U80" i="2"/>
  <c r="V80" i="2"/>
  <c r="W80" i="2"/>
  <c r="X80" i="2"/>
  <c r="U81" i="2"/>
  <c r="V81" i="2"/>
  <c r="W81" i="2"/>
  <c r="X81" i="2"/>
  <c r="U83" i="2"/>
  <c r="V83" i="2"/>
  <c r="W83" i="2"/>
  <c r="X83" i="2"/>
  <c r="U84" i="2"/>
  <c r="V84" i="2"/>
  <c r="W84" i="2"/>
  <c r="X84" i="2"/>
  <c r="U85" i="2"/>
  <c r="V85" i="2"/>
  <c r="W85" i="2"/>
  <c r="U86" i="2"/>
  <c r="V86" i="2"/>
  <c r="W86" i="2"/>
  <c r="X86" i="2"/>
  <c r="U87" i="2"/>
  <c r="V87" i="2"/>
  <c r="W87" i="2"/>
  <c r="X87" i="2"/>
  <c r="U88" i="2"/>
  <c r="V88" i="2"/>
  <c r="W88" i="2"/>
  <c r="X88" i="2"/>
  <c r="U89" i="2"/>
  <c r="V89" i="2"/>
  <c r="W89" i="2"/>
  <c r="X89" i="2"/>
  <c r="U91" i="2"/>
  <c r="V91" i="2"/>
  <c r="W91" i="2"/>
  <c r="X91" i="2"/>
  <c r="U93" i="2"/>
  <c r="V93" i="2"/>
  <c r="W93" i="2"/>
  <c r="X93" i="2"/>
  <c r="U94" i="2"/>
  <c r="V94" i="2"/>
  <c r="W94" i="2"/>
  <c r="X94" i="2"/>
  <c r="U96" i="2"/>
  <c r="V96" i="2"/>
  <c r="W96" i="2"/>
  <c r="X96" i="2"/>
  <c r="X53" i="2"/>
  <c r="W53" i="2"/>
  <c r="V53" i="2"/>
  <c r="U53" i="2"/>
  <c r="U9" i="2" l="1"/>
  <c r="V9" i="2"/>
  <c r="W9" i="2"/>
  <c r="X9" i="2"/>
  <c r="U10" i="2"/>
  <c r="V10" i="2"/>
  <c r="W10" i="2"/>
  <c r="X10" i="2"/>
  <c r="U11" i="2"/>
  <c r="V11" i="2"/>
  <c r="W11" i="2"/>
  <c r="X11" i="2"/>
  <c r="U12" i="2"/>
  <c r="V12" i="2"/>
  <c r="W12" i="2"/>
  <c r="X12" i="2"/>
  <c r="U13" i="2"/>
  <c r="V13" i="2"/>
  <c r="W13" i="2"/>
  <c r="X13" i="2"/>
  <c r="U14" i="2"/>
  <c r="V14" i="2"/>
  <c r="W14" i="2"/>
  <c r="X14" i="2"/>
  <c r="U15" i="2"/>
  <c r="V15" i="2"/>
  <c r="W15" i="2"/>
  <c r="X15" i="2"/>
  <c r="U16" i="2"/>
  <c r="V16" i="2"/>
  <c r="W16" i="2"/>
  <c r="X16" i="2"/>
  <c r="U17" i="2"/>
  <c r="V17" i="2"/>
  <c r="W17" i="2"/>
  <c r="X17" i="2"/>
  <c r="U18" i="2"/>
  <c r="V18" i="2"/>
  <c r="W18" i="2"/>
  <c r="X18" i="2"/>
  <c r="U20" i="2"/>
  <c r="V20" i="2"/>
  <c r="W20" i="2"/>
  <c r="X20" i="2"/>
  <c r="U23" i="2"/>
  <c r="V23" i="2"/>
  <c r="W23" i="2"/>
  <c r="X23" i="2"/>
  <c r="U24" i="2"/>
  <c r="V24" i="2"/>
  <c r="W24" i="2"/>
  <c r="X24" i="2"/>
  <c r="U25" i="2"/>
  <c r="V25" i="2"/>
  <c r="W25" i="2"/>
  <c r="X25" i="2"/>
  <c r="U27" i="2"/>
  <c r="V27" i="2"/>
  <c r="W27" i="2"/>
  <c r="X27" i="2"/>
  <c r="U28" i="2"/>
  <c r="V28" i="2"/>
  <c r="W28" i="2"/>
  <c r="X28" i="2"/>
  <c r="U29" i="2"/>
  <c r="V29" i="2"/>
  <c r="W29" i="2"/>
  <c r="X29" i="2"/>
  <c r="U30" i="2"/>
  <c r="V30" i="2"/>
  <c r="W30" i="2"/>
  <c r="X30" i="2"/>
  <c r="U31" i="2"/>
  <c r="V31" i="2"/>
  <c r="W31" i="2"/>
  <c r="X31" i="2"/>
  <c r="U32" i="2"/>
  <c r="V32" i="2"/>
  <c r="W32" i="2"/>
  <c r="X32" i="2"/>
  <c r="U33" i="2"/>
  <c r="V33" i="2"/>
  <c r="W33" i="2"/>
  <c r="X33" i="2"/>
  <c r="U35" i="2"/>
  <c r="V35" i="2"/>
  <c r="W35" i="2"/>
  <c r="X35" i="2"/>
  <c r="U36" i="2"/>
  <c r="V36" i="2"/>
  <c r="W36" i="2"/>
  <c r="X36" i="2"/>
  <c r="U37" i="2"/>
  <c r="V37" i="2"/>
  <c r="W37" i="2"/>
  <c r="X37" i="2"/>
  <c r="U38" i="2"/>
  <c r="V38" i="2"/>
  <c r="W38" i="2"/>
  <c r="X38" i="2"/>
  <c r="U39" i="2"/>
  <c r="V39" i="2"/>
  <c r="W39" i="2"/>
  <c r="X39" i="2"/>
  <c r="U40" i="2"/>
  <c r="V40" i="2"/>
  <c r="W40" i="2"/>
  <c r="X40" i="2"/>
  <c r="U41" i="2"/>
  <c r="V41" i="2"/>
  <c r="W41" i="2"/>
  <c r="X41" i="2"/>
  <c r="U43" i="2"/>
  <c r="V43" i="2"/>
  <c r="W43" i="2"/>
  <c r="X43" i="2"/>
  <c r="U45" i="2"/>
  <c r="V45" i="2"/>
  <c r="W45" i="2"/>
  <c r="X45" i="2"/>
  <c r="U46" i="2"/>
  <c r="V46" i="2"/>
  <c r="W46" i="2"/>
  <c r="X46" i="2"/>
  <c r="U47" i="2"/>
  <c r="V47" i="2"/>
  <c r="W47" i="2"/>
  <c r="X47" i="2"/>
  <c r="V8" i="2"/>
  <c r="W8" i="2"/>
  <c r="X8" i="2"/>
  <c r="U8" i="2"/>
  <c r="AH3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S85" authorId="0" shapeId="0" xr:uid="{1B766FE8-2ACD-46C5-AF09-65D067EF9CDB}">
      <text>
        <r>
          <rPr>
            <sz val="9"/>
            <color indexed="81"/>
            <rFont val="Tahoma"/>
            <family val="2"/>
          </rPr>
          <t>Cambió de ubicación en el formato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B62" authorId="0" shapeId="0" xr:uid="{9B58E512-7936-45D4-A793-5884D84FFE8E}">
      <text>
        <r>
          <rPr>
            <b/>
            <sz val="9"/>
            <color indexed="81"/>
            <rFont val="Tahoma"/>
            <family val="2"/>
          </rPr>
          <t>Cambia de ubicación ante el cambio de razón social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F17" authorId="0" shapeId="0" xr:uid="{00000000-0006-0000-0200-000001000000}">
      <text>
        <r>
          <rPr>
            <b/>
            <sz val="9"/>
            <color indexed="81"/>
            <rFont val="Tahoma"/>
            <family val="2"/>
          </rPr>
          <t>Se cambia el formato. 
Ver línea abajo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Isabel Arias Ramirez - Man Power De Colombia Ltda</author>
  </authors>
  <commentList>
    <comment ref="B10" authorId="0" shapeId="0" xr:uid="{94E2414D-A1BC-49A8-80AB-B938B2287BFC}">
      <text>
        <r>
          <rPr>
            <sz val="9"/>
            <color indexed="81"/>
            <rFont val="Tahoma"/>
            <family val="2"/>
          </rPr>
          <t>La estructura de C2Energía + Laurel comienza a reportarse desde 1T2023</t>
        </r>
      </text>
    </comment>
    <comment ref="B11" authorId="0" shapeId="0" xr:uid="{455575E0-1E2B-4CAA-A617-A020F1CCB9BB}">
      <text>
        <r>
          <rPr>
            <sz val="9"/>
            <color indexed="81"/>
            <rFont val="Tahoma"/>
            <family val="2"/>
          </rPr>
          <t>La estructura Meriléctrica + Tesorito comienza a reportarse desde 1T2023</t>
        </r>
      </text>
    </comment>
    <comment ref="B39" authorId="0" shapeId="0" xr:uid="{5CF32F95-4EA6-407A-9B97-D2A51F64FF0F}">
      <text>
        <r>
          <rPr>
            <b/>
            <sz val="9"/>
            <color indexed="81"/>
            <rFont val="Tahoma"/>
            <charset val="1"/>
          </rPr>
          <t>Comayagua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Isabel Arias Ramirez - Man Power De Colombia Ltda</author>
    <author>Pablo Andres Chois Vega</author>
    <author>Natalia Molina Arcila</author>
  </authors>
  <commentList>
    <comment ref="G4" authorId="0" shapeId="0" xr:uid="{26748240-E3DD-4FF9-8349-7563BA010FF2}">
      <text>
        <r>
          <rPr>
            <b/>
            <sz val="9"/>
            <color indexed="81"/>
            <rFont val="Tahoma"/>
            <charset val="1"/>
          </rPr>
          <t>MWac</t>
        </r>
      </text>
    </comment>
    <comment ref="H23" authorId="1" shapeId="0" xr:uid="{3A40F29C-B0DB-4E67-9089-1D43BDEE441D}">
      <text>
        <r>
          <rPr>
            <sz val="9"/>
            <color indexed="81"/>
            <rFont val="Tahoma"/>
            <family val="2"/>
          </rPr>
          <t>Se maneja como cadena ALBAN</t>
        </r>
      </text>
    </comment>
    <comment ref="H24" authorId="1" shapeId="0" xr:uid="{539B10A1-4AA8-4085-9415-9F23C367D512}">
      <text>
        <r>
          <rPr>
            <sz val="9"/>
            <color indexed="81"/>
            <rFont val="Tahoma"/>
            <family val="2"/>
          </rPr>
          <t>Se maneja como cadena ALBAN</t>
        </r>
      </text>
    </comment>
    <comment ref="G25" authorId="0" shapeId="0" xr:uid="{757EF052-DA50-4B3F-BA62-BD7ED6F6E0DD}">
      <text>
        <r>
          <rPr>
            <b/>
            <sz val="9"/>
            <color indexed="81"/>
            <rFont val="Tahoma"/>
            <charset val="1"/>
          </rPr>
          <t>MWp</t>
        </r>
      </text>
    </comment>
    <comment ref="D46" authorId="2" shapeId="0" xr:uid="{2B349E6E-730D-4089-A892-56149F732908}">
      <text>
        <r>
          <rPr>
            <b/>
            <sz val="9"/>
            <color indexed="81"/>
            <rFont val="Tahoma"/>
            <family val="2"/>
          </rPr>
          <t>Celsia Colombia tiene la representación comercial.</t>
        </r>
      </text>
    </comment>
    <comment ref="C60" authorId="0" shapeId="0" xr:uid="{6830C35F-9F00-4AF7-95EA-F71A63780660}">
      <text>
        <r>
          <rPr>
            <sz val="9"/>
            <color indexed="81"/>
            <rFont val="Tahoma"/>
            <family val="2"/>
          </rPr>
          <t>Mes del cual se tomará el indicador base (PPI de los EUA), para la actualización del Precio del CxC</t>
        </r>
      </text>
    </comment>
    <comment ref="D60" authorId="0" shapeId="0" xr:uid="{6E28F467-0C79-42DB-9D67-854ADE0E4D79}">
      <text>
        <r>
          <rPr>
            <sz val="9"/>
            <color indexed="81"/>
            <rFont val="Tahoma"/>
            <family val="2"/>
          </rPr>
          <t>Precio al cual se realizó la Asignación de las OEF en USD/kWh.</t>
        </r>
      </text>
    </comment>
    <comment ref="E60" authorId="0" shapeId="0" xr:uid="{0FB1DC83-44C9-4B64-A4CA-189A5A215498}">
      <text>
        <r>
          <rPr>
            <sz val="9"/>
            <color indexed="81"/>
            <rFont val="Tahoma"/>
            <family val="2"/>
          </rPr>
          <t>Asignación de OEF realizada en la subasta inicial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D45" authorId="0" shapeId="0" xr:uid="{936AF912-86A2-4926-8313-9169EEE0455A}">
      <text>
        <r>
          <rPr>
            <b/>
            <sz val="9"/>
            <color indexed="81"/>
            <rFont val="Tahoma"/>
            <family val="2"/>
          </rPr>
          <t>Lo estimo con 1bill. Del valor de los activos transferidos a Tolima - 430.000 del costo de Plan5Caribe</t>
        </r>
      </text>
    </comment>
  </commentList>
</comments>
</file>

<file path=xl/sharedStrings.xml><?xml version="1.0" encoding="utf-8"?>
<sst xmlns="http://schemas.openxmlformats.org/spreadsheetml/2006/main" count="4716" uniqueCount="955">
  <si>
    <t xml:space="preserve">                   CELSIA S.A.</t>
  </si>
  <si>
    <t>Contenido</t>
  </si>
  <si>
    <t>Nota preventiva:</t>
  </si>
  <si>
    <t>Esta información ha sido preparada por Celsia S.A. (la “Compañía” o “Celsia”) con  información propia y de las compañías en las cuales tiene participaciones mayoritarias, la cual no es definitiva ni ha sido auditada. Por lo anterior la información contenida en este documento es susceptible de modificaciones, complementos o enmiendas sin necesidad de aviso previo. Igualmente la información presentada puede diferir de las cifras publicadas por entidades oficiales. Celsia no asume obligación alguna de actualizar o corregir la información contenida en este documento.
La Compañía no otorga ninguna garantía, expresa o implícita, y no es responsable en relación a la exhaustividad de la información (ni por omisión alguna ni por elementos de dicha información que fuesen susceptibles de conducir a error). La Compañía no será responsable de ninguna consecuencia resultante del uso de este documento.</t>
  </si>
  <si>
    <t>Financieros trimestrales:</t>
  </si>
  <si>
    <t>Estados financieros trimestrales consolidados - IFRS</t>
  </si>
  <si>
    <t>Estados financieros trimestrales por segmento y compañía - IFRS</t>
  </si>
  <si>
    <t>Estados financieros trimestrales - ColGAAPS</t>
  </si>
  <si>
    <t>Flujo de efectivo anual</t>
  </si>
  <si>
    <t>Resumen Deuda</t>
  </si>
  <si>
    <t>Anexos - financieros:</t>
  </si>
  <si>
    <t>Segregación ingresos de generación</t>
  </si>
  <si>
    <t>Segregación ebitda por negocio</t>
  </si>
  <si>
    <t>Costo de ventas</t>
  </si>
  <si>
    <t>Histórico de dividendo por acción</t>
  </si>
  <si>
    <t>Operacionales trimestrales:</t>
  </si>
  <si>
    <t>Indicadores operacionales</t>
  </si>
  <si>
    <t>Generación</t>
  </si>
  <si>
    <t>T&amp;D</t>
  </si>
  <si>
    <t>Comercialización</t>
  </si>
  <si>
    <t>ESG</t>
  </si>
  <si>
    <t>Dimensión económica / gobernanza</t>
  </si>
  <si>
    <t>Dimensión social</t>
  </si>
  <si>
    <t>Dimensión ambiental</t>
  </si>
  <si>
    <t>Vínculos de interés</t>
  </si>
  <si>
    <t>Descriptivo activos:</t>
  </si>
  <si>
    <t>Capacidad instalada centrales</t>
  </si>
  <si>
    <t>Obligaciones de Energía en Firme actuales</t>
  </si>
  <si>
    <t>Información contratos Centroamérica</t>
  </si>
  <si>
    <t>Fuentes de información del mercado eléctrico en las geografías que operamos</t>
  </si>
  <si>
    <t>Fuentes de información Colombia</t>
  </si>
  <si>
    <t>Fuentes de información Centroamérica</t>
  </si>
  <si>
    <t>Volver a contenido</t>
  </si>
  <si>
    <t>CELSIA S.A.</t>
  </si>
  <si>
    <t>Estados Financieros - IFRS</t>
  </si>
  <si>
    <t>1T 15</t>
  </si>
  <si>
    <t>2T 15</t>
  </si>
  <si>
    <t>3T 15</t>
  </si>
  <si>
    <t>4T 15</t>
  </si>
  <si>
    <t>1T 16</t>
  </si>
  <si>
    <t>2T 16</t>
  </si>
  <si>
    <t>3T 16</t>
  </si>
  <si>
    <t>4T 16</t>
  </si>
  <si>
    <t>1T 17</t>
  </si>
  <si>
    <t>2T 17</t>
  </si>
  <si>
    <t>3T 17</t>
  </si>
  <si>
    <t>4T17</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</si>
  <si>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</si>
  <si>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</si>
  <si>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</si>
  <si>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</si>
  <si>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</si>
  <si>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</si>
  <si>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</si>
  <si>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</si>
  <si>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</si>
  <si>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</si>
  <si>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</si>
  <si>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</si>
  <si>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</si>
  <si>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</si>
  <si>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</si>
  <si>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</si>
  <si>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</si>
  <si>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</si>
  <si>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</si>
  <si>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</si>
  <si>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</si>
  <si>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</si>
  <si>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ESTADO DE RESULTADOS INTEGRALES CONSOLIDADO</t>
  </si>
  <si>
    <t>Expresados en millones de pesos colombianos</t>
  </si>
  <si>
    <t>Ingresos consolidados</t>
  </si>
  <si>
    <t xml:space="preserve">   Generación de energía eléctrica</t>
  </si>
  <si>
    <t xml:space="preserve">   Comercialización minorista</t>
  </si>
  <si>
    <t xml:space="preserve">   Uso y conexión de redes</t>
  </si>
  <si>
    <t xml:space="preserve">   Comercialización de gas y de transporte</t>
  </si>
  <si>
    <t xml:space="preserve">   Otros servicios operacionales</t>
  </si>
  <si>
    <t xml:space="preserve">Ingresos ordinarios </t>
  </si>
  <si>
    <t>Costos de ventas</t>
  </si>
  <si>
    <t>GANANCIA BRUTA</t>
  </si>
  <si>
    <t>Margen bruto</t>
  </si>
  <si>
    <t>Otros ingresos</t>
  </si>
  <si>
    <t>Gastos  de administración</t>
  </si>
  <si>
    <t>Otros gastos</t>
  </si>
  <si>
    <t>Ingresos asociadas Método participación</t>
  </si>
  <si>
    <t>NA</t>
  </si>
  <si>
    <t>GANANCIA ANTES DE FINANCIEROS</t>
  </si>
  <si>
    <t>Resultado financiero - ingresos financieros</t>
  </si>
  <si>
    <t>Resultado financiero - gastos financieros</t>
  </si>
  <si>
    <t>Diferencia en cambio (neto)</t>
  </si>
  <si>
    <t>GANANCIA ANTES DE IMPUESTOS</t>
  </si>
  <si>
    <t>Impuesto a las ganancias diferido</t>
  </si>
  <si>
    <t>Impuesto a las ganancias renta corriente</t>
  </si>
  <si>
    <t>GANANCIA NETA</t>
  </si>
  <si>
    <t>GANANCIA (PERDIDA) ATRIBUIBLE</t>
  </si>
  <si>
    <t>A propietarios de la controladora</t>
  </si>
  <si>
    <t>A participaciones no controladoras</t>
  </si>
  <si>
    <t xml:space="preserve">GANANCIA (PERDIDA) </t>
  </si>
  <si>
    <t>EBITDA</t>
  </si>
  <si>
    <t>MARGEN EBITDA</t>
  </si>
  <si>
    <t>D&amp;A</t>
  </si>
  <si>
    <t>ESTADO DE SITUACION FINANCIERA CONSOLIDADO</t>
  </si>
  <si>
    <t>ACTIVO NO CORRIENTE</t>
  </si>
  <si>
    <t>Propiedades, plantas y equipos, neto</t>
  </si>
  <si>
    <t>Propiedades de inversión</t>
  </si>
  <si>
    <t>Bienes adquiridos en leasing financiero</t>
  </si>
  <si>
    <t xml:space="preserve">Activos por derecho de uso </t>
  </si>
  <si>
    <t>Activos intangibles, neto</t>
  </si>
  <si>
    <t>Crédito mercantil</t>
  </si>
  <si>
    <t>Inversiones en asociadas y negocios conjuntos</t>
  </si>
  <si>
    <t>Otras Inversiones financieras</t>
  </si>
  <si>
    <t>Otros activos no financieros</t>
  </si>
  <si>
    <t xml:space="preserve">Deudores comerciales y otras por cobrar </t>
  </si>
  <si>
    <t>Cuentas por cobrar relacionadas</t>
  </si>
  <si>
    <t>-</t>
  </si>
  <si>
    <t>Activos por impuestos diferidos</t>
  </si>
  <si>
    <t>Otros activos</t>
  </si>
  <si>
    <t>TOTAL ACTIVO NO CORRIENTE</t>
  </si>
  <si>
    <t>ACTIVO CORRIENTE</t>
  </si>
  <si>
    <t/>
  </si>
  <si>
    <t xml:space="preserve">Efectivo y equivalentes al efectivo </t>
  </si>
  <si>
    <t>Instrumentos financieros derivados corrientes</t>
  </si>
  <si>
    <t xml:space="preserve">Deudores comerciales y otras ctas por cobrar , netos </t>
  </si>
  <si>
    <t xml:space="preserve">Inventarios </t>
  </si>
  <si>
    <t xml:space="preserve">Activos por impuestos </t>
  </si>
  <si>
    <t>Activos corrientes mantenidos para venta</t>
  </si>
  <si>
    <t>TOTAL ACTIVO CORRIENTE</t>
  </si>
  <si>
    <t>TOTAL ACTIVO</t>
  </si>
  <si>
    <t xml:space="preserve">Capital emitido </t>
  </si>
  <si>
    <t xml:space="preserve">Primas de emisión </t>
  </si>
  <si>
    <t>Reservas</t>
  </si>
  <si>
    <t>Ganancias (pérdidas) del ejercicio</t>
  </si>
  <si>
    <t>Otro Resultado Integral (ORI)</t>
  </si>
  <si>
    <t>Ganancias (pérdidas) acumuladas</t>
  </si>
  <si>
    <t>Ganancias acumuladas balance apertura</t>
  </si>
  <si>
    <t>Ganancias realizadas del otro resultado integral</t>
  </si>
  <si>
    <t>Otras componentes patrimoniales</t>
  </si>
  <si>
    <t>Total patrimonio atribuíble a los propietarios de la controladora</t>
  </si>
  <si>
    <t>Participaciones no controladoras</t>
  </si>
  <si>
    <t>TOTAL PATRIMONIO NETO</t>
  </si>
  <si>
    <t>PASIVO NO CORRIENTE</t>
  </si>
  <si>
    <t xml:space="preserve">Obligaciones financieras </t>
  </si>
  <si>
    <t>Pasivos por derecho de uso de activos</t>
  </si>
  <si>
    <t>Acredores ciales y otras cuentas por pagar</t>
  </si>
  <si>
    <t>Pasivos por impuestos diferidos no corrientes</t>
  </si>
  <si>
    <t>Beneficios a los empleados no corrientes</t>
  </si>
  <si>
    <t>Otros pasivos</t>
  </si>
  <si>
    <t>TOTAL PASIVO NO CORRIENTE</t>
  </si>
  <si>
    <t>PASIVO CORRIENTE</t>
  </si>
  <si>
    <t>Instrumentos financieros derivados</t>
  </si>
  <si>
    <t>Pasivos comerciales y vinculados</t>
  </si>
  <si>
    <t>Otras provisiones, corrientes</t>
  </si>
  <si>
    <t>Pasivos por impuestos corrientes</t>
  </si>
  <si>
    <t>Beneficios a los empleados corrientes</t>
  </si>
  <si>
    <t>Otros pasivos no financieros corrientes</t>
  </si>
  <si>
    <t>Pasivos corrientes mantenidos para venta</t>
  </si>
  <si>
    <t>TOTAL PASIVO CORRIENTE</t>
  </si>
  <si>
    <t>TOTAL PASIVO</t>
  </si>
  <si>
    <t>TOTAL PATRIMONIO Y PASIVO</t>
  </si>
  <si>
    <t>Estados financieros trimestrales por segmento y compañía</t>
  </si>
  <si>
    <t>4T 2017</t>
  </si>
  <si>
    <t>4T 2018</t>
  </si>
  <si>
    <t>1T2019</t>
  </si>
  <si>
    <t>2T2019</t>
  </si>
  <si>
    <t>3T2019</t>
  </si>
  <si>
    <t>4T2019</t>
  </si>
  <si>
    <t xml:space="preserve">REGIÓN COLOMBIA </t>
  </si>
  <si>
    <t>(Recoje las operaciones de las compañías que consolidan en Colombia, principalmente Celsia S.A. y Celsia Colombia S.A. E.S.P.)</t>
  </si>
  <si>
    <t>Estado de Resultados Integrales Consolidado Trimestrales</t>
  </si>
  <si>
    <t>Metodo de participación patrimonial, neto</t>
  </si>
  <si>
    <t>Impuesto a las ganancias</t>
  </si>
  <si>
    <t>Margen Neto</t>
  </si>
  <si>
    <t>CELSIA S.A. SEPARADO</t>
  </si>
  <si>
    <t xml:space="preserve">   Participación en resultados asociadas y negocios conjuntos</t>
  </si>
  <si>
    <t>CELSIA COLOMBIA S.A. E.S.P. (ANTES EPSA S.A. E.S.P.)</t>
  </si>
  <si>
    <t>Participación en resultados asociadas y negocios conjuntos</t>
  </si>
  <si>
    <t>REGIÓN CENTROAMERICA (EEFF proforma)</t>
  </si>
  <si>
    <t>Expresados en millones de USD$</t>
  </si>
  <si>
    <t xml:space="preserve">Flujo de efectivo </t>
  </si>
  <si>
    <t>2014*</t>
  </si>
  <si>
    <t>(+) Necesidades Netas de KW</t>
  </si>
  <si>
    <t>(-) Deudores Res. 015</t>
  </si>
  <si>
    <t>(-) Impuestos</t>
  </si>
  <si>
    <t>Total Flujo de Caja Operación</t>
  </si>
  <si>
    <t>(-) CapEx + Inversiones</t>
  </si>
  <si>
    <t>Total Flujo de Caja de Inversión</t>
  </si>
  <si>
    <t>(+) Dividendos EPSA / Cetsa</t>
  </si>
  <si>
    <t>(+) Dividendos TF</t>
  </si>
  <si>
    <t>(+) Otros Dividendos</t>
  </si>
  <si>
    <t>Total Flujo de Dividendos</t>
  </si>
  <si>
    <t>Flujo de Caja Libre de la Compañía</t>
  </si>
  <si>
    <t>Obligaciones Financieras Totales</t>
  </si>
  <si>
    <t>(+) Otros Ingresos y egresos netos</t>
  </si>
  <si>
    <t>(-) Otros Egresos</t>
  </si>
  <si>
    <t>(+) Rendimientos Financieros y Otros</t>
  </si>
  <si>
    <t>(+/-) Dividendos Netos</t>
  </si>
  <si>
    <t>(+/-) Efecto tasa de cambio consolidación</t>
  </si>
  <si>
    <t>Total Flujo de Caja Financiero</t>
  </si>
  <si>
    <t>Total Flujo de Caja del Período</t>
  </si>
  <si>
    <t>(+) Caja Inicial</t>
  </si>
  <si>
    <t>Saldo de Caja Final</t>
  </si>
  <si>
    <t>*Nota 1: Ebitda a partir de 2014 bajo IFRS</t>
  </si>
  <si>
    <t>*Nota 2: Caja inicial de 2014 incluye la caja inicial de la operación de Centroamérica</t>
  </si>
  <si>
    <t>*Nota 3: Dividendos pagados netos a partir del 1T 2016</t>
  </si>
  <si>
    <t>Tipo de deuda</t>
  </si>
  <si>
    <t>Entidad</t>
  </si>
  <si>
    <t>Nombre de la compañía</t>
  </si>
  <si>
    <t>Moneda Origen</t>
  </si>
  <si>
    <t>Saldo de la deuda en su moneda origen</t>
  </si>
  <si>
    <t>Fecha de vencimiento</t>
  </si>
  <si>
    <t>Deuda Total COP</t>
  </si>
  <si>
    <t>Tipo de indicador</t>
  </si>
  <si>
    <t>Nacional</t>
  </si>
  <si>
    <t>Banco de Bogotá</t>
  </si>
  <si>
    <t>Celsia Colombia</t>
  </si>
  <si>
    <t>COP</t>
  </si>
  <si>
    <t>IBR TV</t>
  </si>
  <si>
    <t>Suma de Deuda Total COP</t>
  </si>
  <si>
    <t>BBVA</t>
  </si>
  <si>
    <t>Celsia S.A</t>
  </si>
  <si>
    <t>Citibank</t>
  </si>
  <si>
    <t>TF</t>
  </si>
  <si>
    <t>Celsia Honduras</t>
  </si>
  <si>
    <t>Banco Popular</t>
  </si>
  <si>
    <t>IBR SV</t>
  </si>
  <si>
    <t>IBR MV</t>
  </si>
  <si>
    <t>Total general</t>
  </si>
  <si>
    <t>Banco Agrario</t>
  </si>
  <si>
    <t>Banco de Occidente</t>
  </si>
  <si>
    <t>Bancolombia</t>
  </si>
  <si>
    <t>Mercado de Capitales</t>
  </si>
  <si>
    <t>Serie 1 20 años</t>
  </si>
  <si>
    <t>IPC12</t>
  </si>
  <si>
    <t>Serie 2 C7 años</t>
  </si>
  <si>
    <t>Serie 2 C12 años</t>
  </si>
  <si>
    <t>Serie 2 C20 años</t>
  </si>
  <si>
    <t>Serie 3 - 7 años</t>
  </si>
  <si>
    <t>1 Tramo Bonos Ordinarios (Davivienda)</t>
  </si>
  <si>
    <t>1 Tramo Bonos Verdes IFC</t>
  </si>
  <si>
    <t>2 Tramo Bonos Verdes FND</t>
  </si>
  <si>
    <t>IPC12MV</t>
  </si>
  <si>
    <t>3 Tramo Bonos Verdes IFC</t>
  </si>
  <si>
    <t>Serie D12</t>
  </si>
  <si>
    <t>Serie D20</t>
  </si>
  <si>
    <t>Internacional</t>
  </si>
  <si>
    <t>Banco Financiera Comercial Hondureña</t>
  </si>
  <si>
    <t>USD</t>
  </si>
  <si>
    <t>Anexos financieros</t>
  </si>
  <si>
    <t>4T16</t>
  </si>
  <si>
    <t>1T17</t>
  </si>
  <si>
    <t>2T17</t>
  </si>
  <si>
    <t>3T17</t>
  </si>
  <si>
    <t>Segregación ingresos de generación*</t>
  </si>
  <si>
    <t>Expresado en millones de pesos colombianos</t>
  </si>
  <si>
    <t>Consolidado (COP mill.)</t>
  </si>
  <si>
    <t xml:space="preserve">    Bolsa de energía - spot</t>
  </si>
  <si>
    <t xml:space="preserve">    Cargo por confiabilidad </t>
  </si>
  <si>
    <t xml:space="preserve">    Venta de energía mercado mayorista - contratos</t>
  </si>
  <si>
    <t>COLOMBIA (COP mill.)</t>
  </si>
  <si>
    <t xml:space="preserve">    Cargo por confiabilidad</t>
  </si>
  <si>
    <t>Centroamérica (COP mill.)</t>
  </si>
  <si>
    <t xml:space="preserve">    Cargo por confiabilidad (Contratos de potencia)</t>
  </si>
  <si>
    <t xml:space="preserve">Ventas de contratos </t>
  </si>
  <si>
    <t>CELSIA COLOMBIA (COP mill.)</t>
  </si>
  <si>
    <t xml:space="preserve">*Nota: A partir de diciembre-2017 se presenta en esta sección informacion tomada directamente del ERI, Estado de Resultados Integrales. </t>
  </si>
  <si>
    <t xml:space="preserve">Segregación ebitda por negocio </t>
  </si>
  <si>
    <t>Generación Colombia:</t>
  </si>
  <si>
    <t>Ingresos puros de Generación Colombia (G Colombia)</t>
  </si>
  <si>
    <t>Costo variable - Generación Colombia (G Colombia)</t>
  </si>
  <si>
    <t>Costo fijo - Generación Colombia (G Colombia)</t>
  </si>
  <si>
    <t>Gasto admon - Generación Colombia (G Colombia)</t>
  </si>
  <si>
    <t>Ebitda - Generación Colombia (G Colombia)</t>
  </si>
  <si>
    <t>D&amp;A - Generación Colombia (G Colombia)</t>
  </si>
  <si>
    <t>Margen Ebitda - Generación Colombia (G Colombia)</t>
  </si>
  <si>
    <t xml:space="preserve">Ingreso puros de Distribución y Com. Minorista Colombia (T&amp;D + C) </t>
  </si>
  <si>
    <t xml:space="preserve">Costo variable - Distribución y Com. Minorista Colombia (T&amp;D + C) </t>
  </si>
  <si>
    <t xml:space="preserve">Costo fijo - Distribución y Com. Minorista Colombia (T&amp;D + C) </t>
  </si>
  <si>
    <t xml:space="preserve">Gasto admon - Distribución y Com. Minorista Colombia (T&amp;D + C) </t>
  </si>
  <si>
    <t xml:space="preserve">Ebitda - Distribución y Com. Minorista Colombia (T&amp;D + C) </t>
  </si>
  <si>
    <t xml:space="preserve">D&amp;A - Distribución y Com. Minorista Colombia (T&amp;D + C) </t>
  </si>
  <si>
    <t>Margen Ebitda - Distribución y Com. Minorista Colombia</t>
  </si>
  <si>
    <t>*No incluye Caoba Inversiones</t>
  </si>
  <si>
    <t>Costo de Ventas</t>
  </si>
  <si>
    <t>Celsia Consolidado - COP Millones</t>
  </si>
  <si>
    <t>Costos de bienes y servicios públicos</t>
  </si>
  <si>
    <t>Depreciación y amortización</t>
  </si>
  <si>
    <t>Servicios de personal</t>
  </si>
  <si>
    <t>Operación y mantenimiento</t>
  </si>
  <si>
    <t>Licencias y contribuciones</t>
  </si>
  <si>
    <t>Seguros</t>
  </si>
  <si>
    <t>Materiales y otros costos de operación</t>
  </si>
  <si>
    <t>Costos generales</t>
  </si>
  <si>
    <t>Honorarios</t>
  </si>
  <si>
    <t>Impuestos</t>
  </si>
  <si>
    <t>Servicios públicos</t>
  </si>
  <si>
    <t>Arrendamientos</t>
  </si>
  <si>
    <t>Total</t>
  </si>
  <si>
    <t>Dividendos por acción</t>
  </si>
  <si>
    <t>2015-2016</t>
  </si>
  <si>
    <t>2016-2017</t>
  </si>
  <si>
    <t>2017-2018</t>
  </si>
  <si>
    <t>2018-2019</t>
  </si>
  <si>
    <t>2019-2020</t>
  </si>
  <si>
    <t>2020-2021</t>
  </si>
  <si>
    <t>2021-2022</t>
  </si>
  <si>
    <t>2022-2023</t>
  </si>
  <si>
    <t>Distribución de utilidades del ejercicio anterior</t>
  </si>
  <si>
    <t>Dividendo ordinario</t>
  </si>
  <si>
    <t>Dividendo extraordinario</t>
  </si>
  <si>
    <t>Anexos operacionales</t>
  </si>
  <si>
    <t>1T2012</t>
  </si>
  <si>
    <t>2T2012</t>
  </si>
  <si>
    <t>3T2012</t>
  </si>
  <si>
    <t>4T2012</t>
  </si>
  <si>
    <t>1T2013</t>
  </si>
  <si>
    <t>2T2013</t>
  </si>
  <si>
    <t>3T2013</t>
  </si>
  <si>
    <t>4T2013</t>
  </si>
  <si>
    <t>1T2014</t>
  </si>
  <si>
    <t>2T2014</t>
  </si>
  <si>
    <t>3T2014</t>
  </si>
  <si>
    <t>4T2014</t>
  </si>
  <si>
    <t>1T2015</t>
  </si>
  <si>
    <t>2T2015</t>
  </si>
  <si>
    <t>3T2015</t>
  </si>
  <si>
    <t>4T2015</t>
  </si>
  <si>
    <t>1T2016</t>
  </si>
  <si>
    <t>2T2016</t>
  </si>
  <si>
    <t>3T2016</t>
  </si>
  <si>
    <t>4T2016</t>
  </si>
  <si>
    <t>1T2017</t>
  </si>
  <si>
    <t>2T2017</t>
  </si>
  <si>
    <t>3T2017</t>
  </si>
  <si>
    <t>4T2017</t>
  </si>
  <si>
    <t>1T2018</t>
  </si>
  <si>
    <t>2T2018</t>
  </si>
  <si>
    <t>3T2018</t>
  </si>
  <si>
    <t>4T2018</t>
  </si>
  <si>
    <t>1T2020</t>
  </si>
  <si>
    <t>2T2020</t>
  </si>
  <si>
    <t>3T2020</t>
  </si>
  <si>
    <t>4T2020</t>
  </si>
  <si>
    <t>1T2021</t>
  </si>
  <si>
    <t>2T2021</t>
  </si>
  <si>
    <t>3T2021</t>
  </si>
  <si>
    <t>Comentarios</t>
  </si>
  <si>
    <t>GENERACIÓN</t>
  </si>
  <si>
    <t>COLOMBIA</t>
  </si>
  <si>
    <t>Capacidad instalada (MW) -&gt; [Ver "Des Activos"]</t>
  </si>
  <si>
    <t>Ver nota</t>
  </si>
  <si>
    <t>Factor de utilización prom. hist. (%) -&gt; [Ver "Des Activos"]</t>
  </si>
  <si>
    <t>Generación de energía - Colombia (GWh)</t>
  </si>
  <si>
    <t>Generación hidro (GWh)</t>
  </si>
  <si>
    <t>Generación térmica (GWh)</t>
  </si>
  <si>
    <t xml:space="preserve">Ventas en contratos - Colombia (GWh) </t>
  </si>
  <si>
    <t>Ventas en bolsa - Colombia (GWh) (incluye otras transacciones como restricciones, AGC, entre otras)</t>
  </si>
  <si>
    <t>Precio prom. Bolsa SIN (spot, PBN) ($/kWh)</t>
  </si>
  <si>
    <t>Compras en bolsa Celsia Col. (GWh)</t>
  </si>
  <si>
    <t>Compras en contratos Celsia Col. (GWh)</t>
  </si>
  <si>
    <r>
      <t>Ingreso cargo por confiabilidad:</t>
    </r>
    <r>
      <rPr>
        <sz val="8"/>
        <rFont val="Arial"/>
        <family val="2"/>
      </rPr>
      <t xml:space="preserve"> </t>
    </r>
  </si>
  <si>
    <t>Cantidades asignadas OEF plantas existentes (GWh)  -&gt; [Ver OEF en "Des Activos"]</t>
  </si>
  <si>
    <t>[Ver OEF en "Des Activos"]</t>
  </si>
  <si>
    <t>Precio última subasta indexado (USD/MWh) (Plantas existentes son tomadoras de precio) -&gt; [Ver OEF en "Des Activos"]</t>
  </si>
  <si>
    <t>Cantidades asignadas OEF de asignaciones de Largo Plazo (GWh)  -&gt; [Ver OEF en "Des Activos"]</t>
  </si>
  <si>
    <t>Precio asignado (USD/MWh) (Plantas existentes son tomadoras de precio) -&gt; [Ver OEF en "Des Activos"]</t>
  </si>
  <si>
    <t>CENTROAMÉRICA</t>
  </si>
  <si>
    <t>Hidro:</t>
  </si>
  <si>
    <t xml:space="preserve">Ventas en contratos - hidro Dos Mares Centroamérica (GWh) </t>
  </si>
  <si>
    <t>Precio contratos hidro (USD/MWh) -&gt; [Ver precio monómico y su indexación en "Des Contratos CA"]</t>
  </si>
  <si>
    <t>[Ver precio monómico y su indexación en "Des Contratos CA"]</t>
  </si>
  <si>
    <t>Eólica</t>
  </si>
  <si>
    <t>Generación eólica (GWh)</t>
  </si>
  <si>
    <t xml:space="preserve">Ventas en contratos - eólica Centroamérica (GWh) </t>
  </si>
  <si>
    <t>Precio contratos eólica (USD/MWh) -&gt; [Ver precio monómico y su indexación en "Des Contratos CA"]</t>
  </si>
  <si>
    <t>Térmica</t>
  </si>
  <si>
    <t xml:space="preserve">Ventas en contratos - térmica BLM Centroamérica (GWh) </t>
  </si>
  <si>
    <t xml:space="preserve">Ventas en contratos - térmica Cativá Centroamérica (GWh) </t>
  </si>
  <si>
    <t>Precio contratos térmica (USD/MWh) -&gt; [Ver precio monómico y su indexación en "Des Contratos CA"]</t>
  </si>
  <si>
    <t>Solar</t>
  </si>
  <si>
    <t>Generación solar total Centroamérica (GWh)</t>
  </si>
  <si>
    <t>Generación Divisa solar (GWh)</t>
  </si>
  <si>
    <t xml:space="preserve">Ventas en contratos - Divisa Solar (GWh) </t>
  </si>
  <si>
    <t>Generación Comayagua solar (GWh)</t>
  </si>
  <si>
    <t xml:space="preserve">Ventas en contratos - Comayagua Solar Centroamérica (GWh) </t>
  </si>
  <si>
    <t>Generación Celsia Solar Centroamérica (GWh)</t>
  </si>
  <si>
    <t>Ventas en contratos - Celsia Solar Centroamérica (GWh)</t>
  </si>
  <si>
    <t>Consolidados:</t>
  </si>
  <si>
    <t>Generación de energía total - Centroamérica (GWh)</t>
  </si>
  <si>
    <t>Ventas totales en contratos - Centroamérica (GWh)</t>
  </si>
  <si>
    <t>Ventas totales en mercado ocasional (spot) - Centroamérica (GWh)</t>
  </si>
  <si>
    <t>Costo Marginal del Sistema (USD/MWh)</t>
  </si>
  <si>
    <t>SAIDI Regulatorio - Valle del Cauca (Horas)</t>
  </si>
  <si>
    <t>SAIFI Regulatorio - Valle del Cauca (Veces)</t>
  </si>
  <si>
    <t>Pérdidas prom. movil Valle</t>
  </si>
  <si>
    <t>SAIDI Regulatorio - Tolima (Horas)</t>
  </si>
  <si>
    <t>SAIFI Regulatorio - Tolima (Veces)</t>
  </si>
  <si>
    <t>Pérdidas prom. movil Tolima</t>
  </si>
  <si>
    <t>COMERCIALIZACIÓN</t>
  </si>
  <si>
    <t>Compra-venta interna de energía</t>
  </si>
  <si>
    <t>Ventas entre el generador y el comercializador EPSA/CETSA o EPSAG/EPSAC</t>
  </si>
  <si>
    <t>Cifras comparables en el cálculo del precio implícito en contratos:</t>
  </si>
  <si>
    <t>Ventas en contratos EPSA a externos (COP mill.)</t>
  </si>
  <si>
    <t>GWh vendidos en contratos a externos (eliminando ventas entre G y D EPSA/CETSA)</t>
  </si>
  <si>
    <t>Trimestres -&gt;</t>
  </si>
  <si>
    <t>Años -&gt;</t>
  </si>
  <si>
    <t>Indicadores consultados por el público inversionista</t>
  </si>
  <si>
    <t>Unidad</t>
  </si>
  <si>
    <t>2Q23</t>
  </si>
  <si>
    <t>1Q23</t>
  </si>
  <si>
    <t>4Q22</t>
  </si>
  <si>
    <t>3Q22</t>
  </si>
  <si>
    <t>2Q22</t>
  </si>
  <si>
    <t>1Q22</t>
  </si>
  <si>
    <t>4Q21</t>
  </si>
  <si>
    <t>3Q21</t>
  </si>
  <si>
    <t>2Q21</t>
  </si>
  <si>
    <t>1Q21</t>
  </si>
  <si>
    <t>4Q20</t>
  </si>
  <si>
    <t>3Q20</t>
  </si>
  <si>
    <t>2Q20</t>
  </si>
  <si>
    <t>1Q20</t>
  </si>
  <si>
    <t>4Q19</t>
  </si>
  <si>
    <t>3Q19</t>
  </si>
  <si>
    <t>2Q19</t>
  </si>
  <si>
    <t>Energía generada por tipo de fuente</t>
  </si>
  <si>
    <t>GWh</t>
  </si>
  <si>
    <t>%</t>
  </si>
  <si>
    <t>Solar fotovoltaica - granjas</t>
  </si>
  <si>
    <t>Solar fotovoltaica - techos</t>
  </si>
  <si>
    <t>Hidráulica</t>
  </si>
  <si>
    <t>Financiamiento sostenible</t>
  </si>
  <si>
    <t>COP mill.</t>
  </si>
  <si>
    <t>% miembros independientes en Junta Directiva</t>
  </si>
  <si>
    <t>Mujeres en la JD</t>
  </si>
  <si>
    <t>#</t>
  </si>
  <si>
    <t xml:space="preserve">Porcentaje de proveedores locales </t>
  </si>
  <si>
    <t>Satisfacción de proveedores</t>
  </si>
  <si>
    <t xml:space="preserve"> Med. Anual </t>
  </si>
  <si>
    <t>Med. Anual</t>
  </si>
  <si>
    <t xml:space="preserve">Med. Anual </t>
  </si>
  <si>
    <t xml:space="preserve">         NA </t>
  </si>
  <si>
    <t>PQRs</t>
  </si>
  <si>
    <t>Quejas servicio</t>
  </si>
  <si>
    <t>Reclamos facturación</t>
  </si>
  <si>
    <t>Incidentes en ciberseguridad</t>
  </si>
  <si>
    <t>Colaboradores</t>
  </si>
  <si>
    <t>% mujeres - colaboradores</t>
  </si>
  <si>
    <t>% mujeres - cargos directivos</t>
  </si>
  <si>
    <t>% mujeres - horas de formación</t>
  </si>
  <si>
    <t>SST - Indice severidad accidentes colab. sin fatalidad</t>
  </si>
  <si>
    <t>SST - Índice severidad accidentes con fatalidad</t>
  </si>
  <si>
    <t>ND</t>
  </si>
  <si>
    <t>SST - Indice frecuencia lesiones colab. sin fatalidad</t>
  </si>
  <si>
    <t xml:space="preserve">SST - Índice frecuencia lesiones colab. con fatalidad </t>
  </si>
  <si>
    <t>SST - Fatalidades colaboradores</t>
  </si>
  <si>
    <t>SST - Fatalidades contratistas</t>
  </si>
  <si>
    <t>Monto total inversión social</t>
  </si>
  <si>
    <t>Emisiones absolutas GEI</t>
  </si>
  <si>
    <t>Ton CO2 Eq</t>
  </si>
  <si>
    <t xml:space="preserve">Intensidad de las emisiones de GEI </t>
  </si>
  <si>
    <t>Ton CO2eq/GWh</t>
  </si>
  <si>
    <t>Cantidad árboles sembrados en el período ReverdeC</t>
  </si>
  <si>
    <t>Total árboles sembrados a la fecha ReverdeC</t>
  </si>
  <si>
    <t>Consumo energía fuentes no renovables</t>
  </si>
  <si>
    <t>Carbón</t>
  </si>
  <si>
    <t>Ton</t>
  </si>
  <si>
    <t>Gas Natural</t>
  </si>
  <si>
    <t>m3</t>
  </si>
  <si>
    <t>GNL</t>
  </si>
  <si>
    <t>Bunker</t>
  </si>
  <si>
    <t>Gal</t>
  </si>
  <si>
    <t>Diesel</t>
  </si>
  <si>
    <t xml:space="preserve">Bonos reducción emisiones vendidos </t>
  </si>
  <si>
    <t>Ton CO2eq</t>
  </si>
  <si>
    <t xml:space="preserve"> </t>
  </si>
  <si>
    <t>Dashboard ESG</t>
  </si>
  <si>
    <t>https://app.powerbi.com/view?r=eyJrIjoiMjg3NDc0NzEtNDE3ZS00MTM2LWE4N2MtNTEzMmI0YzZkZDUzIiwidCI6ImRmMDJiYWRiLWEyZDMtNGE5OS1hOWRiLTRmZWMzNjdmM2ZhMSIsImMiOjR9</t>
  </si>
  <si>
    <t>Reportes integrados</t>
  </si>
  <si>
    <t>https://www.celsia.com/es/quienes-somos/sostenibilidad/reportes/</t>
  </si>
  <si>
    <t>Metas socioambientales - año base 2015</t>
  </si>
  <si>
    <t>https://www.celsia.com/es/quienes-somos/sostenibilidad/metas-socioambientales/</t>
  </si>
  <si>
    <t>Políticas y prácticas de sostenibilidad</t>
  </si>
  <si>
    <t>https://www.celsia.com/es/quienes-somos/gobierno-corporativo-celsia/</t>
  </si>
  <si>
    <t>Reconocimientos</t>
  </si>
  <si>
    <t>https://www.celsia.com/wp-content/uploads/2022/02/20220223-Premios-y-Reconocimientos-2021.pdf</t>
  </si>
  <si>
    <t>Descripción activos</t>
  </si>
  <si>
    <t>Nombre Central</t>
  </si>
  <si>
    <t>País</t>
  </si>
  <si>
    <t>Compañía</t>
  </si>
  <si>
    <t>Tecnología De Generación</t>
  </si>
  <si>
    <t>Tecnología
Detalles</t>
  </si>
  <si>
    <t>MERILECTRICA</t>
  </si>
  <si>
    <t>Colombia</t>
  </si>
  <si>
    <t>Celsia</t>
  </si>
  <si>
    <t>Termoeléctrica</t>
  </si>
  <si>
    <t>GN, Ciclo simple</t>
  </si>
  <si>
    <t>MW</t>
  </si>
  <si>
    <t xml:space="preserve">PCH RIO PIEDRAS </t>
  </si>
  <si>
    <t>Hidroeléctrica</t>
  </si>
  <si>
    <t>Hidro menor</t>
  </si>
  <si>
    <t xml:space="preserve">ALTO ANCHICAYÁ </t>
  </si>
  <si>
    <t>Hidro mayor</t>
  </si>
  <si>
    <t xml:space="preserve">BAJO ANCHICAYÁ </t>
  </si>
  <si>
    <t>SALVAJINA</t>
  </si>
  <si>
    <t xml:space="preserve">CALIMA </t>
  </si>
  <si>
    <t xml:space="preserve">HIDROPRADO </t>
  </si>
  <si>
    <t>PCH RIO FRIO I</t>
  </si>
  <si>
    <t>Cetsa</t>
  </si>
  <si>
    <t xml:space="preserve">PCH RIO FRIO II </t>
  </si>
  <si>
    <t>PCH NIMA I</t>
  </si>
  <si>
    <t>PCH NIMA II</t>
  </si>
  <si>
    <t xml:space="preserve">PCH RUMOR </t>
  </si>
  <si>
    <t>PCH RIO CALI I</t>
  </si>
  <si>
    <t>PCH RIO CALI II</t>
  </si>
  <si>
    <t xml:space="preserve">PCH AMAIME </t>
  </si>
  <si>
    <t xml:space="preserve">PCH HIDROMONTAÑITAS </t>
  </si>
  <si>
    <t xml:space="preserve">PCH ALTO TULUA </t>
  </si>
  <si>
    <t>PCH BAJO TULUÁ</t>
  </si>
  <si>
    <t>CUCUANA</t>
  </si>
  <si>
    <t>PCH SAN ANDRÉS DE CUERQUIA (SAC)</t>
  </si>
  <si>
    <t>Centroamérica</t>
  </si>
  <si>
    <t>TGs CECA</t>
  </si>
  <si>
    <t>Celsia Centroamérica S.A., CECA</t>
  </si>
  <si>
    <t>CATIVÁ Bunker</t>
  </si>
  <si>
    <t>Líquidos, Motores</t>
  </si>
  <si>
    <t>Celsia Centroamérica S.A.</t>
  </si>
  <si>
    <t xml:space="preserve">Granja solar </t>
  </si>
  <si>
    <t>CELSIA SOLAR YUMBO</t>
  </si>
  <si>
    <t>CELSIA SOLAR BOLIVAR</t>
  </si>
  <si>
    <t>CELSIA SOLAR ESPINAL</t>
  </si>
  <si>
    <t>CELSIA SOLAR EL CARMELO</t>
  </si>
  <si>
    <t>CELSIA SOLAR LA PAILA</t>
  </si>
  <si>
    <t>CELSIA SOLAR SINCÉ</t>
  </si>
  <si>
    <t>CELSIA SOLAR DULIMA</t>
  </si>
  <si>
    <t>CELSIA SOLAR FLANDES</t>
  </si>
  <si>
    <t>CELSIA SOLAR TULUÁ</t>
  </si>
  <si>
    <t>CELSIA SOLAR SAN FELIPE</t>
  </si>
  <si>
    <t>CELSIA SOLAR YUMA</t>
  </si>
  <si>
    <t>CELSIA SOLAR BUGA 1</t>
  </si>
  <si>
    <t>CELSIA SOLAR PALMIRA 3</t>
  </si>
  <si>
    <t>TESORITO</t>
  </si>
  <si>
    <t>Termoléctrica El Tesorito</t>
  </si>
  <si>
    <t>Gas natural</t>
  </si>
  <si>
    <t>PPI WPSFD41312 Private capital equipment</t>
  </si>
  <si>
    <t>Eólica - Acacias 2</t>
  </si>
  <si>
    <t>Asignación por 10 años como planta nueva (Vigencia: 01/dic/2023 – 30/nov/2033)</t>
  </si>
  <si>
    <t>Parcipación de Celsia S.A. en compañías</t>
  </si>
  <si>
    <t>Celsia Colombia S.A. E.S.P. (antes EPSA E.S.P.)</t>
  </si>
  <si>
    <t>Porvenir II S.A.S. E.S.P.</t>
  </si>
  <si>
    <t>Colener S.A.S.</t>
  </si>
  <si>
    <t>Parcipación de Celsia Colombia S.A. E.S.P. en compañías</t>
  </si>
  <si>
    <t>Compañía de Electricidad de Tuluá S.A. E.S.P.</t>
  </si>
  <si>
    <t>Celsia Colombia Inversiones S.A.S.</t>
  </si>
  <si>
    <t>Enerbit S.A.S. E.S.P:</t>
  </si>
  <si>
    <t>Termoeléctrica El Tesorito S.A.S</t>
  </si>
  <si>
    <t>Fuente: Notas a los EEFF.</t>
  </si>
  <si>
    <t>Proyectos en desarrollo anunciados</t>
  </si>
  <si>
    <t>Proyecto</t>
  </si>
  <si>
    <t>Región</t>
  </si>
  <si>
    <t>Moneda</t>
  </si>
  <si>
    <t>Inversión aprox. 
Total anunciada (mill.)</t>
  </si>
  <si>
    <t>% Part.</t>
  </si>
  <si>
    <t>Fecha Entrada en Operación Comercial</t>
  </si>
  <si>
    <t>Capacidad</t>
  </si>
  <si>
    <t>Detalles</t>
  </si>
  <si>
    <t>Plan de inversiones Tolima</t>
  </si>
  <si>
    <t>Colombia - Tolima</t>
  </si>
  <si>
    <t>Plan de inversiones Valle</t>
  </si>
  <si>
    <t>Colombia - Valle</t>
  </si>
  <si>
    <t>Parque eólico Acacia 2 - Guajira</t>
  </si>
  <si>
    <t>Colombia - Guajira</t>
  </si>
  <si>
    <t>Parque eólico Camelias- Guajira</t>
  </si>
  <si>
    <t>Plataforma solar - C2Energía</t>
  </si>
  <si>
    <t>Colombia - varios departamentos</t>
  </si>
  <si>
    <t>Ver referencia Capex abajo</t>
  </si>
  <si>
    <t>Escalonado</t>
  </si>
  <si>
    <t xml:space="preserve"> 620 MWp meta en el corto plazo</t>
  </si>
  <si>
    <t>MWp</t>
  </si>
  <si>
    <t>Plataforma C2Energía con Cúbico Sustainable Investments | Cabe recordar que el 100% de los beneficios tributarios de esta plataforma se retienen en Celsia y el beneficio de descuento de renta se puede materializar desde el primer año de operación del activo, lo que eleva sustancialmente la tasa de retorno al accionista.</t>
  </si>
  <si>
    <t>Caoba Inversiones</t>
  </si>
  <si>
    <t>Referencia de plazos de construcción:</t>
  </si>
  <si>
    <t xml:space="preserve">Solar: Entre 6 meses y 1 año dependiendo del tamaño del proyecto (2 años en el caso de proyectos muy grandes) </t>
  </si>
  <si>
    <t>Referencia de CapEx por MW instalado:</t>
  </si>
  <si>
    <t xml:space="preserve">Solar: Aprox. USD 0,6 - 0,8 millones / MW </t>
  </si>
  <si>
    <t>Eólica: aprox 1,5 mill. – 1,8 mill. / MW</t>
  </si>
  <si>
    <t>*Algunas inversiones son sujetas a la participación que se tenga en la plataforma determinada para dichos proyectos.</t>
  </si>
  <si>
    <t xml:space="preserve">Aproximación al ingreso del OR </t>
  </si>
  <si>
    <t>Valores 2019:</t>
  </si>
  <si>
    <t>Supuestos:</t>
  </si>
  <si>
    <t xml:space="preserve">Indice IPC </t>
  </si>
  <si>
    <t>IPC</t>
  </si>
  <si>
    <t>IPP Colombia</t>
  </si>
  <si>
    <t>Inflación USA promedio - PPI</t>
  </si>
  <si>
    <t>Inflación USA - acumulada</t>
  </si>
  <si>
    <t>Distribución Valle del Cauca:</t>
  </si>
  <si>
    <t>Vida útil promedio</t>
  </si>
  <si>
    <t>BRA</t>
  </si>
  <si>
    <t>Depreciación</t>
  </si>
  <si>
    <t>BRA depreciada</t>
  </si>
  <si>
    <t>% inversiones (max. 8%, mín. razonable 4%)</t>
  </si>
  <si>
    <t>Valor inversiones</t>
  </si>
  <si>
    <t>WACC (rai)</t>
  </si>
  <si>
    <t>(BRA + Plan Inversiones) x WACC</t>
  </si>
  <si>
    <t>AOM</t>
  </si>
  <si>
    <t>Promedio gastado entre período tarifario 2012 – 2016 y remunerado actual. Res. CREG 137 de 2019 CSACOL | Res. 138 de 2019 y 004 De 2020 en CETSA | Res. 001 de 2020 Tolima</t>
  </si>
  <si>
    <t>Incentivos de Calidad y pérdidas</t>
  </si>
  <si>
    <t>Senda aprobada por el regulador
Considera un cálculo de pérdidas eficientes el cual parte del análisis de pérdidas técnicas para cada operador. En el largo plazo (definido en 10 años) las perdidas que se reconocerán se aproximan a las eficientes.  
A los operadores que tienen niveles de pérdidas reales superiores a las reconocidas en el nivel de tensión 1, tuvieron la opción de presentar un plan de reducción de pérdidas sobre el cual se reconoce un ingreso en función al cumplimiento de metas anuales (senda), las cuales se evalúan sobre el total de pérdidas (técnicas y no técnicas).</t>
  </si>
  <si>
    <t>Ingreso regulado activos actuales Valle</t>
  </si>
  <si>
    <t>Distribución Tolima (ex Caoba)</t>
  </si>
  <si>
    <t>Ingreso regulado activos actuales Tolima</t>
  </si>
  <si>
    <t>Real</t>
  </si>
  <si>
    <t>Activos Tolima (En Caoba)</t>
  </si>
  <si>
    <t>T&amp;D Plan5Caribe (En Caoba)</t>
  </si>
  <si>
    <t>Se asignó por convocatorias con unos valores de ingresos garantizados por 25 años. No suma en la Base Regulatoria para remuneración,</t>
  </si>
  <si>
    <t>Ebitda E 2020</t>
  </si>
  <si>
    <t>Guajira - Cuestecitas, Maicao y Riohacha</t>
  </si>
  <si>
    <t>*En operación</t>
  </si>
  <si>
    <t>Cesar – Valledupar</t>
  </si>
  <si>
    <t>Córdoba – Montería</t>
  </si>
  <si>
    <t>Bolívar – Manzanillo</t>
  </si>
  <si>
    <t>Atlántico – Norte</t>
  </si>
  <si>
    <t>Atlántico – Caracolí</t>
  </si>
  <si>
    <t>STN Valledupar 220 kV</t>
  </si>
  <si>
    <t>Margen ebitda promedio:</t>
  </si>
  <si>
    <t>EBITDA (2023)</t>
  </si>
  <si>
    <t>STN Tolú Viejo</t>
  </si>
  <si>
    <t>*Inicia operaciones en 2023</t>
  </si>
  <si>
    <t>% participación en Caoba:</t>
  </si>
  <si>
    <t>% apalancamiento vehículo</t>
  </si>
  <si>
    <t>FAQs</t>
  </si>
  <si>
    <t>Tema</t>
  </si>
  <si>
    <t>Fecha</t>
  </si>
  <si>
    <t>Información</t>
  </si>
  <si>
    <t>G</t>
  </si>
  <si>
    <t>Subastas de cargo por confiabilidad</t>
  </si>
  <si>
    <t xml:space="preserve">La CREG anunció cancelación de la subasta de reconfiguración de venta de obligaciones de energía firme para el período 2022-2023, dado que al realizar el balance actualizado de OEF asignadas y las proyecciones de demanda de dicho periodo, la comisión no identificó que se cuente con un excedente de OEF.	
En consulta se encuentra la resolución 223 de 2021, por la cual se busca hacer la asignación de las Obligaciones de Energía en Firme (OEF) para las vigencias 2023-24 y 2024-25. Se espera que la CREG emita la resolución definitiva durante el primer trimestre de 2022.
</t>
  </si>
  <si>
    <t>Subasta de renvoables 2021</t>
  </si>
  <si>
    <t xml:space="preserve">Octubre-2021
Precio de $155 $/kWh, antes de CERE
Contrato a 15 años 
Iniciaría a partir de enero de 2023.
</t>
  </si>
  <si>
    <t>Subasta de renovables 2019</t>
  </si>
  <si>
    <t xml:space="preserve">COP 95.65/kWh (USD 0.028/kWh /EUR 0.025/kWh) 
Contratos PPA a 15 años 
En pesos colombianos
Contratos por bloques de generación de energía. 
</t>
  </si>
  <si>
    <t>Tesorito - destacado</t>
  </si>
  <si>
    <r>
      <t xml:space="preserve">- No paga transporte: eficiencia al no tener gasoducto.
- Tamaño de las unidades: Unidades más pequeñas, permite flexibilidad para entrar en menores cantidades y dar así un respaldo más eficiente al portafolio.
- Este proyecto se diferencia por su capacidad de mitigar el impacto al medio ambiente y será referente en este sentido al tratarse de 11 motores que en pocos minutos pueden estar a plena capacidad, lo que permite que vayan entrando en la medida que se vayan requiriendo, diferente de otras centrales menos flexibles que deben estar todo el día encendidas sin que realmente se requiera ante sus largos tiempos de arranque (12 a 15 horas). Esto permite un impacto en efecto invernadero mucho más bajo con el que estamos 100% comprometidos. Adicionalmente estamos avanzando en una estrategia, con el objetivo de hacer la planta libre de emisiones gracias a la capacidad que tenemos de hacer una estimación de los Gases de Efecto Invernadero a generar en los próximos 20 años y comprometer así una compensación a través del proyecto ReverdeC, agregando la siembra de la cantidad de árboles adicionales que se requieran para equilibrar dichas emisiones logrando así una planta carbono neutral desde el comienzo.
</t>
    </r>
    <r>
      <rPr>
        <u/>
        <sz val="10"/>
        <color theme="1"/>
        <rFont val="Arial"/>
        <family val="2"/>
      </rPr>
      <t>Captura de carbono:</t>
    </r>
    <r>
      <rPr>
        <sz val="10"/>
        <color theme="1"/>
        <rFont val="Arial"/>
        <family val="2"/>
      </rPr>
      <t xml:space="preserve">
- No hay planes de captura de carbono en la fuente de generación, se ha planeado una compensación de emisiones mediante la promoción de reforestación.</t>
    </r>
  </si>
  <si>
    <t xml:space="preserve">Regulación </t>
  </si>
  <si>
    <t>Resolución CREG 075 de 2021</t>
  </si>
  <si>
    <t xml:space="preserve">Impulsa el cambio en la regulación de conexiones que permitan viabilizar y acelerar los grandes proyectos eólicos del país con importantes logros para liberar puntos de conexión y asuntos de energía reactiva para proyectos solares y eólicos. Permite despejar el camino para una ejecución más acelerada.
</t>
  </si>
  <si>
    <t>Ley 1715</t>
  </si>
  <si>
    <t xml:space="preserve">Aplica a: Solar PV, eólico, biomasa, PCHs &lt; 10 MW.
-	Deducción de la base para el impuesto de renta: 
o	Hasta el 50% del monto invertido
o	Desde el 1er después de EOC hasta el 5º año
o	Límite: 50% del impuesto de renta liquidado en el año. Tengo los otros años para hacerlo efectivo.
-	Depreciación acelerada (5 años)
o	Componente del proyecto que tiene equipos y obras civiles 
</t>
  </si>
  <si>
    <t>Fuentes información Colombia</t>
  </si>
  <si>
    <t>Tipo de información</t>
  </si>
  <si>
    <t>Fuente</t>
  </si>
  <si>
    <t>Inducciones:</t>
  </si>
  <si>
    <t>Industria eléctrica en Colombia</t>
  </si>
  <si>
    <t>https://www.celsia.com/wp-content/uploads/2021/03/induccion-en-el-mercado-electrico-colombiano-2013.pdf</t>
  </si>
  <si>
    <t>Mercado eléctrico en Colombia</t>
  </si>
  <si>
    <t>https://www.xm.com.co/nuestra-empresa/nosotros/que-hacemos</t>
  </si>
  <si>
    <t>http://www.celsia.com/nuestra-empresa/modelo-de-negocio/generacion</t>
  </si>
  <si>
    <t>T+D</t>
  </si>
  <si>
    <t>http://www.celsia.com/nuestra-empresa/modelo-de-negocio/transmision-y-distribucion</t>
  </si>
  <si>
    <t>C</t>
  </si>
  <si>
    <t>https://www.celsia.com/es/quienes-somos/que-hacemos/</t>
  </si>
  <si>
    <t>Historia Celsia</t>
  </si>
  <si>
    <t>http://www.celsia.com/es/nuestra-empresa/historia</t>
  </si>
  <si>
    <t>Centrales hídricas</t>
  </si>
  <si>
    <t>https://www.celsia.com/es/centrales-hidroelectricas/</t>
  </si>
  <si>
    <t>Información completa sobre la compañía:</t>
  </si>
  <si>
    <t>Presentaciones Celsia</t>
  </si>
  <si>
    <t>https://www.celsia.com/es/inversionistas/celsia/presentaciones/</t>
  </si>
  <si>
    <t>Informes integrados Celsia (GRI)</t>
  </si>
  <si>
    <t>https://www.celsia.com/es/quienes-somos/sostenibilidad/</t>
  </si>
  <si>
    <t>Informes accionistas Celsia</t>
  </si>
  <si>
    <t>https://www.celsia.com/es/accionistas-e-inversionistas/informacion-financiera/reportes</t>
  </si>
  <si>
    <t>Prospecto emisión de acciones Celsia - Enero 2018</t>
  </si>
  <si>
    <t>https://www.celsia.com/wp-content/uploads/2021/03/Completo-Prospecto-de-informacio%CC%81n-Celsia.pdf</t>
  </si>
  <si>
    <t>Prospecto emisión de bonos Celsia - Octubre 2013</t>
  </si>
  <si>
    <t>https://www.celsia.com/wp-content/uploads/2021/03/Prospecto-Celsia.pdf</t>
  </si>
  <si>
    <t>Presentaciones Celsia Colombia</t>
  </si>
  <si>
    <t>https://www.celsia.com/es/inversionistas/celsia-colombia/presentaciones/</t>
  </si>
  <si>
    <t>Informes EPSA</t>
  </si>
  <si>
    <t>https://www.celsia.com/es/accionistas-e-inversionistas/epsa/informacion-financiera</t>
  </si>
  <si>
    <t>Prospecto emisión de bonos EPSA - 2010</t>
  </si>
  <si>
    <t>https://www.celsia.com/wp-content/uploads/2021/02/aviso-oferta-bonos-epsa-20-04-2010.pdf</t>
  </si>
  <si>
    <t>Financieros:</t>
  </si>
  <si>
    <t>EEFF Consolidados, Separados con notas (IFRS)</t>
  </si>
  <si>
    <t>www.superfinanciera.gov.co -&gt; SIMEV -&gt; RNVE -&gt; Razón Social: Celsia / EPSA / Cetsa -&gt; Informes Financieros bajo NIIF (último botón en la parte superior)</t>
  </si>
  <si>
    <t>El mercado:</t>
  </si>
  <si>
    <t>El mercado eléctrico - XM – Portal de indicadores</t>
  </si>
  <si>
    <t>https://www.xm.com.co/portal-de-indicadores</t>
  </si>
  <si>
    <t>Estructura del mercado - XM</t>
  </si>
  <si>
    <t>https://www.xm.com.co/transacciones/registros/registro-agentes-y-contactos/estructura-del-mercado</t>
  </si>
  <si>
    <t>Sistema de Información Eléctrico Colombiano - SIEL</t>
  </si>
  <si>
    <t>http://www.siel.gov.co/</t>
  </si>
  <si>
    <t>Cifras del mercado anuales - XM</t>
  </si>
  <si>
    <t>http://informesanuales.xm.com.co/SitePages/Default.aspx</t>
  </si>
  <si>
    <t>Cifras del mercado - CREG</t>
  </si>
  <si>
    <t>https://www.creg.gov.co/sectores-que-regulamos/energia-electrica/estadisticas-del-sector-electrico-colombiano</t>
  </si>
  <si>
    <t>Glosario XM</t>
  </si>
  <si>
    <t>https://www.xm.com.co/proveedores/informaci%C3%B3n-de-inter%C3%A9s/glosario</t>
  </si>
  <si>
    <t>UPME - Proyecciones de demanda</t>
  </si>
  <si>
    <t>http://www1.upme.gov.co/InformacionCifras/Paginas/proyeccion-de-demanda-de-energia-electrica.aspx</t>
  </si>
  <si>
    <t>http://www.siel.gov.co/Inicio/Demanda/ProyeccionesdeDemanda/tabid/97/Default.aspx</t>
  </si>
  <si>
    <t>Predicción climática - IDEAM</t>
  </si>
  <si>
    <t>http://www.ideam.gov.co/web/tiempo-y-clima/prediccion-climatica</t>
  </si>
  <si>
    <t>Predicción climática - Agencia Australiana</t>
  </si>
  <si>
    <t>http://www.bom.gov.au/climate/enso/</t>
  </si>
  <si>
    <t>Predicción climática - Agencia Americana NOOA</t>
  </si>
  <si>
    <t>http://www.cpc.ncep.noaa.gov/products/precip/CWlink/MJO/enso.shtml</t>
  </si>
  <si>
    <t>La operación:</t>
  </si>
  <si>
    <t>Conceptos CxC - CREG</t>
  </si>
  <si>
    <t xml:space="preserve">http://www.creg.gov.co/cxc/index.htm </t>
  </si>
  <si>
    <t>Obligaciones de Energía en Firme</t>
  </si>
  <si>
    <t>https://www.xm.com.co/transacciones/cargo-por-confiabilidad/obligaciones-de-energia-0</t>
  </si>
  <si>
    <t>Gas natural – Concentra</t>
  </si>
  <si>
    <t>https://concentra.co/</t>
  </si>
  <si>
    <t>Normatividad:</t>
  </si>
  <si>
    <t>CREG - Normatividad</t>
  </si>
  <si>
    <t>http://apolo.creg.gov.co/Publicac.nsf/Documentos-Resoluciones?OpenView&amp;Start=1&amp;Count=30&amp;Collapse=1#1</t>
  </si>
  <si>
    <t>Fuentes información Centroamérica</t>
  </si>
  <si>
    <t>Observaciones</t>
  </si>
  <si>
    <t>Del mercado</t>
  </si>
  <si>
    <t>Centro Nacional de Despacho</t>
  </si>
  <si>
    <t>www.cnd.com.pa</t>
  </si>
  <si>
    <t>Autoridad Nacional de los Servicios Públicos (ASEP)</t>
  </si>
  <si>
    <t>https://www.asep.gob.pa/</t>
  </si>
  <si>
    <t>ETESA</t>
  </si>
  <si>
    <t>http://www.etesa.com.pa/</t>
  </si>
  <si>
    <t>Glosario de términos</t>
  </si>
  <si>
    <t>https://www.etesa.com.pa/es/glosario-terminos</t>
  </si>
  <si>
    <r>
      <t xml:space="preserve">Informe anual CDN/Etesa en </t>
    </r>
    <r>
      <rPr>
        <i/>
        <sz val="8"/>
        <color theme="1"/>
        <rFont val="Arial"/>
        <family val="2"/>
      </rPr>
      <t>informes</t>
    </r>
    <r>
      <rPr>
        <sz val="8"/>
        <color theme="1"/>
        <rFont val="Arial"/>
        <family val="2"/>
      </rPr>
      <t xml:space="preserve"> del CND</t>
    </r>
  </si>
  <si>
    <t>Secretaría nacional de energía</t>
  </si>
  <si>
    <t>http://www.energia.gob.pa/</t>
  </si>
  <si>
    <t>Aportes embalses</t>
  </si>
  <si>
    <t>https://www.hidromet.com.pa/es/aportes-embalses</t>
  </si>
  <si>
    <t>Niveles embalses</t>
  </si>
  <si>
    <t>https://www.hidromet.com.pa/es/embalses</t>
  </si>
  <si>
    <t>Hidrología</t>
  </si>
  <si>
    <t>https://www.hidromet.com.pa/es/</t>
  </si>
  <si>
    <t xml:space="preserve">Generación de energía </t>
  </si>
  <si>
    <t>https://www.cnd.com.pa/index.php/informes/categoria/informes-de-operaciones</t>
  </si>
  <si>
    <t>Informe Mensual de Operaciones CND</t>
  </si>
  <si>
    <t>Contratos de energía</t>
  </si>
  <si>
    <t>https://www.cnd.com.pa/index.php/mercado-electrico/acerca-del-mercado-electrico/contratos-de-suministro</t>
  </si>
  <si>
    <t>De la operación</t>
  </si>
  <si>
    <t>Costo marginal - Sistema - Panamá</t>
  </si>
  <si>
    <t>http://www.cnd.com.pa/</t>
  </si>
  <si>
    <t>Datos del mercado históricos (En CND / Estadísticas / Históricos del mercado)</t>
  </si>
  <si>
    <t>Generación mes - Sistema - Panamá</t>
  </si>
  <si>
    <t>Demanda - Sistema - Panamá</t>
  </si>
  <si>
    <t>Precio Bunker - Sistema - Panamá</t>
  </si>
  <si>
    <t xml:space="preserve">CND / Informe operaciones /  despacho semanal / Datos / Proncomb </t>
  </si>
  <si>
    <t>Precio Carbón - Sistema - Panamá</t>
  </si>
  <si>
    <t>Precio Diesel - Sistema - Panamá</t>
  </si>
  <si>
    <t>Generación neta - eólico - Sistema - Panamá</t>
  </si>
  <si>
    <t xml:space="preserve">CND / Informes operaciones / Informe mensual de operaciones </t>
  </si>
  <si>
    <t>Informe del mercado - CND</t>
  </si>
  <si>
    <t>https://www.cnd.com.pa/index.php/informes/categoria/informes-de-mercado</t>
  </si>
  <si>
    <t>Financieros - Bonos Alternegy</t>
  </si>
  <si>
    <t>https://www.panabolsa.com/es/emisor/altr/</t>
  </si>
  <si>
    <t>Estados Financieros - ColGAAPS</t>
  </si>
  <si>
    <t>1T2011</t>
  </si>
  <si>
    <t>2T2011</t>
  </si>
  <si>
    <t>3T2011</t>
  </si>
  <si>
    <t>4T2011</t>
  </si>
  <si>
    <t>ESTADO DE RESULTADOS</t>
  </si>
  <si>
    <t>Ventas en Bolsa</t>
  </si>
  <si>
    <t>Cargo por Confiabilidad</t>
  </si>
  <si>
    <t>Comercialización mercado mayorista</t>
  </si>
  <si>
    <t>Generación y comercialización mayorista de energía eléctrica</t>
  </si>
  <si>
    <t>Comercialización mercado regulado</t>
  </si>
  <si>
    <t>Comercialización mercado no regulado</t>
  </si>
  <si>
    <t>Comercialización minorista de energía eléctrica</t>
  </si>
  <si>
    <t>Uso y conexión de redes</t>
  </si>
  <si>
    <t>Comercialización de gas y de transporte</t>
  </si>
  <si>
    <t>Otros servicios operacionales</t>
  </si>
  <si>
    <t>Otros servicios</t>
  </si>
  <si>
    <t xml:space="preserve">TOTAL INGRESOS OPERACIONALES </t>
  </si>
  <si>
    <t>Depreciación y amortizaciones</t>
  </si>
  <si>
    <t>COSTO DE VENTAS</t>
  </si>
  <si>
    <t>Administración</t>
  </si>
  <si>
    <t>Gastos operacionales de administración</t>
  </si>
  <si>
    <t>UTILIDAD OPERACIONAL</t>
  </si>
  <si>
    <t>Ingresos financieros</t>
  </si>
  <si>
    <t>Ingresos método de participación</t>
  </si>
  <si>
    <t>Ingresos no operacionales</t>
  </si>
  <si>
    <t>Gastos financieros</t>
  </si>
  <si>
    <t>Otros gastos no operacionales</t>
  </si>
  <si>
    <t>Diferencia en cambio neta</t>
  </si>
  <si>
    <t>TOTAL OTROS INGRESOS Y GASTOS, NETO</t>
  </si>
  <si>
    <t>UTILIDAD ANTES DE PROVISIÓN PARA IMPUESTOS</t>
  </si>
  <si>
    <t>Provisión para impuesto sobre la renta</t>
  </si>
  <si>
    <t>Participación de intereses minoritarios</t>
  </si>
  <si>
    <t>UTILIDAD NETA</t>
  </si>
  <si>
    <t>BALANCE GENERAL</t>
  </si>
  <si>
    <t>Disponible</t>
  </si>
  <si>
    <t>Inversiones temporales</t>
  </si>
  <si>
    <t>Deudores, neto (activo corriente)</t>
  </si>
  <si>
    <t>Inventarios (activo corriente)</t>
  </si>
  <si>
    <t>Gastos pagados por anticipado</t>
  </si>
  <si>
    <t>Deudores, neto (activo no corriente)</t>
  </si>
  <si>
    <t>Inventarios (activo no corriente)</t>
  </si>
  <si>
    <t>Inversiones permanentes, neto</t>
  </si>
  <si>
    <t>Propiedades, planta y equipo, neto</t>
  </si>
  <si>
    <t>Cargos diferidos, neto</t>
  </si>
  <si>
    <t xml:space="preserve">Bienes adquiridos en leasing financiero, neto </t>
  </si>
  <si>
    <t>Intangibles, neto</t>
  </si>
  <si>
    <t>Valorizaciones y desvalorizaciones, neto</t>
  </si>
  <si>
    <t>Obligaciones financieras (corriente)</t>
  </si>
  <si>
    <t>Bonos y papeles comerciales (corriente)</t>
  </si>
  <si>
    <t>Cuentas por pagar</t>
  </si>
  <si>
    <t>Impuestos, gravámenes y tasas (corriente)</t>
  </si>
  <si>
    <t>Obligaciones laborales y de seguridad social integral</t>
  </si>
  <si>
    <t>Pasivos estimados y provisiones (corriente)</t>
  </si>
  <si>
    <t>Pensiones de jubilación (corriente)</t>
  </si>
  <si>
    <t>Otros pasivos (corriente)</t>
  </si>
  <si>
    <t>Obligaciones financieras (no corriente)</t>
  </si>
  <si>
    <t>Bonos y papeles comerciales (no corriente)</t>
  </si>
  <si>
    <t>Impuestos, gravámenes y tasas (no corriente)</t>
  </si>
  <si>
    <t>Pasivos estimados y provisiones (no corriente)</t>
  </si>
  <si>
    <t>Pensiones de jubilación (no corriente)</t>
  </si>
  <si>
    <t>Otros pasivos (no corriente)</t>
  </si>
  <si>
    <t>Interés de la minoría</t>
  </si>
  <si>
    <t xml:space="preserve">PATRIMONIO </t>
  </si>
  <si>
    <t>TOTAL PASIVO Y PATRIMONIO</t>
  </si>
  <si>
    <t>Inversiones durante 5 años desde 2021 a 2025</t>
  </si>
  <si>
    <t>COP $717.716 millones en 5 años. (incluye NT3 y NT4 en Caoba)</t>
  </si>
  <si>
    <t>COP $826.942 millones en 5 años (incluye CETSA) en $/2017</t>
  </si>
  <si>
    <t>Subasta energías renovables: otorgados 766 GWh–año, contratados por 15 años a partir de enero de 2022. Precio promedio subasta: COP 95.65/kWh (USD 0.028/kWh /EUR 0.025/kWh).
Actualmente los contratos de estos proyectos vinculados a las subastas ya se están cumpliendo con el portafolio de Celsia. Se están adelantando las gestiones de los licenciamientos y así mismo estamos a la espera del desarrollo exitoso de diferentes hitos que hagan posible el inicio de la construcción, la cual tendría una duración aproximada de 24 meses.</t>
  </si>
  <si>
    <t>Parque eólico Caravelí - Perú</t>
  </si>
  <si>
    <t>Perú - Arequipa</t>
  </si>
  <si>
    <t>Línea de transmisión: 47,2km @ 220kV hasta S/E Poroma 220kV
Ubicación: Distrito Lomas, provincia de Caravelí – Arequipa</t>
  </si>
  <si>
    <t>Plataforma solar - Laurel</t>
  </si>
  <si>
    <t xml:space="preserve"> 100 MWp meta durante los primeros 3 años</t>
  </si>
  <si>
    <t>Plataforma de inversión que tiene por objeto facilitar en las empresas el desarrollo de proyectos de generación solar menores a 8,0 MWp y servicios de suministro de energía generada por fuentes alternativas. Celsia aporta el conocimiento en el desarrollo de sistemas fotovoltaicos y la implementación de soluciones de eficiencia energética, y Bancolombia Capital se une con un mecanismo de financiación a la medida orientada al cuidado del medio ambiente.</t>
  </si>
  <si>
    <t>Caoba
Proyectos de Transmisión C10:J10</t>
  </si>
  <si>
    <t>CELSIA SOLAR MELGAR Y LANCEROS</t>
  </si>
  <si>
    <t>Asignaciones en proyectos:</t>
  </si>
  <si>
    <t>3T23</t>
  </si>
  <si>
    <t>Distribución y comercialización minorista Colombia:</t>
  </si>
  <si>
    <t>Ebitda Centroamérca (COP mill.)</t>
  </si>
  <si>
    <t>3Q23</t>
  </si>
  <si>
    <t>Parque eólico Carreto - Colombia</t>
  </si>
  <si>
    <t>Colombia - Atlántico</t>
  </si>
  <si>
    <t xml:space="preserve">Línea de conexión: 7km @ 34,5kV hasta S/E Santa Verónica
Ubicación: Juan de Acosta, Depto Atlántico - Colombia </t>
  </si>
  <si>
    <t>Obligaciones de Energía en Firme (OEF)</t>
  </si>
  <si>
    <t xml:space="preserve">Asignaciones vigentes que tiene Celsia Colombia en el Cargo por Confiabilidad, ya sea asignado por subasta de expansión como por asignación administrada a prorrata. </t>
  </si>
  <si>
    <t>Asignaciones por subasta</t>
  </si>
  <si>
    <t>Planta</t>
  </si>
  <si>
    <t>Código de la Subasta</t>
  </si>
  <si>
    <t>Tesorito</t>
  </si>
  <si>
    <t>Alban</t>
  </si>
  <si>
    <t>Calima</t>
  </si>
  <si>
    <t>Cucuana</t>
  </si>
  <si>
    <t>Merilectrica</t>
  </si>
  <si>
    <t>Prado</t>
  </si>
  <si>
    <t>Salvajina</t>
  </si>
  <si>
    <t>OEF AÑO [kWh-año]</t>
  </si>
  <si>
    <t>Precio base en USD/kWh</t>
  </si>
  <si>
    <t>Mes Inicio</t>
  </si>
  <si>
    <t>01-DEC-22</t>
  </si>
  <si>
    <t>01-DEC-15</t>
  </si>
  <si>
    <t>Mes Fin</t>
  </si>
  <si>
    <t>ASIGNACIÓN POR GPPS</t>
  </si>
  <si>
    <t>Merilectrica 1</t>
  </si>
  <si>
    <t>01-DEC-23
01-DEC-24</t>
  </si>
  <si>
    <t>30/11/2024
30/11/2025</t>
  </si>
  <si>
    <t>Pisos y Techos de &lt;8 MW</t>
  </si>
  <si>
    <t>Piso o techo solar</t>
  </si>
  <si>
    <t>Factor de planta</t>
  </si>
  <si>
    <t>P.A. Laurel</t>
  </si>
  <si>
    <t>C2Energía</t>
  </si>
  <si>
    <t>4T23</t>
  </si>
  <si>
    <t>4Q23</t>
  </si>
  <si>
    <t>Mes base</t>
  </si>
  <si>
    <t>Asignación a prorrata de eficiencia Cargo por Confiabilidad con demanda objetivo completa (2020-2025)</t>
  </si>
  <si>
    <t>01-DEC-25</t>
  </si>
  <si>
    <t>Asignación a prorrata de eficiencia Cargo por Confiabilidad con demanda objetivo completa (2025-2026)</t>
  </si>
  <si>
    <t>Asignación a prorrata de eficiencia Cargo por Confiabilidad con demanda objetivo completa (2026-2027)</t>
  </si>
  <si>
    <t>01-DEC-26</t>
  </si>
  <si>
    <t>Celsia Internet S.A.S.</t>
  </si>
  <si>
    <r>
      <rPr>
        <b/>
        <sz val="10"/>
        <color theme="1"/>
        <rFont val="Arial"/>
        <family val="2"/>
      </rPr>
      <t xml:space="preserve">Nota: </t>
    </r>
    <r>
      <rPr>
        <sz val="10"/>
        <color theme="1"/>
        <rFont val="Arial"/>
        <family val="2"/>
      </rPr>
      <t>El 13 de febrero de 2024, Celsia ganó la convocatoria pública para la construcción de la subestación Carreto de 500 kV y de cerca de un kilómetro de red en doble circuito.
Aspectos relevantes del proyecto Carreto: Las líneas de transmisión asociadas se conectarán al circuito Chinú – Sabanalarga 500 kV. La subestación contará con capacidad de ampliación para conectar más líneas y transformadores. Este proyecto será construido en el municipio de San Juan Nepomuceno. El proyecto deberá estar en servicio en el año 2027.</t>
    </r>
  </si>
  <si>
    <t>1T24</t>
  </si>
  <si>
    <t xml:space="preserve">                          Kit de valoración para analistas</t>
  </si>
  <si>
    <t>2023-2024</t>
  </si>
  <si>
    <t>Precio prom. Contratos ($/kWh)</t>
  </si>
  <si>
    <t>Ventas en contratos - Solar Centroamérica (GWh)</t>
  </si>
  <si>
    <t>1Q24</t>
  </si>
  <si>
    <t>Pisos y Techos Centroamérica</t>
  </si>
  <si>
    <t>Resultados por negocio</t>
  </si>
  <si>
    <t>Servicios de Energía</t>
  </si>
  <si>
    <t>Ingresos ordinarios</t>
  </si>
  <si>
    <t>Margen de contribución</t>
  </si>
  <si>
    <t>Ebitda</t>
  </si>
  <si>
    <t>Impuestos a las ganancias</t>
  </si>
  <si>
    <t>Ganancia neta</t>
  </si>
  <si>
    <t>2T24</t>
  </si>
  <si>
    <t>HOL</t>
  </si>
  <si>
    <t>Generación solar (C2Energía + Laurel) (GWh)</t>
  </si>
  <si>
    <t>Generación térmica (Meriléctrica + Tesorito) (GWh)</t>
  </si>
  <si>
    <t>Contratos Centroamérica</t>
  </si>
  <si>
    <t>Cativá</t>
  </si>
  <si>
    <t>Potencia</t>
  </si>
  <si>
    <t>48 MW</t>
  </si>
  <si>
    <t>Vigencia</t>
  </si>
  <si>
    <t>01/01/2024 - 31/12/2025</t>
  </si>
  <si>
    <t>Tarifa</t>
  </si>
  <si>
    <t>US$ 10,24</t>
  </si>
  <si>
    <t>2Q24</t>
  </si>
  <si>
    <t>CELSIA SOLAR PALMIRA 1</t>
  </si>
  <si>
    <t>3T24</t>
  </si>
  <si>
    <t>3Q24</t>
  </si>
  <si>
    <t>Capacidad instalada por tipo de fuente</t>
  </si>
  <si>
    <t>Solar fotovoltaica</t>
  </si>
  <si>
    <t>CELSIA SOLAR ANDALUCÍA</t>
  </si>
  <si>
    <t>CELSIA SOLAR PUERTO TEJADA</t>
  </si>
  <si>
    <t>SOFR</t>
  </si>
  <si>
    <t>Caoba</t>
  </si>
  <si>
    <t>Gestión de Activos</t>
  </si>
  <si>
    <t>Energía comercializada (Reg + No Reg) - Tolima</t>
  </si>
  <si>
    <t>Energía comercializada fotovoltáica (C2E + Laurel)</t>
  </si>
  <si>
    <t>PCH PRADO 4</t>
  </si>
  <si>
    <t>CELSIA SOLAR PALMIRA 2</t>
  </si>
  <si>
    <t>CELSIA SOLAR LA VICTORIA 2</t>
  </si>
  <si>
    <t>CELSIA SOLAR LA VICTORIA 1</t>
  </si>
  <si>
    <t>4T24</t>
  </si>
  <si>
    <t>Banco Itaú</t>
  </si>
  <si>
    <t>Subserie C21 Meses</t>
  </si>
  <si>
    <t>Subserie C30 Meses</t>
  </si>
  <si>
    <t>Banco Av Villas</t>
  </si>
  <si>
    <t>Banco de America Central Honduras</t>
  </si>
  <si>
    <t>Energía comercializada (Reg + No Reg) - Valle</t>
  </si>
  <si>
    <t>4Q24</t>
  </si>
  <si>
    <t>HIDROMANTA</t>
  </si>
  <si>
    <t>Perú</t>
  </si>
  <si>
    <t>Negocios conjuntos (Celsia Colombia)</t>
  </si>
  <si>
    <t>Caoba inversiones S.A.S</t>
  </si>
  <si>
    <t>P.A. Muverang</t>
  </si>
  <si>
    <t>Fideicomiso Plan Luz</t>
  </si>
  <si>
    <t>C2 Energía S.A.S</t>
  </si>
  <si>
    <t>Colener, II S.L (España)</t>
  </si>
  <si>
    <t>2025 - Primer semestre</t>
  </si>
  <si>
    <t>2026 - Segundo semestre</t>
  </si>
  <si>
    <t>Índice de Experiencia del Cliente - CSAT</t>
  </si>
  <si>
    <t>2024 - 2026</t>
  </si>
  <si>
    <r>
      <rPr>
        <b/>
        <sz val="10"/>
        <rFont val="Arial"/>
        <family val="2"/>
      </rPr>
      <t>Valle &amp; Tolima</t>
    </r>
    <r>
      <rPr>
        <sz val="10"/>
        <rFont val="Arial"/>
        <family val="2"/>
      </rPr>
      <t xml:space="preserve">
CapEx estimado: 459.032
</t>
    </r>
    <r>
      <rPr>
        <b/>
        <sz val="10"/>
        <rFont val="Arial"/>
        <family val="2"/>
      </rPr>
      <t>Convocatorias</t>
    </r>
    <r>
      <rPr>
        <sz val="10"/>
        <rFont val="Arial"/>
        <family val="2"/>
      </rPr>
      <t xml:space="preserve">
CapEx comprometido: 327.000
</t>
    </r>
    <r>
      <rPr>
        <b/>
        <sz val="10"/>
        <rFont val="Arial"/>
        <family val="2"/>
      </rPr>
      <t>B2B</t>
    </r>
    <r>
      <rPr>
        <sz val="10"/>
        <rFont val="Arial"/>
        <family val="2"/>
      </rPr>
      <t xml:space="preserve">
CapEx estimado: 149.000</t>
    </r>
  </si>
  <si>
    <r>
      <rPr>
        <b/>
        <sz val="10"/>
        <color theme="1"/>
        <rFont val="Arial"/>
        <family val="2"/>
      </rPr>
      <t>Valle &amp; Tolima</t>
    </r>
    <r>
      <rPr>
        <sz val="10"/>
        <color theme="1"/>
        <rFont val="Arial"/>
        <family val="2"/>
      </rPr>
      <t xml:space="preserve">
Valle: 30 proyectos
Tolima: 12 proyectos
Proyectos de reposición
</t>
    </r>
    <r>
      <rPr>
        <b/>
        <sz val="10"/>
        <color theme="1"/>
        <rFont val="Arial"/>
        <family val="2"/>
      </rPr>
      <t>Convocatorias</t>
    </r>
    <r>
      <rPr>
        <sz val="10"/>
        <color theme="1"/>
        <rFont val="Arial"/>
        <family val="2"/>
      </rPr>
      <t xml:space="preserve">
Segundo Circuito Sahagún 500 kV (FPO Contractual Junio/26)
Subestación Carreto 500 kV (FPO Contractual Mar/27)
Subestación Pacífico 230 kV (FPO Contractual May/25)
Proyectos de almacenamiento - BESS
</t>
    </r>
    <r>
      <rPr>
        <b/>
        <sz val="10"/>
        <color theme="1"/>
        <rFont val="Arial"/>
        <family val="2"/>
      </rPr>
      <t xml:space="preserve">B2B </t>
    </r>
    <r>
      <rPr>
        <sz val="10"/>
        <color theme="1"/>
        <rFont val="Arial"/>
        <family val="2"/>
      </rPr>
      <t>en fase de análisis:
Expansión Sahagún (FPO Agos/27)
Argos Toluviejo (FPO Jul/25)
Línea de Conexión Sungrow (FPO Agos/27)</t>
    </r>
  </si>
  <si>
    <t>51%
Socio: Cubico</t>
  </si>
  <si>
    <t>50%
Socio: Cubico</t>
  </si>
  <si>
    <t>50%
Socio: Bancolombia Capital</t>
  </si>
  <si>
    <t>1T25</t>
  </si>
  <si>
    <t>Resumen Deuda - al 1T2025</t>
  </si>
  <si>
    <t>Davivienda</t>
  </si>
  <si>
    <t>Bancoldex</t>
  </si>
  <si>
    <t>Scotiabank</t>
  </si>
  <si>
    <t>2024-2025</t>
  </si>
  <si>
    <t>Gestión de Activos (sin Operación Descendente)</t>
  </si>
  <si>
    <t>1Q25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</si>
</sst>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6" formatCode="&quot;$&quot;\ #,##0;[Red]\-&quot;$&quot;\ #,##0"/>
    <numFmt numFmtId="42" formatCode="_-&quot;$&quot;\ * #,##0_-;\-&quot;$&quot;\ * #,##0_-;_-&quot;$&quot;\ * &quot;-&quot;_-;_-@_-"/>
    <numFmt numFmtId="41" formatCode="_-* #,##0_-;\-* #,##0_-;_-* &quot;-&quot;_-;_-@_-"/>
    <numFmt numFmtId="43" formatCode="_-* #,##0.00_-;\-* #,##0.00_-;_-* &quot;-&quot;??_-;_-@_-"/>
    <numFmt numFmtId="164" formatCode="mmmm\-yy"/>
    <numFmt numFmtId="165" formatCode="_(* #,##0_);_(* \(#,##0\);_(* &quot;-&quot;??_);_(@_)"/>
    <numFmt numFmtId="166" formatCode="_-* #,##0_-;\-* #,##0_-;_-* &quot;-&quot;??_-;_-@_-"/>
    <numFmt numFmtId="167" formatCode="_-[$€-2]\ * #,##0_-;\-[$€-2]\ * #,##0_-;_-[$€-2]\ * &quot;-&quot;??_-"/>
    <numFmt numFmtId="168" formatCode="&quot; &quot;#,##0.00&quot; &quot;;&quot; (&quot;#,##0.00&quot;)&quot;;&quot; -&quot;00&quot; &quot;;&quot; &quot;@&quot; &quot;"/>
    <numFmt numFmtId="169" formatCode="_-* #,##0.0_-;\-* #,##0.0_-;_-* &quot;-&quot;_-;_-@_-"/>
    <numFmt numFmtId="170" formatCode="0.0%"/>
    <numFmt numFmtId="171" formatCode="[$-F800]dddd\,\ mmmm\ dd\,\ yyyy"/>
    <numFmt numFmtId="172" formatCode="_(* #,##0.0_);_(* \(#,##0.0\);_(* &quot;-&quot;??_);_(@_)"/>
    <numFmt numFmtId="173" formatCode="_(* #,##0.00_);_(* \(#,##0.00\);_(* &quot;-&quot;??_);_(@_)"/>
    <numFmt numFmtId="174" formatCode="_-* #,##0.0_-;\-* #,##0.0_-;_-* &quot;-&quot;?_-;_-@_-"/>
    <numFmt numFmtId="175" formatCode="_(&quot;$&quot;\ * #,##0.00_);_(&quot;$&quot;\ * \(#,##0.00\);_(&quot;$&quot;\ * &quot;-&quot;??_);_(@_)"/>
    <numFmt numFmtId="176" formatCode="0.000000"/>
    <numFmt numFmtId="177" formatCode="_([$USD]\ * #,##0.00_);_([$USD]\ * \(#,##0.00\);_([$USD]\ * &quot;-&quot;??_);_(@_)"/>
    <numFmt numFmtId="178" formatCode="_-&quot;$&quot;* #,##0_-;\-&quot;$&quot;* #,##0_-;_-&quot;$&quot;* &quot;-&quot;_-;_-@_-"/>
    <numFmt numFmtId="179" formatCode="_-* #,##0.0_-;\-* #,##0.0_-;_-* &quot;-&quot;??_-;_-@_-"/>
    <numFmt numFmtId="180" formatCode="_([$€]* #,##0.00_);_([$€]* \(#,##0.00\);_([$€]* &quot;-&quot;??_);_(@_)"/>
    <numFmt numFmtId="181" formatCode="_-* #,##0.00\ _€_-;\-* #,##0.00\ _€_-;_-* &quot;-&quot;??\ _€_-;_-@_-"/>
    <numFmt numFmtId="182" formatCode="\ @"/>
    <numFmt numFmtId="183" formatCode="0.0000%"/>
    <numFmt numFmtId="184" formatCode="_-* #,##0.00_-;\-* #,##0.00_-;_-* &quot;-&quot;_-;_-@_-"/>
  </numFmts>
  <fonts count="88">
    <font>
      <sz val="11"/>
      <color theme="1"/>
      <name val="Calibri"/>
      <family val="2"/>
      <scheme val="minor"/>
    </font>
    <font>
      <b/>
      <sz val="8"/>
      <name val="Arial"/>
      <family val="2"/>
    </font>
    <font>
      <sz val="8"/>
      <name val="Arial"/>
      <family val="2"/>
    </font>
    <font>
      <sz val="11"/>
      <color theme="1"/>
      <name val="Calibri"/>
      <family val="2"/>
      <scheme val="minor"/>
    </font>
    <font>
      <sz val="10"/>
      <name val="Arial"/>
      <family val="2"/>
    </font>
    <font>
      <b/>
      <sz val="8"/>
      <name val="Arial Narrow"/>
      <family val="2"/>
    </font>
    <font>
      <b/>
      <u/>
      <sz val="8"/>
      <name val="Arial Narrow"/>
      <family val="2"/>
    </font>
    <font>
      <b/>
      <u/>
      <sz val="8"/>
      <name val="Arial"/>
      <family val="2"/>
    </font>
    <font>
      <sz val="8"/>
      <color theme="1"/>
      <name val="Arial"/>
      <family val="2"/>
    </font>
    <font>
      <b/>
      <sz val="8"/>
      <color theme="1"/>
      <name val="Arial"/>
      <family val="2"/>
    </font>
    <font>
      <u/>
      <sz val="8"/>
      <name val="Arial"/>
      <family val="2"/>
    </font>
    <font>
      <u/>
      <sz val="8"/>
      <color rgb="FF0000FF"/>
      <name val="Arial"/>
      <family val="2"/>
    </font>
    <font>
      <b/>
      <u/>
      <sz val="8"/>
      <color theme="1"/>
      <name val="Arial"/>
      <family val="2"/>
    </font>
    <font>
      <u/>
      <sz val="11"/>
      <color theme="10"/>
      <name val="Calibri"/>
      <family val="2"/>
      <scheme val="minor"/>
    </font>
    <font>
      <sz val="8"/>
      <name val="Calibri"/>
      <family val="2"/>
      <scheme val="minor"/>
    </font>
    <font>
      <i/>
      <sz val="8"/>
      <color theme="1"/>
      <name val="Arial"/>
      <family val="2"/>
    </font>
    <font>
      <b/>
      <sz val="9"/>
      <color indexed="81"/>
      <name val="Tahoma"/>
      <family val="2"/>
    </font>
    <font>
      <sz val="8"/>
      <color theme="0" tint="-0.249977111117893"/>
      <name val="Arial"/>
      <family val="2"/>
    </font>
    <font>
      <sz val="8"/>
      <color theme="0" tint="-0.249977111117893"/>
      <name val="Calibri"/>
      <family val="2"/>
      <scheme val="minor"/>
    </font>
    <font>
      <sz val="9"/>
      <color indexed="81"/>
      <name val="Tahoma"/>
      <family val="2"/>
    </font>
    <font>
      <sz val="12"/>
      <name val="宋体"/>
    </font>
    <font>
      <sz val="11"/>
      <color rgb="FF262626"/>
      <name val="Calibri"/>
      <family val="2"/>
    </font>
    <font>
      <sz val="8"/>
      <color theme="1" tint="0.34998626667073579"/>
      <name val="Arial"/>
      <family val="2"/>
    </font>
    <font>
      <sz val="8"/>
      <color rgb="FFFF0000"/>
      <name val="Arial"/>
      <family val="2"/>
    </font>
    <font>
      <b/>
      <sz val="14"/>
      <name val="Arial"/>
      <family val="2"/>
    </font>
    <font>
      <b/>
      <sz val="8"/>
      <color theme="1" tint="0.249977111117893"/>
      <name val="Arial"/>
      <family val="2"/>
    </font>
    <font>
      <b/>
      <sz val="9"/>
      <color theme="1"/>
      <name val="Arial"/>
      <family val="2"/>
    </font>
    <font>
      <sz val="8"/>
      <color theme="1" tint="0.249977111117893"/>
      <name val="Arial"/>
      <family val="2"/>
    </font>
    <font>
      <b/>
      <sz val="8"/>
      <color rgb="FF000000"/>
      <name val="Arial"/>
      <family val="2"/>
    </font>
    <font>
      <b/>
      <sz val="8"/>
      <color rgb="FF404040"/>
      <name val="Arial"/>
      <family val="2"/>
    </font>
    <font>
      <sz val="8"/>
      <color theme="1" tint="0.499984740745262"/>
      <name val="Arial"/>
      <family val="2"/>
    </font>
    <font>
      <b/>
      <sz val="11"/>
      <color theme="1"/>
      <name val="Calibri"/>
      <family val="2"/>
      <scheme val="minor"/>
    </font>
    <font>
      <b/>
      <sz val="10"/>
      <color theme="1"/>
      <name val="Arial"/>
      <family val="2"/>
    </font>
    <font>
      <sz val="10"/>
      <color theme="1"/>
      <name val="Arial"/>
      <family val="2"/>
    </font>
    <font>
      <b/>
      <sz val="10"/>
      <name val="Arial"/>
      <family val="2"/>
    </font>
    <font>
      <sz val="8"/>
      <color theme="0" tint="-0.34998626667073579"/>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0"/>
      <name val="Arial"/>
      <family val="2"/>
    </font>
    <font>
      <u/>
      <sz val="10"/>
      <color theme="1"/>
      <name val="Arial"/>
      <family val="2"/>
    </font>
    <font>
      <b/>
      <sz val="8"/>
      <color rgb="FF0000CC"/>
      <name val="Arial"/>
      <family val="2"/>
    </font>
    <font>
      <sz val="8"/>
      <color rgb="FF0000CC"/>
      <name val="Arial"/>
      <family val="2"/>
    </font>
    <font>
      <sz val="8"/>
      <color rgb="FFC00000"/>
      <name val="Arial"/>
      <family val="2"/>
    </font>
    <font>
      <sz val="10"/>
      <color theme="1"/>
      <name val="Arial Narrow"/>
      <family val="2"/>
    </font>
    <font>
      <sz val="10"/>
      <color rgb="FF000000"/>
      <name val="Arial Narrow"/>
      <family val="2"/>
    </font>
    <font>
      <b/>
      <sz val="10"/>
      <color theme="1"/>
      <name val="Arial Narrow"/>
      <family val="2"/>
    </font>
    <font>
      <b/>
      <sz val="10"/>
      <color rgb="FF000000"/>
      <name val="Arial Narrow"/>
      <family val="2"/>
    </font>
    <font>
      <u val="singleAccounting"/>
      <sz val="8"/>
      <color theme="1"/>
      <name val="Arial"/>
      <family val="2"/>
    </font>
    <font>
      <u/>
      <sz val="8"/>
      <color theme="10"/>
      <name val="Calibri"/>
      <family val="2"/>
      <scheme val="minor"/>
    </font>
    <font>
      <sz val="11"/>
      <color theme="1"/>
      <name val="Arial"/>
      <family val="2"/>
    </font>
    <font>
      <sz val="11"/>
      <name val="Arial"/>
      <family val="2"/>
    </font>
    <font>
      <b/>
      <sz val="9"/>
      <name val="Arial"/>
      <family val="2"/>
    </font>
    <font>
      <u/>
      <sz val="10"/>
      <color theme="10"/>
      <name val="Arial"/>
      <family val="2"/>
    </font>
    <font>
      <sz val="10"/>
      <color rgb="FF00B0F0"/>
      <name val="Arial"/>
      <family val="2"/>
    </font>
    <font>
      <b/>
      <sz val="8"/>
      <color rgb="FFFF0000"/>
      <name val="Arial"/>
      <family val="2"/>
    </font>
    <font>
      <sz val="11"/>
      <color rgb="FFFF0000"/>
      <name val="Arial"/>
      <family val="2"/>
    </font>
    <font>
      <b/>
      <sz val="9"/>
      <color rgb="FFFF0000"/>
      <name val="Arial"/>
      <family val="2"/>
    </font>
    <font>
      <sz val="9"/>
      <name val="Arial"/>
      <family val="2"/>
    </font>
    <font>
      <sz val="9"/>
      <color theme="2" tint="-0.249977111117893"/>
      <name val="Arial"/>
      <family val="2"/>
    </font>
    <font>
      <b/>
      <sz val="9"/>
      <color theme="0"/>
      <name val="Arial"/>
      <family val="2"/>
    </font>
    <font>
      <u/>
      <sz val="9"/>
      <color theme="10"/>
      <name val="Calibri"/>
      <family val="2"/>
      <scheme val="minor"/>
    </font>
    <font>
      <b/>
      <u/>
      <sz val="10"/>
      <name val="Arial"/>
      <family val="2"/>
    </font>
    <font>
      <b/>
      <u/>
      <sz val="9"/>
      <name val="Arial"/>
      <family val="2"/>
    </font>
    <font>
      <i/>
      <sz val="8"/>
      <name val="Arial"/>
      <family val="2"/>
    </font>
    <font>
      <sz val="10"/>
      <color indexed="9"/>
      <name val="Arial"/>
      <family val="2"/>
    </font>
    <font>
      <b/>
      <u/>
      <sz val="8"/>
      <color rgb="FFFF0000"/>
      <name val="Arial"/>
      <family val="2"/>
    </font>
    <font>
      <sz val="8"/>
      <color theme="5"/>
      <name val="Arial"/>
      <family val="2"/>
    </font>
    <font>
      <sz val="11"/>
      <color theme="1"/>
      <name val="Calibri"/>
      <family val="2"/>
    </font>
    <font>
      <sz val="12"/>
      <color theme="1"/>
      <name val="Calibri"/>
      <family val="2"/>
      <scheme val="minor"/>
    </font>
    <font>
      <sz val="11"/>
      <color theme="1"/>
      <name val="Calibri"/>
      <family val="2"/>
      <charset val="1"/>
      <scheme val="minor"/>
    </font>
    <font>
      <sz val="10"/>
      <color indexed="8"/>
      <name val="DIN-Regular"/>
      <family val="2"/>
    </font>
    <font>
      <sz val="11"/>
      <color theme="1"/>
      <name val="Aptos Narrow"/>
      <family val="2"/>
    </font>
    <font>
      <b/>
      <i/>
      <sz val="11"/>
      <color theme="1"/>
      <name val="Calibri"/>
      <family val="2"/>
      <scheme val="minor"/>
    </font>
    <font>
      <b/>
      <sz val="11"/>
      <color rgb="FFCD5937"/>
      <name val="Calibri"/>
      <family val="2"/>
      <scheme val="minor"/>
    </font>
    <font>
      <b/>
      <sz val="9"/>
      <color indexed="81"/>
      <name val="Tahoma"/>
      <charset val="1"/>
    </font>
  </fonts>
  <fills count="3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5"/>
        <bgColor indexed="64"/>
      </patternFill>
    </fill>
    <fill>
      <patternFill patternType="solid">
        <fgColor theme="6" tint="0.79998168889431442"/>
        <bgColor indexed="64"/>
      </patternFill>
    </fill>
  </fills>
  <borders count="40">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tint="-0.14999847407452621"/>
      </left>
      <right/>
      <top/>
      <bottom/>
      <diagonal/>
    </border>
    <border>
      <left/>
      <right style="thin">
        <color theme="0" tint="-0.14999847407452621"/>
      </right>
      <top style="thin">
        <color indexed="64"/>
      </top>
      <bottom style="thin">
        <color indexed="64"/>
      </bottom>
      <diagonal/>
    </border>
    <border>
      <left/>
      <right style="thin">
        <color theme="0" tint="-0.14999847407452621"/>
      </right>
      <top/>
      <bottom/>
      <diagonal/>
    </border>
    <border>
      <left style="thin">
        <color indexed="64"/>
      </left>
      <right/>
      <top style="thin">
        <color indexed="64"/>
      </top>
      <bottom style="thin">
        <color indexed="64"/>
      </bottom>
      <diagonal/>
    </border>
    <border>
      <left style="thin">
        <color theme="0" tint="-0.249977111117893"/>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1"/>
      </left>
      <right style="thin">
        <color theme="1"/>
      </right>
      <top style="thin">
        <color theme="1"/>
      </top>
      <bottom style="thin">
        <color theme="1"/>
      </bottom>
      <diagonal/>
    </border>
    <border>
      <left/>
      <right style="thin">
        <color theme="0" tint="-0.14999847407452621"/>
      </right>
      <top style="thin">
        <color indexed="64"/>
      </top>
      <bottom/>
      <diagonal/>
    </border>
    <border>
      <left/>
      <right style="thin">
        <color theme="0" tint="-0.14999847407452621"/>
      </right>
      <top style="thin">
        <color indexed="64"/>
      </top>
      <bottom style="double">
        <color indexed="64"/>
      </bottom>
      <diagonal/>
    </border>
    <border>
      <left/>
      <right style="thin">
        <color theme="0" tint="-0.14999847407452621"/>
      </right>
      <top/>
      <bottom style="thin">
        <color indexed="64"/>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right/>
      <top/>
      <bottom style="thin">
        <color theme="0" tint="-0.14999847407452621"/>
      </bottom>
      <diagonal/>
    </border>
    <border>
      <left style="thin">
        <color theme="0" tint="-0.249977111117893"/>
      </left>
      <right/>
      <top/>
      <bottom style="thin">
        <color theme="0" tint="-0.14999847407452621"/>
      </bottom>
      <diagonal/>
    </border>
    <border>
      <left style="thin">
        <color theme="0" tint="-0.249977111117893"/>
      </left>
      <right/>
      <top style="thin">
        <color theme="0" tint="-0.14999847407452621"/>
      </top>
      <bottom/>
      <diagonal/>
    </border>
    <border>
      <left style="thin">
        <color theme="1"/>
      </left>
      <right style="thin">
        <color theme="1"/>
      </right>
      <top/>
      <bottom style="thin">
        <color theme="1"/>
      </bottom>
      <diagonal/>
    </border>
  </borders>
  <cellStyleXfs count="384">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13" fillId="0" borderId="0" applyNumberFormat="0" applyFill="0" applyBorder="0" applyAlignment="0" applyProtection="0"/>
    <xf numFmtId="167" fontId="20" fillId="0" borderId="0"/>
    <xf numFmtId="168" fontId="21" fillId="0" borderId="0">
      <protection locked="0"/>
    </xf>
    <xf numFmtId="167" fontId="20" fillId="0" borderId="0"/>
    <xf numFmtId="41" fontId="3" fillId="0" borderId="0" applyFont="0" applyFill="0" applyBorder="0" applyAlignment="0" applyProtection="0"/>
    <xf numFmtId="171" fontId="3" fillId="0" borderId="0"/>
    <xf numFmtId="173" fontId="3" fillId="0" borderId="0" applyFont="0" applyFill="0" applyBorder="0" applyAlignment="0" applyProtection="0"/>
    <xf numFmtId="42" fontId="3" fillId="0" borderId="0" applyFont="0" applyFill="0" applyBorder="0" applyAlignment="0" applyProtection="0"/>
    <xf numFmtId="0" fontId="36" fillId="0" borderId="0" applyNumberFormat="0" applyFill="0" applyBorder="0" applyAlignment="0" applyProtection="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0" applyNumberFormat="0" applyBorder="0" applyAlignment="0" applyProtection="0"/>
    <xf numFmtId="0" fontId="43" fillId="8" borderId="20" applyNumberFormat="0" applyAlignment="0" applyProtection="0"/>
    <xf numFmtId="0" fontId="44" fillId="9" borderId="21" applyNumberFormat="0" applyAlignment="0" applyProtection="0"/>
    <xf numFmtId="0" fontId="45" fillId="9" borderId="20" applyNumberFormat="0" applyAlignment="0" applyProtection="0"/>
    <xf numFmtId="0" fontId="46" fillId="0" borderId="22" applyNumberFormat="0" applyFill="0" applyAlignment="0" applyProtection="0"/>
    <xf numFmtId="0" fontId="47" fillId="10" borderId="23" applyNumberFormat="0" applyAlignment="0" applyProtection="0"/>
    <xf numFmtId="0" fontId="48" fillId="0" borderId="0" applyNumberFormat="0" applyFill="0" applyBorder="0" applyAlignment="0" applyProtection="0"/>
    <xf numFmtId="0" fontId="3" fillId="11" borderId="24" applyNumberFormat="0" applyFont="0" applyAlignment="0" applyProtection="0"/>
    <xf numFmtId="0" fontId="49" fillId="0" borderId="0" applyNumberFormat="0" applyFill="0" applyBorder="0" applyAlignment="0" applyProtection="0"/>
    <xf numFmtId="0" fontId="31" fillId="0" borderId="25" applyNumberFormat="0" applyFill="0" applyAlignment="0" applyProtection="0"/>
    <xf numFmtId="0" fontId="50"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50"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50"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50"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50"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50"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177" fontId="3" fillId="0" borderId="0"/>
    <xf numFmtId="176" fontId="4" fillId="0" borderId="0">
      <alignment horizontal="left" wrapText="1"/>
    </xf>
    <xf numFmtId="177" fontId="4" fillId="0" borderId="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2" fontId="3" fillId="0" borderId="0" applyFont="0" applyFill="0" applyBorder="0" applyAlignment="0" applyProtection="0"/>
    <xf numFmtId="177" fontId="3" fillId="0" borderId="0"/>
    <xf numFmtId="43" fontId="3" fillId="0" borderId="0" applyFont="0" applyFill="0" applyBorder="0" applyAlignment="0" applyProtection="0"/>
    <xf numFmtId="175"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0" fontId="4" fillId="0" borderId="0"/>
    <xf numFmtId="0" fontId="4" fillId="0" borderId="0"/>
    <xf numFmtId="41" fontId="3" fillId="0" borderId="0" applyFont="0" applyFill="0" applyBorder="0" applyAlignment="0" applyProtection="0"/>
    <xf numFmtId="0" fontId="4" fillId="0" borderId="0" applyNumberFormat="0" applyFill="0" applyBorder="0" applyAlignment="0" applyProtection="0"/>
    <xf numFmtId="0" fontId="4" fillId="0" borderId="0"/>
    <xf numFmtId="43" fontId="4" fillId="0" borderId="0" applyFon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4"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4" fillId="0" borderId="0">
      <alignment vertical="top"/>
    </xf>
    <xf numFmtId="41" fontId="3" fillId="0" borderId="0" applyFont="0" applyFill="0" applyBorder="0" applyAlignment="0" applyProtection="0"/>
    <xf numFmtId="43" fontId="3" fillId="0" borderId="0" applyFont="0" applyFill="0" applyBorder="0" applyAlignment="0" applyProtection="0"/>
    <xf numFmtId="9" fontId="4" fillId="0" borderId="0" applyFont="0" applyFill="0" applyBorder="0" applyAlignment="0" applyProtection="0"/>
    <xf numFmtId="0" fontId="3" fillId="0" borderId="0"/>
    <xf numFmtId="173" fontId="3" fillId="0" borderId="0" applyFont="0" applyFill="0" applyBorder="0" applyAlignment="0" applyProtection="0"/>
    <xf numFmtId="17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0" fontId="63" fillId="0" borderId="6">
      <alignment horizontal="justify" vertical="center"/>
    </xf>
    <xf numFmtId="0" fontId="3" fillId="0" borderId="0"/>
    <xf numFmtId="41"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81" fillId="0" borderId="0"/>
    <xf numFmtId="43" fontId="3" fillId="0" borderId="0" applyFont="0" applyFill="0" applyBorder="0" applyAlignment="0" applyProtection="0"/>
    <xf numFmtId="43" fontId="81" fillId="0" borderId="0" applyFont="0" applyFill="0" applyBorder="0" applyAlignment="0" applyProtection="0"/>
    <xf numFmtId="0" fontId="83" fillId="0" borderId="0"/>
    <xf numFmtId="43" fontId="3" fillId="0" borderId="0" applyFont="0" applyFill="0" applyBorder="0" applyAlignment="0" applyProtection="0"/>
    <xf numFmtId="43" fontId="3" fillId="0" borderId="0" applyFont="0" applyFill="0" applyBorder="0" applyAlignment="0" applyProtection="0"/>
    <xf numFmtId="0" fontId="82" fillId="0" borderId="0"/>
    <xf numFmtId="0" fontId="82" fillId="0" borderId="0"/>
    <xf numFmtId="43" fontId="82"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9" fontId="82" fillId="0" borderId="0" applyFont="0" applyFill="0" applyBorder="0" applyAlignment="0" applyProtection="0"/>
    <xf numFmtId="0" fontId="82" fillId="0" borderId="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0" fontId="4" fillId="0" borderId="0">
      <alignment horizontal="left" wrapText="1"/>
    </xf>
    <xf numFmtId="43" fontId="8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82" fillId="0" borderId="0"/>
    <xf numFmtId="43" fontId="82" fillId="0" borderId="0" applyFont="0" applyFill="0" applyBorder="0" applyAlignment="0" applyProtection="0"/>
    <xf numFmtId="43" fontId="3" fillId="0" borderId="0" applyFont="0" applyFill="0" applyBorder="0" applyAlignment="0" applyProtection="0"/>
    <xf numFmtId="0" fontId="3" fillId="0" borderId="0"/>
    <xf numFmtId="0" fontId="4" fillId="0" borderId="0"/>
    <xf numFmtId="0" fontId="4" fillId="0" borderId="0"/>
    <xf numFmtId="9" fontId="82" fillId="0" borderId="0" applyFont="0" applyFill="0" applyBorder="0" applyAlignment="0" applyProtection="0"/>
    <xf numFmtId="0" fontId="4" fillId="0" borderId="0"/>
    <xf numFmtId="43" fontId="3" fillId="0" borderId="0" applyFont="0" applyFill="0" applyBorder="0" applyAlignment="0" applyProtection="0"/>
    <xf numFmtId="43" fontId="3" fillId="0" borderId="0" applyFont="0" applyFill="0" applyBorder="0" applyAlignment="0" applyProtection="0"/>
    <xf numFmtId="0" fontId="4" fillId="0" borderId="0"/>
    <xf numFmtId="181" fontId="3" fillId="0" borderId="0" applyFont="0" applyFill="0" applyBorder="0" applyAlignment="0" applyProtection="0"/>
    <xf numFmtId="0" fontId="4" fillId="0" borderId="0"/>
    <xf numFmtId="18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xf numFmtId="0" fontId="80" fillId="0" borderId="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4" fillId="0" borderId="0" applyFont="0" applyFill="0" applyBorder="0" applyAlignment="0" applyProtection="0"/>
    <xf numFmtId="183" fontId="4" fillId="0" borderId="0">
      <alignment horizontal="left" wrapText="1"/>
    </xf>
    <xf numFmtId="182" fontId="4" fillId="0" borderId="0">
      <alignment horizontal="left" wrapText="1"/>
    </xf>
    <xf numFmtId="41" fontId="82" fillId="0" borderId="0" applyFont="0" applyFill="0" applyBorder="0" applyAlignment="0" applyProtection="0"/>
    <xf numFmtId="0" fontId="82" fillId="0" borderId="0"/>
    <xf numFmtId="43" fontId="8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2" fillId="0" borderId="0"/>
    <xf numFmtId="0" fontId="82" fillId="0" borderId="0"/>
    <xf numFmtId="43" fontId="82"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9" fontId="82" fillId="0" borderId="0" applyFont="0" applyFill="0" applyBorder="0" applyAlignment="0" applyProtection="0"/>
    <xf numFmtId="0" fontId="82" fillId="0" borderId="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43" fontId="3" fillId="0" borderId="0" applyFont="0" applyFill="0" applyBorder="0" applyAlignment="0" applyProtection="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9" fontId="82" fillId="0" borderId="0" applyFont="0" applyFill="0" applyBorder="0" applyAlignment="0" applyProtection="0"/>
    <xf numFmtId="0" fontId="8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781">
    <xf numFmtId="0" fontId="0" fillId="0" borderId="0" xfId="0"/>
    <xf numFmtId="0" fontId="1" fillId="0" borderId="0" xfId="0" applyFont="1" applyAlignment="1">
      <alignment vertical="center"/>
    </xf>
    <xf numFmtId="1" fontId="6" fillId="0" borderId="0" xfId="0" applyNumberFormat="1" applyFont="1" applyAlignment="1">
      <alignment horizontal="center" vertical="center" wrapText="1"/>
    </xf>
    <xf numFmtId="165" fontId="1" fillId="0" borderId="0" xfId="1" applyNumberFormat="1" applyFont="1" applyFill="1" applyBorder="1" applyAlignment="1">
      <alignment horizontal="left" vertical="center" wrapText="1" readingOrder="1"/>
    </xf>
    <xf numFmtId="165" fontId="2" fillId="0" borderId="0" xfId="1" applyNumberFormat="1" applyFont="1" applyFill="1" applyBorder="1" applyAlignment="1">
      <alignment horizontal="left" vertical="center" wrapText="1" indent="1" readingOrder="1"/>
    </xf>
    <xf numFmtId="165" fontId="2" fillId="0" borderId="2" xfId="1" applyNumberFormat="1" applyFont="1" applyFill="1" applyBorder="1" applyAlignment="1">
      <alignment horizontal="left" vertical="center" wrapText="1" indent="1" readingOrder="1"/>
    </xf>
    <xf numFmtId="0" fontId="7" fillId="0" borderId="0" xfId="0" applyFont="1" applyAlignment="1">
      <alignment horizontal="left" vertical="center" wrapText="1" readingOrder="1"/>
    </xf>
    <xf numFmtId="165" fontId="7" fillId="0" borderId="0" xfId="1" applyNumberFormat="1" applyFont="1" applyFill="1" applyBorder="1" applyAlignment="1">
      <alignment horizontal="left" vertical="center" wrapText="1" readingOrder="1"/>
    </xf>
    <xf numFmtId="0" fontId="1" fillId="0" borderId="1" xfId="0" applyFont="1" applyBorder="1" applyAlignment="1">
      <alignment horizontal="left" vertical="center" wrapText="1" readingOrder="1"/>
    </xf>
    <xf numFmtId="165" fontId="1" fillId="0" borderId="1" xfId="1" applyNumberFormat="1" applyFont="1" applyFill="1" applyBorder="1" applyAlignment="1">
      <alignment horizontal="left" vertical="center" wrapText="1" readingOrder="1"/>
    </xf>
    <xf numFmtId="165" fontId="1" fillId="0" borderId="3" xfId="1" applyNumberFormat="1" applyFont="1" applyFill="1" applyBorder="1" applyAlignment="1">
      <alignment horizontal="left" vertical="center" wrapText="1" readingOrder="1"/>
    </xf>
    <xf numFmtId="0" fontId="1" fillId="0" borderId="3" xfId="0" applyFont="1" applyBorder="1" applyAlignment="1">
      <alignment horizontal="left" vertical="center" wrapText="1" readingOrder="1"/>
    </xf>
    <xf numFmtId="0" fontId="8" fillId="0" borderId="0" xfId="0" applyFont="1"/>
    <xf numFmtId="17" fontId="1" fillId="0" borderId="0" xfId="0" quotePrefix="1" applyNumberFormat="1" applyFont="1" applyAlignment="1">
      <alignment vertical="center"/>
    </xf>
    <xf numFmtId="0" fontId="1" fillId="0" borderId="1" xfId="0" applyFont="1" applyBorder="1" applyAlignment="1">
      <alignment vertical="center"/>
    </xf>
    <xf numFmtId="0" fontId="2" fillId="0" borderId="0" xfId="0" applyFont="1" applyAlignment="1">
      <alignment vertical="center"/>
    </xf>
    <xf numFmtId="0" fontId="1" fillId="0" borderId="0" xfId="0" applyFont="1" applyAlignment="1">
      <alignment horizontal="right" vertical="center"/>
    </xf>
    <xf numFmtId="9" fontId="2" fillId="0" borderId="0" xfId="2" applyFont="1" applyFill="1" applyBorder="1" applyAlignment="1">
      <alignment horizontal="right" vertical="center" wrapText="1"/>
    </xf>
    <xf numFmtId="0" fontId="1" fillId="0" borderId="3"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left" vertical="center"/>
    </xf>
    <xf numFmtId="0" fontId="2" fillId="0" borderId="0" xfId="0" applyFont="1"/>
    <xf numFmtId="0" fontId="2" fillId="0" borderId="0" xfId="0" applyFont="1" applyAlignment="1">
      <alignment horizontal="left" vertical="center"/>
    </xf>
    <xf numFmtId="0" fontId="1" fillId="0" borderId="5" xfId="0" applyFont="1" applyBorder="1" applyAlignment="1">
      <alignment vertical="center"/>
    </xf>
    <xf numFmtId="0" fontId="1" fillId="0" borderId="1" xfId="0" applyFont="1" applyBorder="1" applyAlignment="1">
      <alignment horizontal="justify" vertical="center"/>
    </xf>
    <xf numFmtId="0" fontId="1" fillId="0" borderId="0" xfId="0" applyFont="1"/>
    <xf numFmtId="165" fontId="2" fillId="0" borderId="0" xfId="1" applyNumberFormat="1" applyFont="1" applyFill="1" applyAlignment="1"/>
    <xf numFmtId="0" fontId="1" fillId="0" borderId="1" xfId="0" applyFont="1" applyBorder="1" applyAlignment="1">
      <alignment horizontal="left" indent="1"/>
    </xf>
    <xf numFmtId="165" fontId="1" fillId="0" borderId="1" xfId="1" applyNumberFormat="1" applyFont="1" applyFill="1" applyBorder="1"/>
    <xf numFmtId="165" fontId="2" fillId="0" borderId="0" xfId="1" applyNumberFormat="1" applyFont="1" applyFill="1"/>
    <xf numFmtId="165" fontId="1" fillId="0" borderId="0" xfId="1" applyNumberFormat="1" applyFont="1" applyFill="1" applyBorder="1"/>
    <xf numFmtId="0" fontId="1" fillId="0" borderId="1" xfId="0" applyFont="1" applyBorder="1" applyAlignment="1">
      <alignment vertical="top"/>
    </xf>
    <xf numFmtId="165" fontId="1" fillId="0" borderId="1" xfId="1" applyNumberFormat="1" applyFont="1" applyFill="1" applyBorder="1" applyAlignment="1"/>
    <xf numFmtId="0" fontId="1" fillId="0" borderId="2" xfId="0" applyFont="1" applyBorder="1" applyAlignment="1">
      <alignment vertical="top"/>
    </xf>
    <xf numFmtId="165" fontId="2" fillId="0" borderId="2" xfId="1" applyNumberFormat="1" applyFont="1" applyFill="1" applyBorder="1" applyAlignment="1"/>
    <xf numFmtId="0" fontId="1" fillId="0" borderId="0" xfId="0" applyFont="1" applyAlignment="1">
      <alignment vertical="top"/>
    </xf>
    <xf numFmtId="165" fontId="2" fillId="0" borderId="0" xfId="1" applyNumberFormat="1" applyFont="1" applyFill="1" applyBorder="1" applyAlignment="1"/>
    <xf numFmtId="0" fontId="2" fillId="0" borderId="0" xfId="0" applyFont="1" applyAlignment="1">
      <alignment vertical="top"/>
    </xf>
    <xf numFmtId="165" fontId="1" fillId="0" borderId="0" xfId="1" applyNumberFormat="1" applyFont="1" applyFill="1" applyAlignment="1"/>
    <xf numFmtId="9" fontId="1" fillId="0" borderId="2" xfId="1" applyNumberFormat="1" applyFont="1" applyFill="1" applyBorder="1" applyAlignment="1"/>
    <xf numFmtId="9" fontId="1" fillId="0" borderId="1" xfId="2" applyFont="1" applyFill="1" applyBorder="1" applyAlignment="1"/>
    <xf numFmtId="0" fontId="1" fillId="0" borderId="0" xfId="0" applyFont="1" applyAlignment="1">
      <alignment horizontal="right" vertical="top"/>
    </xf>
    <xf numFmtId="0" fontId="2" fillId="0" borderId="0" xfId="0" applyFont="1" applyAlignment="1">
      <alignment horizontal="right" vertical="top"/>
    </xf>
    <xf numFmtId="0" fontId="2" fillId="0" borderId="0" xfId="0" applyFont="1" applyAlignment="1">
      <alignment horizontal="justify" vertical="top"/>
    </xf>
    <xf numFmtId="3" fontId="2" fillId="0" borderId="0" xfId="0" applyNumberFormat="1" applyFont="1" applyAlignment="1">
      <alignment horizontal="right" vertical="top"/>
    </xf>
    <xf numFmtId="3" fontId="1" fillId="0" borderId="2" xfId="0" applyNumberFormat="1" applyFont="1" applyBorder="1" applyAlignment="1">
      <alignment horizontal="right" vertical="top"/>
    </xf>
    <xf numFmtId="3" fontId="2" fillId="0" borderId="0" xfId="0" applyNumberFormat="1" applyFont="1"/>
    <xf numFmtId="0" fontId="1" fillId="0" borderId="2" xfId="0" applyFont="1" applyBorder="1" applyAlignment="1">
      <alignment horizontal="left" vertical="top"/>
    </xf>
    <xf numFmtId="0" fontId="1" fillId="0" borderId="0" xfId="0" applyFont="1" applyAlignment="1">
      <alignment horizontal="justify" vertical="top"/>
    </xf>
    <xf numFmtId="3" fontId="1" fillId="0" borderId="0" xfId="0" applyNumberFormat="1" applyFont="1" applyAlignment="1">
      <alignment horizontal="right" vertical="top"/>
    </xf>
    <xf numFmtId="0" fontId="1" fillId="0" borderId="0" xfId="0" applyFont="1" applyAlignment="1">
      <alignment horizontal="left" vertical="top"/>
    </xf>
    <xf numFmtId="165" fontId="7" fillId="0" borderId="1" xfId="1" quotePrefix="1" applyNumberFormat="1" applyFont="1" applyFill="1" applyBorder="1" applyAlignment="1">
      <alignment horizontal="center" vertical="center"/>
    </xf>
    <xf numFmtId="165" fontId="2" fillId="0" borderId="0" xfId="0" applyNumberFormat="1" applyFont="1" applyAlignment="1">
      <alignment vertical="center"/>
    </xf>
    <xf numFmtId="165" fontId="2" fillId="0" borderId="0" xfId="0" applyNumberFormat="1" applyFont="1" applyAlignment="1">
      <alignment vertical="center" wrapText="1"/>
    </xf>
    <xf numFmtId="165" fontId="2" fillId="0" borderId="2" xfId="0" applyNumberFormat="1" applyFont="1" applyBorder="1" applyAlignment="1">
      <alignment vertical="center"/>
    </xf>
    <xf numFmtId="165" fontId="10" fillId="0" borderId="0" xfId="1" applyNumberFormat="1" applyFont="1" applyFill="1" applyBorder="1" applyAlignment="1">
      <alignment horizontal="center" vertical="center"/>
    </xf>
    <xf numFmtId="165" fontId="2" fillId="0" borderId="0" xfId="1" applyNumberFormat="1" applyFont="1" applyFill="1" applyAlignment="1">
      <alignment vertical="center"/>
    </xf>
    <xf numFmtId="165" fontId="1" fillId="0" borderId="1" xfId="1" applyNumberFormat="1" applyFont="1" applyFill="1" applyBorder="1" applyAlignment="1">
      <alignment vertical="center"/>
    </xf>
    <xf numFmtId="165" fontId="1" fillId="0" borderId="1" xfId="1" applyNumberFormat="1" applyFont="1" applyFill="1" applyBorder="1" applyAlignment="1">
      <alignment horizontal="right" vertical="center" wrapText="1"/>
    </xf>
    <xf numFmtId="165" fontId="2" fillId="0" borderId="0" xfId="2" applyNumberFormat="1" applyFont="1" applyFill="1" applyBorder="1" applyAlignment="1">
      <alignment horizontal="right" vertical="center" wrapText="1"/>
    </xf>
    <xf numFmtId="165" fontId="2" fillId="0" borderId="0" xfId="1" applyNumberFormat="1" applyFont="1" applyFill="1" applyBorder="1" applyAlignment="1">
      <alignment horizontal="right" vertical="center" wrapText="1"/>
    </xf>
    <xf numFmtId="165" fontId="2" fillId="0" borderId="0" xfId="1" applyNumberFormat="1" applyFont="1" applyFill="1" applyBorder="1" applyAlignment="1">
      <alignment vertical="center"/>
    </xf>
    <xf numFmtId="165" fontId="1" fillId="0" borderId="3" xfId="0" applyNumberFormat="1" applyFont="1" applyBorder="1" applyAlignment="1">
      <alignment vertical="center"/>
    </xf>
    <xf numFmtId="165" fontId="2" fillId="0" borderId="0" xfId="0" applyNumberFormat="1" applyFont="1" applyAlignment="1">
      <alignment horizontal="right" vertical="center"/>
    </xf>
    <xf numFmtId="165" fontId="1" fillId="0" borderId="0" xfId="0" applyNumberFormat="1" applyFont="1" applyAlignment="1">
      <alignment horizontal="right" vertical="center"/>
    </xf>
    <xf numFmtId="165" fontId="1" fillId="0" borderId="0" xfId="0" applyNumberFormat="1" applyFont="1" applyAlignment="1">
      <alignment vertical="center"/>
    </xf>
    <xf numFmtId="165" fontId="1" fillId="0" borderId="1" xfId="0" applyNumberFormat="1" applyFont="1" applyBorder="1" applyAlignment="1">
      <alignment horizontal="right" vertical="center"/>
    </xf>
    <xf numFmtId="9" fontId="1" fillId="0" borderId="0" xfId="2" applyFont="1" applyFill="1" applyBorder="1" applyAlignment="1">
      <alignment horizontal="right" vertical="center" wrapText="1"/>
    </xf>
    <xf numFmtId="9" fontId="1" fillId="0" borderId="2" xfId="2" applyFont="1" applyFill="1" applyBorder="1" applyAlignment="1">
      <alignment vertical="center"/>
    </xf>
    <xf numFmtId="0" fontId="5" fillId="0" borderId="0" xfId="0" applyFont="1" applyAlignment="1">
      <alignment horizontal="center" vertical="center" wrapText="1"/>
    </xf>
    <xf numFmtId="0" fontId="2" fillId="0" borderId="0" xfId="0" applyFont="1" applyAlignment="1">
      <alignment horizontal="left" vertical="center" wrapText="1" indent="2" readingOrder="1"/>
    </xf>
    <xf numFmtId="0" fontId="2" fillId="0" borderId="2" xfId="0" applyFont="1" applyBorder="1" applyAlignment="1">
      <alignment horizontal="left" vertical="center" wrapText="1" indent="2" readingOrder="1"/>
    </xf>
    <xf numFmtId="0" fontId="7" fillId="0" borderId="0" xfId="0" applyFont="1" applyAlignment="1">
      <alignment horizontal="left" vertical="center" wrapText="1" indent="1" readingOrder="1"/>
    </xf>
    <xf numFmtId="0" fontId="1" fillId="2" borderId="5" xfId="0" applyFont="1" applyFill="1" applyBorder="1" applyAlignment="1">
      <alignment vertical="center"/>
    </xf>
    <xf numFmtId="164" fontId="1" fillId="0" borderId="1" xfId="0" applyNumberFormat="1" applyFont="1" applyBorder="1" applyAlignment="1">
      <alignment horizontal="center" vertical="center"/>
    </xf>
    <xf numFmtId="0" fontId="2" fillId="3" borderId="0" xfId="0" applyFont="1" applyFill="1" applyAlignment="1">
      <alignment vertical="center"/>
    </xf>
    <xf numFmtId="0" fontId="8" fillId="0" borderId="0" xfId="0" applyFont="1" applyAlignment="1">
      <alignment vertical="center" wrapText="1"/>
    </xf>
    <xf numFmtId="0" fontId="9" fillId="0" borderId="0" xfId="0" applyFont="1" applyAlignment="1">
      <alignment horizontal="center"/>
    </xf>
    <xf numFmtId="0" fontId="12" fillId="0" borderId="0" xfId="0" applyFont="1" applyAlignment="1">
      <alignment horizontal="left"/>
    </xf>
    <xf numFmtId="0" fontId="1" fillId="0" borderId="1" xfId="0" applyFont="1" applyBorder="1" applyAlignment="1">
      <alignment horizontal="center" vertical="center"/>
    </xf>
    <xf numFmtId="0" fontId="8" fillId="0" borderId="0" xfId="0" applyFont="1" applyAlignment="1">
      <alignment horizontal="center"/>
    </xf>
    <xf numFmtId="0" fontId="2" fillId="0" borderId="0" xfId="0" applyFont="1" applyAlignment="1">
      <alignment horizontal="center"/>
    </xf>
    <xf numFmtId="0" fontId="13" fillId="0" borderId="0" xfId="4"/>
    <xf numFmtId="0" fontId="11" fillId="0" borderId="0" xfId="0" applyFont="1" applyAlignment="1">
      <alignment vertical="center"/>
    </xf>
    <xf numFmtId="0" fontId="9" fillId="0" borderId="0" xfId="0" applyFont="1" applyAlignment="1">
      <alignment horizontal="center" vertical="center"/>
    </xf>
    <xf numFmtId="0" fontId="8" fillId="0" borderId="0" xfId="0" applyFont="1" applyAlignment="1">
      <alignment vertical="center"/>
    </xf>
    <xf numFmtId="0" fontId="2" fillId="0" borderId="0" xfId="0" applyFont="1" applyAlignment="1">
      <alignment vertical="center" wrapText="1"/>
    </xf>
    <xf numFmtId="1" fontId="14" fillId="0" borderId="0" xfId="0" applyNumberFormat="1" applyFont="1" applyAlignment="1">
      <alignment wrapText="1"/>
    </xf>
    <xf numFmtId="0" fontId="14" fillId="0" borderId="0" xfId="0" applyFont="1"/>
    <xf numFmtId="165" fontId="14" fillId="0" borderId="0" xfId="1" applyNumberFormat="1" applyFont="1"/>
    <xf numFmtId="9" fontId="2" fillId="0" borderId="0" xfId="2" applyFont="1"/>
    <xf numFmtId="166" fontId="2" fillId="0" borderId="0" xfId="1" applyNumberFormat="1" applyFont="1"/>
    <xf numFmtId="0" fontId="2" fillId="3" borderId="0" xfId="0" applyFont="1" applyFill="1"/>
    <xf numFmtId="0" fontId="2" fillId="0" borderId="0" xfId="0" applyFont="1" applyAlignment="1">
      <alignment horizontal="right"/>
    </xf>
    <xf numFmtId="0" fontId="13" fillId="0" borderId="0" xfId="4" applyBorder="1" applyAlignment="1">
      <alignment vertical="center"/>
    </xf>
    <xf numFmtId="166" fontId="7" fillId="0" borderId="1" xfId="1" quotePrefix="1" applyNumberFormat="1" applyFont="1" applyFill="1" applyBorder="1" applyAlignment="1">
      <alignment horizontal="center" vertical="center"/>
    </xf>
    <xf numFmtId="166" fontId="2" fillId="0" borderId="0" xfId="1" applyNumberFormat="1" applyFont="1" applyFill="1"/>
    <xf numFmtId="166" fontId="7" fillId="0" borderId="1" xfId="1" quotePrefix="1" applyNumberFormat="1" applyFont="1" applyFill="1" applyBorder="1" applyAlignment="1">
      <alignment horizontal="center"/>
    </xf>
    <xf numFmtId="166" fontId="1" fillId="2" borderId="1" xfId="1" quotePrefix="1" applyNumberFormat="1" applyFont="1" applyFill="1" applyBorder="1" applyAlignment="1">
      <alignment horizontal="center" vertical="center"/>
    </xf>
    <xf numFmtId="0" fontId="1" fillId="2" borderId="2" xfId="0" applyFont="1" applyFill="1" applyBorder="1" applyAlignment="1">
      <alignment horizontal="left" vertical="center" wrapText="1" indent="2" readingOrder="1"/>
    </xf>
    <xf numFmtId="165" fontId="1" fillId="2" borderId="2" xfId="1" applyNumberFormat="1" applyFont="1" applyFill="1" applyBorder="1" applyAlignment="1">
      <alignment horizontal="left" vertical="center" wrapText="1" readingOrder="1"/>
    </xf>
    <xf numFmtId="0" fontId="1" fillId="2" borderId="1" xfId="0" applyFont="1" applyFill="1" applyBorder="1" applyAlignment="1">
      <alignment horizontal="left" vertical="center" wrapText="1" indent="2" readingOrder="1"/>
    </xf>
    <xf numFmtId="165" fontId="1" fillId="2" borderId="1" xfId="1" applyNumberFormat="1" applyFont="1" applyFill="1" applyBorder="1" applyAlignment="1">
      <alignment horizontal="left" vertical="center" wrapText="1" readingOrder="1"/>
    </xf>
    <xf numFmtId="0" fontId="1" fillId="2" borderId="4" xfId="0" applyFont="1" applyFill="1" applyBorder="1" applyAlignment="1">
      <alignment horizontal="left" vertical="center" wrapText="1" indent="2" readingOrder="1"/>
    </xf>
    <xf numFmtId="165" fontId="1" fillId="2" borderId="4" xfId="1" applyNumberFormat="1" applyFont="1" applyFill="1" applyBorder="1" applyAlignment="1">
      <alignment horizontal="left" vertical="center" wrapText="1" readingOrder="1"/>
    </xf>
    <xf numFmtId="165" fontId="1" fillId="2" borderId="3" xfId="1" applyNumberFormat="1" applyFont="1" applyFill="1" applyBorder="1" applyAlignment="1">
      <alignment horizontal="left" vertical="center" wrapText="1" readingOrder="1"/>
    </xf>
    <xf numFmtId="0" fontId="1" fillId="2" borderId="3" xfId="0" applyFont="1" applyFill="1" applyBorder="1" applyAlignment="1">
      <alignment horizontal="left" vertical="center" wrapText="1" indent="1" readingOrder="1"/>
    </xf>
    <xf numFmtId="166" fontId="2" fillId="0" borderId="2" xfId="1" applyNumberFormat="1" applyFont="1" applyFill="1" applyBorder="1"/>
    <xf numFmtId="166" fontId="2" fillId="0" borderId="0" xfId="1" applyNumberFormat="1" applyFont="1" applyFill="1" applyBorder="1"/>
    <xf numFmtId="0" fontId="17" fillId="0" borderId="0" xfId="0" applyFont="1" applyAlignment="1">
      <alignment horizontal="left" vertical="center" wrapText="1" indent="2" readingOrder="1"/>
    </xf>
    <xf numFmtId="165" fontId="17" fillId="0" borderId="0" xfId="1" applyNumberFormat="1" applyFont="1" applyFill="1" applyBorder="1" applyAlignment="1">
      <alignment horizontal="left" vertical="center" wrapText="1" indent="1" readingOrder="1"/>
    </xf>
    <xf numFmtId="165" fontId="17" fillId="0" borderId="0" xfId="1" applyNumberFormat="1" applyFont="1" applyFill="1" applyBorder="1" applyAlignment="1">
      <alignment horizontal="center" vertical="center" wrapText="1" readingOrder="1"/>
    </xf>
    <xf numFmtId="0" fontId="18" fillId="0" borderId="0" xfId="0" applyFont="1"/>
    <xf numFmtId="0" fontId="17" fillId="0" borderId="2" xfId="0" applyFont="1" applyBorder="1" applyAlignment="1">
      <alignment horizontal="left" vertical="center" wrapText="1" indent="2" readingOrder="1"/>
    </xf>
    <xf numFmtId="165" fontId="17" fillId="0" borderId="2" xfId="1" applyNumberFormat="1" applyFont="1" applyFill="1" applyBorder="1" applyAlignment="1">
      <alignment horizontal="left" vertical="center" wrapText="1" indent="1" readingOrder="1"/>
    </xf>
    <xf numFmtId="165" fontId="17" fillId="0" borderId="2" xfId="1" applyNumberFormat="1" applyFont="1" applyFill="1" applyBorder="1" applyAlignment="1">
      <alignment horizontal="center" vertical="center" wrapText="1" readingOrder="1"/>
    </xf>
    <xf numFmtId="165" fontId="2" fillId="0" borderId="0" xfId="0" applyNumberFormat="1" applyFont="1" applyAlignment="1">
      <alignment horizontal="left" vertical="center"/>
    </xf>
    <xf numFmtId="165" fontId="1" fillId="0" borderId="0" xfId="0" applyNumberFormat="1" applyFont="1" applyAlignment="1">
      <alignment horizontal="left" vertical="center"/>
    </xf>
    <xf numFmtId="165" fontId="1" fillId="0" borderId="1" xfId="0" applyNumberFormat="1" applyFont="1" applyBorder="1" applyAlignment="1">
      <alignment horizontal="left" vertical="center"/>
    </xf>
    <xf numFmtId="0" fontId="2" fillId="0" borderId="0" xfId="0" applyFont="1" applyAlignment="1">
      <alignment horizontal="left" vertical="center" wrapText="1" indent="3" readingOrder="1"/>
    </xf>
    <xf numFmtId="0" fontId="2" fillId="0" borderId="3" xfId="0" applyFont="1" applyBorder="1" applyAlignment="1">
      <alignment horizontal="left" vertical="center" wrapText="1" indent="3" readingOrder="1"/>
    </xf>
    <xf numFmtId="165" fontId="2" fillId="0" borderId="3" xfId="1" applyNumberFormat="1" applyFont="1" applyFill="1" applyBorder="1" applyAlignment="1">
      <alignment horizontal="left" vertical="center" wrapText="1" readingOrder="1"/>
    </xf>
    <xf numFmtId="166" fontId="1" fillId="2" borderId="1" xfId="1" quotePrefix="1" applyNumberFormat="1" applyFont="1" applyFill="1" applyBorder="1" applyAlignment="1">
      <alignment horizontal="right" vertical="center"/>
    </xf>
    <xf numFmtId="0" fontId="2" fillId="0" borderId="6" xfId="0" applyFont="1" applyBorder="1" applyAlignment="1">
      <alignment horizontal="left" vertical="top" wrapText="1"/>
    </xf>
    <xf numFmtId="0" fontId="2" fillId="0" borderId="0" xfId="0" applyFont="1" applyAlignment="1">
      <alignment wrapText="1"/>
    </xf>
    <xf numFmtId="0" fontId="2"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165" fontId="2" fillId="0" borderId="2" xfId="1" applyNumberFormat="1" applyFont="1" applyFill="1" applyBorder="1"/>
    <xf numFmtId="165" fontId="2" fillId="0" borderId="0" xfId="1" applyNumberFormat="1" applyFont="1" applyFill="1" applyBorder="1" applyAlignment="1">
      <alignment horizontal="center" vertical="center" wrapText="1" readingOrder="1"/>
    </xf>
    <xf numFmtId="165" fontId="2" fillId="0" borderId="2" xfId="1" applyNumberFormat="1" applyFont="1" applyFill="1" applyBorder="1" applyAlignment="1">
      <alignment horizontal="center" vertical="center" wrapText="1" readingOrder="1"/>
    </xf>
    <xf numFmtId="0" fontId="1" fillId="0" borderId="1" xfId="0" applyFont="1" applyBorder="1"/>
    <xf numFmtId="0" fontId="2" fillId="0" borderId="2" xfId="0" applyFont="1" applyBorder="1"/>
    <xf numFmtId="166" fontId="1" fillId="0" borderId="0" xfId="1" applyNumberFormat="1" applyFont="1" applyFill="1"/>
    <xf numFmtId="0" fontId="2" fillId="0" borderId="2" xfId="0" applyFont="1" applyBorder="1" applyAlignment="1">
      <alignment horizontal="left" indent="1"/>
    </xf>
    <xf numFmtId="0" fontId="2" fillId="0" borderId="0" xfId="0" applyFont="1" applyAlignment="1">
      <alignment horizontal="left" vertical="top"/>
    </xf>
    <xf numFmtId="165" fontId="2" fillId="0" borderId="0" xfId="1" applyNumberFormat="1" applyFont="1" applyFill="1" applyAlignment="1">
      <alignment horizontal="right" vertical="center"/>
    </xf>
    <xf numFmtId="169" fontId="2" fillId="0" borderId="0" xfId="8" applyNumberFormat="1" applyFont="1"/>
    <xf numFmtId="1" fontId="2" fillId="0" borderId="0" xfId="1" applyNumberFormat="1" applyFont="1" applyFill="1" applyBorder="1" applyAlignment="1">
      <alignment vertical="center"/>
    </xf>
    <xf numFmtId="0" fontId="2" fillId="0" borderId="11" xfId="0" applyFont="1" applyBorder="1" applyAlignment="1">
      <alignment horizontal="right"/>
    </xf>
    <xf numFmtId="0" fontId="2" fillId="0" borderId="13" xfId="0" applyFont="1" applyBorder="1" applyAlignment="1">
      <alignment horizontal="right"/>
    </xf>
    <xf numFmtId="41" fontId="2" fillId="0" borderId="0" xfId="8" applyFont="1" applyFill="1"/>
    <xf numFmtId="41" fontId="2" fillId="0" borderId="2" xfId="8" applyFont="1" applyFill="1" applyBorder="1"/>
    <xf numFmtId="165" fontId="22" fillId="0" borderId="0" xfId="0" applyNumberFormat="1" applyFont="1" applyAlignment="1">
      <alignment horizontal="right" vertical="center"/>
    </xf>
    <xf numFmtId="0" fontId="22" fillId="0" borderId="0" xfId="0" applyFont="1"/>
    <xf numFmtId="169" fontId="23" fillId="0" borderId="0" xfId="8" applyNumberFormat="1" applyFont="1"/>
    <xf numFmtId="0" fontId="1" fillId="0" borderId="0" xfId="0" applyFont="1" applyAlignment="1">
      <alignment vertical="top" wrapText="1"/>
    </xf>
    <xf numFmtId="17" fontId="1" fillId="0" borderId="0" xfId="0" quotePrefix="1" applyNumberFormat="1" applyFont="1"/>
    <xf numFmtId="0" fontId="2" fillId="0" borderId="1" xfId="0" applyFont="1" applyBorder="1"/>
    <xf numFmtId="0" fontId="1" fillId="0" borderId="1" xfId="0" applyFont="1" applyBorder="1" applyAlignment="1">
      <alignment horizontal="center"/>
    </xf>
    <xf numFmtId="0" fontId="2" fillId="0" borderId="0" xfId="0" applyFont="1" applyAlignment="1">
      <alignment vertical="top" wrapText="1"/>
    </xf>
    <xf numFmtId="3" fontId="2" fillId="0" borderId="0" xfId="0" applyNumberFormat="1" applyFont="1" applyAlignment="1">
      <alignment vertical="top" wrapText="1"/>
    </xf>
    <xf numFmtId="3" fontId="1" fillId="0" borderId="0" xfId="0" applyNumberFormat="1" applyFont="1" applyAlignment="1">
      <alignment horizontal="right" vertical="center" wrapText="1"/>
    </xf>
    <xf numFmtId="3" fontId="1" fillId="0" borderId="0" xfId="0" applyNumberFormat="1" applyFont="1" applyAlignment="1">
      <alignment vertical="top" wrapText="1"/>
    </xf>
    <xf numFmtId="0" fontId="1" fillId="4" borderId="0" xfId="0" applyFont="1" applyFill="1"/>
    <xf numFmtId="0" fontId="1" fillId="0" borderId="0" xfId="0" applyFont="1" applyAlignment="1">
      <alignment wrapText="1"/>
    </xf>
    <xf numFmtId="0" fontId="1" fillId="0" borderId="0" xfId="0" applyFont="1" applyAlignment="1">
      <alignment horizontal="right" vertical="top" wrapText="1"/>
    </xf>
    <xf numFmtId="170" fontId="1" fillId="0" borderId="0" xfId="2" applyNumberFormat="1" applyFont="1" applyFill="1" applyBorder="1" applyAlignment="1">
      <alignment horizontal="right" vertical="top" wrapText="1"/>
    </xf>
    <xf numFmtId="0" fontId="2" fillId="0" borderId="0" xfId="0" applyFont="1" applyAlignment="1">
      <alignment horizontal="left"/>
    </xf>
    <xf numFmtId="0" fontId="1" fillId="0" borderId="3" xfId="0" applyFont="1" applyBorder="1" applyAlignment="1">
      <alignment vertical="top" wrapText="1"/>
    </xf>
    <xf numFmtId="0" fontId="1" fillId="0" borderId="2" xfId="0" applyFont="1" applyBorder="1" applyAlignment="1">
      <alignment vertical="top" wrapText="1"/>
    </xf>
    <xf numFmtId="0" fontId="25" fillId="0" borderId="0" xfId="0" applyFont="1" applyAlignment="1">
      <alignment vertical="center" wrapText="1"/>
    </xf>
    <xf numFmtId="0" fontId="25" fillId="0" borderId="0" xfId="0" applyFont="1" applyAlignment="1">
      <alignment vertical="top" wrapText="1"/>
    </xf>
    <xf numFmtId="17" fontId="25" fillId="0" borderId="0" xfId="0" quotePrefix="1" applyNumberFormat="1" applyFont="1"/>
    <xf numFmtId="0" fontId="26" fillId="0" borderId="0" xfId="0" applyFont="1" applyAlignment="1">
      <alignment horizontal="center"/>
    </xf>
    <xf numFmtId="0" fontId="26" fillId="0" borderId="2" xfId="0" applyFont="1" applyBorder="1" applyAlignment="1">
      <alignment horizontal="center"/>
    </xf>
    <xf numFmtId="0" fontId="27" fillId="0" borderId="1" xfId="0" applyFont="1" applyBorder="1"/>
    <xf numFmtId="0" fontId="27" fillId="0" borderId="0" xfId="0" applyFont="1"/>
    <xf numFmtId="0" fontId="27" fillId="0" borderId="0" xfId="0" applyFont="1" applyAlignment="1">
      <alignment vertical="top" wrapText="1"/>
    </xf>
    <xf numFmtId="4" fontId="28" fillId="0" borderId="0" xfId="0" applyNumberFormat="1" applyFont="1" applyAlignment="1">
      <alignment horizontal="right" vertical="center" wrapText="1"/>
    </xf>
    <xf numFmtId="0" fontId="9" fillId="4" borderId="0" xfId="0" applyFont="1" applyFill="1"/>
    <xf numFmtId="43" fontId="29" fillId="4" borderId="0" xfId="1" applyFont="1" applyFill="1" applyBorder="1" applyAlignment="1">
      <alignment horizontal="right" vertical="top" wrapText="1"/>
    </xf>
    <xf numFmtId="0" fontId="25" fillId="0" borderId="0" xfId="0" applyFont="1" applyAlignment="1">
      <alignment wrapText="1"/>
    </xf>
    <xf numFmtId="170" fontId="29" fillId="0" borderId="0" xfId="2" applyNumberFormat="1" applyFont="1" applyFill="1" applyBorder="1" applyAlignment="1">
      <alignment horizontal="right" vertical="top" wrapText="1"/>
    </xf>
    <xf numFmtId="0" fontId="27" fillId="0" borderId="0" xfId="0" applyFont="1" applyAlignment="1">
      <alignment vertical="center" wrapText="1"/>
    </xf>
    <xf numFmtId="0" fontId="25" fillId="0" borderId="0" xfId="0" applyFont="1" applyAlignment="1">
      <alignment horizontal="right" vertical="top" wrapText="1"/>
    </xf>
    <xf numFmtId="0" fontId="27" fillId="0" borderId="0" xfId="0" applyFont="1" applyAlignment="1">
      <alignment vertical="top"/>
    </xf>
    <xf numFmtId="0" fontId="9" fillId="0" borderId="0" xfId="0" applyFont="1"/>
    <xf numFmtId="0" fontId="8" fillId="0" borderId="0" xfId="0" applyFont="1" applyAlignment="1">
      <alignment horizontal="left"/>
    </xf>
    <xf numFmtId="0" fontId="25" fillId="0" borderId="3" xfId="0" applyFont="1" applyBorder="1" applyAlignment="1">
      <alignment vertical="top" wrapText="1"/>
    </xf>
    <xf numFmtId="0" fontId="25" fillId="0" borderId="2" xfId="0" applyFont="1" applyBorder="1" applyAlignment="1">
      <alignment vertical="top" wrapText="1"/>
    </xf>
    <xf numFmtId="17" fontId="24" fillId="0" borderId="2" xfId="0" quotePrefix="1" applyNumberFormat="1" applyFont="1" applyBorder="1"/>
    <xf numFmtId="165" fontId="30" fillId="2" borderId="4" xfId="1" applyNumberFormat="1" applyFont="1" applyFill="1" applyBorder="1" applyAlignment="1">
      <alignment horizontal="right" vertical="center" wrapText="1" readingOrder="1"/>
    </xf>
    <xf numFmtId="0" fontId="33" fillId="0" borderId="0" xfId="0" applyFont="1"/>
    <xf numFmtId="2" fontId="34" fillId="0" borderId="0" xfId="9" applyNumberFormat="1" applyFont="1" applyAlignment="1">
      <alignment horizontal="left" vertical="top"/>
    </xf>
    <xf numFmtId="2" fontId="4" fillId="0" borderId="0" xfId="9" applyNumberFormat="1" applyFont="1" applyAlignment="1">
      <alignment horizontal="left" vertical="top" wrapText="1"/>
    </xf>
    <xf numFmtId="165" fontId="4" fillId="0" borderId="0" xfId="10" applyNumberFormat="1" applyFont="1" applyFill="1" applyBorder="1" applyAlignment="1">
      <alignment horizontal="center" vertical="top" wrapText="1"/>
    </xf>
    <xf numFmtId="169" fontId="4" fillId="0" borderId="0" xfId="8" applyNumberFormat="1" applyFont="1" applyFill="1" applyBorder="1" applyAlignment="1">
      <alignment horizontal="left" vertical="top" wrapText="1"/>
    </xf>
    <xf numFmtId="2" fontId="4" fillId="0" borderId="0" xfId="9" applyNumberFormat="1" applyFont="1" applyAlignment="1">
      <alignment vertical="top"/>
    </xf>
    <xf numFmtId="0" fontId="35" fillId="0" borderId="0" xfId="0" applyFont="1" applyAlignment="1">
      <alignment vertical="center"/>
    </xf>
    <xf numFmtId="165" fontId="35" fillId="0" borderId="0" xfId="0" applyNumberFormat="1" applyFont="1" applyAlignment="1">
      <alignment horizontal="right" vertical="center"/>
    </xf>
    <xf numFmtId="0" fontId="35" fillId="0" borderId="0" xfId="0" applyFont="1"/>
    <xf numFmtId="0" fontId="10" fillId="0" borderId="0" xfId="0" applyFont="1"/>
    <xf numFmtId="41" fontId="2" fillId="0" borderId="0" xfId="8" applyFont="1"/>
    <xf numFmtId="1" fontId="2" fillId="0" borderId="0" xfId="0" applyNumberFormat="1" applyFont="1" applyAlignment="1">
      <alignment horizontal="right"/>
    </xf>
    <xf numFmtId="42" fontId="2" fillId="0" borderId="0" xfId="11" applyFont="1"/>
    <xf numFmtId="42" fontId="1" fillId="0" borderId="0" xfId="11" applyFont="1"/>
    <xf numFmtId="165" fontId="17" fillId="0" borderId="0" xfId="1" applyNumberFormat="1" applyFont="1" applyFill="1" applyBorder="1" applyAlignment="1">
      <alignment horizontal="right" vertical="center" wrapText="1" indent="1" readingOrder="1"/>
    </xf>
    <xf numFmtId="170" fontId="33" fillId="0" borderId="0" xfId="2" applyNumberFormat="1" applyFont="1"/>
    <xf numFmtId="1" fontId="2" fillId="0" borderId="15" xfId="0" applyNumberFormat="1" applyFont="1" applyBorder="1" applyAlignment="1">
      <alignment horizontal="right"/>
    </xf>
    <xf numFmtId="0" fontId="7" fillId="0" borderId="0" xfId="0" applyFont="1"/>
    <xf numFmtId="10" fontId="2" fillId="0" borderId="0" xfId="2" applyNumberFormat="1" applyFont="1"/>
    <xf numFmtId="9" fontId="2" fillId="0" borderId="0" xfId="2" applyFont="1" applyFill="1"/>
    <xf numFmtId="166" fontId="1" fillId="0" borderId="0" xfId="1" applyNumberFormat="1" applyFont="1"/>
    <xf numFmtId="10" fontId="2" fillId="0" borderId="0" xfId="0" applyNumberFormat="1" applyFont="1"/>
    <xf numFmtId="0" fontId="13" fillId="0" borderId="0" xfId="4" applyFill="1" applyBorder="1" applyAlignment="1">
      <alignment vertical="center"/>
    </xf>
    <xf numFmtId="2" fontId="2" fillId="0" borderId="6" xfId="1" applyNumberFormat="1" applyFont="1" applyFill="1" applyBorder="1" applyAlignment="1">
      <alignment horizontal="center" vertical="top" wrapText="1"/>
    </xf>
    <xf numFmtId="169" fontId="2" fillId="0" borderId="6" xfId="8" applyNumberFormat="1" applyFont="1" applyFill="1" applyBorder="1" applyAlignment="1">
      <alignment horizontal="center" vertical="top" wrapText="1"/>
    </xf>
    <xf numFmtId="0" fontId="1" fillId="0" borderId="0" xfId="0" applyFont="1" applyAlignment="1">
      <alignment horizontal="center"/>
    </xf>
    <xf numFmtId="166" fontId="2" fillId="0" borderId="0" xfId="2" applyNumberFormat="1" applyFont="1" applyFill="1"/>
    <xf numFmtId="41" fontId="1" fillId="0" borderId="0" xfId="8" applyFont="1"/>
    <xf numFmtId="41" fontId="1" fillId="0" borderId="0" xfId="8" applyFont="1" applyFill="1"/>
    <xf numFmtId="41" fontId="2" fillId="0" borderId="0" xfId="8" applyFont="1" applyAlignment="1">
      <alignment horizontal="left" indent="2"/>
    </xf>
    <xf numFmtId="0" fontId="33" fillId="0" borderId="6" xfId="0" applyFont="1" applyBorder="1" applyAlignment="1">
      <alignment vertical="center" wrapText="1"/>
    </xf>
    <xf numFmtId="0" fontId="10" fillId="3" borderId="0" xfId="0" applyFont="1" applyFill="1" applyAlignment="1">
      <alignment vertical="center"/>
    </xf>
    <xf numFmtId="0" fontId="32" fillId="0" borderId="0" xfId="0" applyFont="1" applyAlignment="1">
      <alignment horizontal="left" vertical="top"/>
    </xf>
    <xf numFmtId="0" fontId="33" fillId="0" borderId="0" xfId="0" applyFont="1" applyAlignment="1">
      <alignment horizontal="left" vertical="top"/>
    </xf>
    <xf numFmtId="0" fontId="51" fillId="36" borderId="0" xfId="0" applyFont="1" applyFill="1" applyAlignment="1">
      <alignment horizontal="left" vertical="top"/>
    </xf>
    <xf numFmtId="0" fontId="33" fillId="36" borderId="0" xfId="0" applyFont="1" applyFill="1" applyAlignment="1">
      <alignment horizontal="left" vertical="top"/>
    </xf>
    <xf numFmtId="0" fontId="33" fillId="0" borderId="26" xfId="0" applyFont="1" applyBorder="1" applyAlignment="1">
      <alignment horizontal="left" vertical="top"/>
    </xf>
    <xf numFmtId="0" fontId="33" fillId="0" borderId="26" xfId="0" applyFont="1" applyBorder="1" applyAlignment="1">
      <alignment horizontal="left" vertical="top" wrapText="1"/>
    </xf>
    <xf numFmtId="0" fontId="2" fillId="0" borderId="15" xfId="0" applyFont="1" applyBorder="1" applyAlignment="1">
      <alignment horizontal="right"/>
    </xf>
    <xf numFmtId="166" fontId="2" fillId="0" borderId="0" xfId="1" applyNumberFormat="1" applyFont="1" applyAlignment="1">
      <alignment horizontal="right"/>
    </xf>
    <xf numFmtId="166" fontId="2" fillId="0" borderId="11" xfId="1" applyNumberFormat="1" applyFont="1" applyBorder="1" applyAlignment="1">
      <alignment horizontal="right"/>
    </xf>
    <xf numFmtId="166" fontId="2" fillId="0" borderId="0" xfId="1" applyNumberFormat="1" applyFont="1" applyBorder="1" applyAlignment="1">
      <alignment horizontal="right"/>
    </xf>
    <xf numFmtId="166" fontId="2" fillId="0" borderId="13" xfId="1" applyNumberFormat="1" applyFont="1" applyBorder="1" applyAlignment="1">
      <alignment horizontal="right"/>
    </xf>
    <xf numFmtId="166" fontId="2" fillId="0" borderId="15" xfId="1" applyNumberFormat="1" applyFont="1" applyBorder="1" applyAlignment="1">
      <alignment horizontal="right"/>
    </xf>
    <xf numFmtId="166" fontId="2" fillId="0" borderId="0" xfId="1" applyNumberFormat="1" applyFont="1" applyFill="1" applyAlignment="1">
      <alignment horizontal="right"/>
    </xf>
    <xf numFmtId="42" fontId="2" fillId="0" borderId="0" xfId="11" applyFont="1" applyAlignment="1">
      <alignment horizontal="right"/>
    </xf>
    <xf numFmtId="42" fontId="2" fillId="0" borderId="11" xfId="11" applyFont="1" applyBorder="1" applyAlignment="1">
      <alignment horizontal="right"/>
    </xf>
    <xf numFmtId="42" fontId="2" fillId="0" borderId="0" xfId="11" applyFont="1" applyBorder="1" applyAlignment="1">
      <alignment horizontal="right"/>
    </xf>
    <xf numFmtId="42" fontId="2" fillId="0" borderId="13" xfId="11" applyFont="1" applyBorder="1" applyAlignment="1">
      <alignment horizontal="right"/>
    </xf>
    <xf numFmtId="42" fontId="2" fillId="0" borderId="15" xfId="11" applyFont="1" applyBorder="1" applyAlignment="1">
      <alignment horizontal="right"/>
    </xf>
    <xf numFmtId="41" fontId="2" fillId="0" borderId="0" xfId="8" applyFont="1" applyAlignment="1">
      <alignment horizontal="right"/>
    </xf>
    <xf numFmtId="41" fontId="2" fillId="0" borderId="11" xfId="8" applyFont="1" applyBorder="1" applyAlignment="1">
      <alignment horizontal="right"/>
    </xf>
    <xf numFmtId="41" fontId="2" fillId="0" borderId="0" xfId="8" applyFont="1" applyBorder="1" applyAlignment="1">
      <alignment horizontal="right"/>
    </xf>
    <xf numFmtId="41" fontId="2" fillId="0" borderId="13" xfId="8" applyFont="1" applyBorder="1" applyAlignment="1">
      <alignment horizontal="right"/>
    </xf>
    <xf numFmtId="41" fontId="2" fillId="0" borderId="15" xfId="8" applyFont="1" applyBorder="1" applyAlignment="1">
      <alignment horizontal="right"/>
    </xf>
    <xf numFmtId="42" fontId="1" fillId="0" borderId="0" xfId="11" applyFont="1" applyAlignment="1">
      <alignment horizontal="right"/>
    </xf>
    <xf numFmtId="42" fontId="1" fillId="0" borderId="11" xfId="11" applyFont="1" applyBorder="1" applyAlignment="1">
      <alignment horizontal="right"/>
    </xf>
    <xf numFmtId="42" fontId="1" fillId="0" borderId="0" xfId="11" applyFont="1" applyBorder="1" applyAlignment="1">
      <alignment horizontal="right"/>
    </xf>
    <xf numFmtId="42" fontId="1" fillId="0" borderId="13" xfId="11" applyFont="1" applyBorder="1" applyAlignment="1">
      <alignment horizontal="right"/>
    </xf>
    <xf numFmtId="42" fontId="1" fillId="0" borderId="15" xfId="11" applyFont="1" applyBorder="1" applyAlignment="1">
      <alignment horizontal="right"/>
    </xf>
    <xf numFmtId="14" fontId="33" fillId="0" borderId="26" xfId="0" applyNumberFormat="1" applyFont="1" applyBorder="1" applyAlignment="1">
      <alignment horizontal="left" vertical="top"/>
    </xf>
    <xf numFmtId="0" fontId="33" fillId="0" borderId="0" xfId="0" applyFont="1" applyAlignment="1">
      <alignment horizontal="left" vertical="top" wrapText="1"/>
    </xf>
    <xf numFmtId="0" fontId="2" fillId="3" borderId="0" xfId="0" applyFont="1" applyFill="1" applyAlignment="1">
      <alignment horizontal="left"/>
    </xf>
    <xf numFmtId="0" fontId="7" fillId="3" borderId="0" xfId="0" applyFont="1" applyFill="1" applyAlignment="1">
      <alignment vertical="center"/>
    </xf>
    <xf numFmtId="10" fontId="2" fillId="0" borderId="0" xfId="2" applyNumberFormat="1" applyFont="1" applyAlignment="1">
      <alignment horizontal="right"/>
    </xf>
    <xf numFmtId="10" fontId="2" fillId="0" borderId="11" xfId="2" applyNumberFormat="1" applyFont="1" applyBorder="1" applyAlignment="1">
      <alignment horizontal="right"/>
    </xf>
    <xf numFmtId="10" fontId="2" fillId="0" borderId="0" xfId="2" applyNumberFormat="1" applyFont="1" applyBorder="1" applyAlignment="1">
      <alignment horizontal="right"/>
    </xf>
    <xf numFmtId="10" fontId="2" fillId="0" borderId="13" xfId="2" applyNumberFormat="1" applyFont="1" applyBorder="1" applyAlignment="1">
      <alignment horizontal="right"/>
    </xf>
    <xf numFmtId="10" fontId="2" fillId="0" borderId="15" xfId="2" applyNumberFormat="1" applyFont="1" applyBorder="1" applyAlignment="1">
      <alignment horizontal="right"/>
    </xf>
    <xf numFmtId="43" fontId="2" fillId="0" borderId="0" xfId="1" applyFont="1" applyAlignment="1">
      <alignment horizontal="right"/>
    </xf>
    <xf numFmtId="43" fontId="2" fillId="0" borderId="11" xfId="1" applyFont="1" applyBorder="1" applyAlignment="1">
      <alignment horizontal="right"/>
    </xf>
    <xf numFmtId="43" fontId="2" fillId="0" borderId="0" xfId="1" applyFont="1" applyBorder="1" applyAlignment="1">
      <alignment horizontal="right"/>
    </xf>
    <xf numFmtId="43" fontId="2" fillId="0" borderId="13" xfId="1" applyFont="1" applyBorder="1" applyAlignment="1">
      <alignment horizontal="right"/>
    </xf>
    <xf numFmtId="43" fontId="2" fillId="0" borderId="15" xfId="1" applyFont="1" applyBorder="1" applyAlignment="1">
      <alignment horizontal="right"/>
    </xf>
    <xf numFmtId="43" fontId="2" fillId="0" borderId="0" xfId="1" applyFont="1"/>
    <xf numFmtId="43" fontId="2" fillId="0" borderId="0" xfId="0" applyNumberFormat="1" applyFont="1"/>
    <xf numFmtId="0" fontId="9" fillId="0" borderId="0" xfId="1" applyNumberFormat="1" applyFont="1" applyAlignment="1">
      <alignment horizontal="center"/>
    </xf>
    <xf numFmtId="3" fontId="1" fillId="0" borderId="0" xfId="1" applyNumberFormat="1" applyFont="1" applyAlignment="1">
      <alignment horizontal="center"/>
    </xf>
    <xf numFmtId="166" fontId="9" fillId="0" borderId="2" xfId="1" applyNumberFormat="1" applyFont="1" applyBorder="1"/>
    <xf numFmtId="3" fontId="54" fillId="0" borderId="2" xfId="1" applyNumberFormat="1" applyFont="1" applyBorder="1"/>
    <xf numFmtId="3" fontId="8" fillId="0" borderId="2" xfId="1" applyNumberFormat="1" applyFont="1" applyBorder="1"/>
    <xf numFmtId="166" fontId="55" fillId="0" borderId="0" xfId="1" applyNumberFormat="1" applyFont="1" applyAlignment="1">
      <alignment horizontal="left" vertical="top"/>
    </xf>
    <xf numFmtId="166" fontId="8" fillId="0" borderId="0" xfId="1" applyNumberFormat="1" applyFont="1"/>
    <xf numFmtId="43" fontId="8" fillId="0" borderId="0" xfId="1" applyFont="1"/>
    <xf numFmtId="43" fontId="54" fillId="0" borderId="0" xfId="8" applyNumberFormat="1" applyFont="1" applyFill="1" applyBorder="1" applyAlignment="1">
      <alignment horizontal="right" vertical="center"/>
    </xf>
    <xf numFmtId="43" fontId="2" fillId="0" borderId="0" xfId="8" applyNumberFormat="1" applyFont="1" applyFill="1" applyBorder="1" applyAlignment="1">
      <alignment horizontal="right" vertical="center"/>
    </xf>
    <xf numFmtId="170" fontId="54" fillId="0" borderId="0" xfId="2" applyNumberFormat="1" applyFont="1" applyFill="1" applyAlignment="1">
      <alignment vertical="center"/>
    </xf>
    <xf numFmtId="170" fontId="8" fillId="2" borderId="0" xfId="2" applyNumberFormat="1" applyFont="1" applyFill="1" applyAlignment="1">
      <alignment vertical="center"/>
    </xf>
    <xf numFmtId="170" fontId="8" fillId="0" borderId="0" xfId="2" applyNumberFormat="1" applyFont="1"/>
    <xf numFmtId="170" fontId="54" fillId="0" borderId="0" xfId="2" applyNumberFormat="1" applyFont="1" applyFill="1" applyAlignment="1" applyProtection="1">
      <alignment vertical="center"/>
    </xf>
    <xf numFmtId="170" fontId="2" fillId="2" borderId="0" xfId="2" applyNumberFormat="1" applyFont="1" applyFill="1" applyAlignment="1" applyProtection="1">
      <alignment vertical="center"/>
    </xf>
    <xf numFmtId="43" fontId="54" fillId="0" borderId="0" xfId="8" applyNumberFormat="1" applyFont="1" applyFill="1" applyAlignment="1">
      <alignment vertical="center"/>
    </xf>
    <xf numFmtId="43" fontId="8" fillId="0" borderId="0" xfId="8" applyNumberFormat="1" applyFont="1" applyAlignment="1">
      <alignment vertical="center"/>
    </xf>
    <xf numFmtId="3" fontId="54" fillId="0" borderId="0" xfId="1" applyNumberFormat="1" applyFont="1"/>
    <xf numFmtId="3" fontId="8" fillId="0" borderId="0" xfId="1" applyNumberFormat="1" applyFont="1"/>
    <xf numFmtId="166" fontId="9" fillId="0" borderId="0" xfId="1" applyNumberFormat="1" applyFont="1"/>
    <xf numFmtId="3" fontId="2" fillId="0" borderId="0" xfId="1" applyNumberFormat="1" applyFont="1"/>
    <xf numFmtId="166" fontId="8" fillId="0" borderId="0" xfId="1" applyNumberFormat="1" applyFont="1" applyAlignment="1">
      <alignment horizontal="left" indent="4"/>
    </xf>
    <xf numFmtId="3" fontId="54" fillId="0" borderId="0" xfId="1" applyNumberFormat="1" applyFont="1" applyFill="1"/>
    <xf numFmtId="3" fontId="8" fillId="0" borderId="0" xfId="1" applyNumberFormat="1" applyFont="1" applyFill="1"/>
    <xf numFmtId="166" fontId="2" fillId="0" borderId="0" xfId="1" applyNumberFormat="1" applyFont="1" applyAlignment="1">
      <alignment horizontal="left" indent="4"/>
    </xf>
    <xf numFmtId="166" fontId="8" fillId="0" borderId="0" xfId="1" applyNumberFormat="1" applyFont="1" applyAlignment="1">
      <alignment horizontal="left" indent="2"/>
    </xf>
    <xf numFmtId="9" fontId="54" fillId="0" borderId="0" xfId="2" applyFont="1" applyFill="1"/>
    <xf numFmtId="9" fontId="8" fillId="0" borderId="0" xfId="2" applyFont="1" applyFill="1"/>
    <xf numFmtId="10" fontId="54" fillId="0" borderId="0" xfId="2" applyNumberFormat="1" applyFont="1" applyFill="1"/>
    <xf numFmtId="10" fontId="8" fillId="0" borderId="0" xfId="2" applyNumberFormat="1" applyFont="1" applyFill="1"/>
    <xf numFmtId="3" fontId="53" fillId="0" borderId="0" xfId="1" applyNumberFormat="1" applyFont="1"/>
    <xf numFmtId="3" fontId="1" fillId="0" borderId="0" xfId="1" applyNumberFormat="1" applyFont="1"/>
    <xf numFmtId="10" fontId="8" fillId="0" borderId="0" xfId="2" applyNumberFormat="1" applyFont="1"/>
    <xf numFmtId="0" fontId="9" fillId="0" borderId="0" xfId="1" applyNumberFormat="1" applyFont="1" applyAlignment="1">
      <alignment horizontal="left" vertical="top" indent="1"/>
    </xf>
    <xf numFmtId="166" fontId="55" fillId="0" borderId="0" xfId="1" applyNumberFormat="1" applyFont="1" applyAlignment="1">
      <alignment horizontal="left" vertical="top" indent="1"/>
    </xf>
    <xf numFmtId="166" fontId="8" fillId="0" borderId="0" xfId="1" applyNumberFormat="1" applyFont="1" applyAlignment="1">
      <alignment horizontal="left" vertical="top" indent="1"/>
    </xf>
    <xf numFmtId="166" fontId="2" fillId="0" borderId="0" xfId="1" applyNumberFormat="1" applyFont="1" applyAlignment="1">
      <alignment horizontal="left" vertical="top" indent="1"/>
    </xf>
    <xf numFmtId="0" fontId="2" fillId="0" borderId="0" xfId="1" applyNumberFormat="1" applyFont="1" applyAlignment="1">
      <alignment horizontal="left" vertical="top" wrapText="1" indent="1"/>
    </xf>
    <xf numFmtId="166" fontId="9" fillId="0" borderId="0" xfId="1" applyNumberFormat="1" applyFont="1" applyAlignment="1">
      <alignment horizontal="left" vertical="top" indent="1"/>
    </xf>
    <xf numFmtId="10" fontId="8" fillId="0" borderId="0" xfId="2" applyNumberFormat="1" applyFont="1" applyAlignment="1">
      <alignment horizontal="left" vertical="top" indent="1"/>
    </xf>
    <xf numFmtId="3" fontId="1" fillId="0" borderId="0" xfId="1" applyNumberFormat="1" applyFont="1" applyFill="1" applyAlignment="1">
      <alignment horizontal="center"/>
    </xf>
    <xf numFmtId="3" fontId="8" fillId="0" borderId="2" xfId="1" applyNumberFormat="1" applyFont="1" applyFill="1" applyBorder="1"/>
    <xf numFmtId="3" fontId="2" fillId="0" borderId="0" xfId="1" applyNumberFormat="1" applyFont="1" applyFill="1"/>
    <xf numFmtId="3" fontId="1" fillId="0" borderId="0" xfId="1" applyNumberFormat="1" applyFont="1" applyFill="1"/>
    <xf numFmtId="0" fontId="58" fillId="0" borderId="0" xfId="0" applyFont="1" applyAlignment="1">
      <alignment horizontal="center" vertical="center" wrapText="1"/>
    </xf>
    <xf numFmtId="0" fontId="56" fillId="0" borderId="0" xfId="0" applyFont="1" applyAlignment="1">
      <alignment vertical="center" wrapText="1"/>
    </xf>
    <xf numFmtId="3" fontId="57" fillId="0" borderId="0" xfId="0" applyNumberFormat="1" applyFont="1" applyAlignment="1">
      <alignment horizontal="center" vertical="center" wrapText="1"/>
    </xf>
    <xf numFmtId="0" fontId="57" fillId="0" borderId="0" xfId="0" applyFont="1" applyAlignment="1">
      <alignment horizontal="center" vertical="center" wrapText="1"/>
    </xf>
    <xf numFmtId="0" fontId="58" fillId="0" borderId="0" xfId="0" applyFont="1" applyAlignment="1">
      <alignment vertical="center" wrapText="1"/>
    </xf>
    <xf numFmtId="3" fontId="59" fillId="0" borderId="0" xfId="0" applyNumberFormat="1" applyFont="1" applyAlignment="1">
      <alignment horizontal="center" vertical="center" wrapText="1"/>
    </xf>
    <xf numFmtId="6" fontId="56" fillId="0" borderId="0" xfId="0" applyNumberFormat="1" applyFont="1" applyAlignment="1">
      <alignment horizontal="center" vertical="center" wrapText="1"/>
    </xf>
    <xf numFmtId="9" fontId="54" fillId="0" borderId="0" xfId="2" applyFont="1"/>
    <xf numFmtId="166" fontId="60" fillId="0" borderId="0" xfId="1" applyNumberFormat="1" applyFont="1"/>
    <xf numFmtId="0" fontId="33" fillId="0" borderId="7" xfId="0" applyFont="1" applyBorder="1" applyAlignment="1">
      <alignment vertical="center" wrapText="1"/>
    </xf>
    <xf numFmtId="9" fontId="33" fillId="0" borderId="0" xfId="0" applyNumberFormat="1" applyFont="1"/>
    <xf numFmtId="0" fontId="32" fillId="0" borderId="0" xfId="0" applyFont="1" applyAlignment="1">
      <alignment horizontal="left" vertical="top" wrapText="1"/>
    </xf>
    <xf numFmtId="0" fontId="51" fillId="36" borderId="0" xfId="0" applyFont="1" applyFill="1" applyAlignment="1">
      <alignment horizontal="left" vertical="top" wrapText="1"/>
    </xf>
    <xf numFmtId="0" fontId="33" fillId="0" borderId="26" xfId="0" quotePrefix="1"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169" fontId="2" fillId="0" borderId="0" xfId="8" applyNumberFormat="1" applyFont="1" applyAlignment="1">
      <alignment horizontal="right" vertical="top" wrapText="1"/>
    </xf>
    <xf numFmtId="0" fontId="2" fillId="0" borderId="0" xfId="0" applyFont="1" applyAlignment="1">
      <alignment horizontal="right" vertical="top" wrapText="1"/>
    </xf>
    <xf numFmtId="41" fontId="2" fillId="0" borderId="0" xfId="8" applyFont="1" applyAlignment="1">
      <alignment horizontal="right" vertical="top"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69" fontId="1" fillId="0" borderId="2" xfId="8" applyNumberFormat="1" applyFont="1" applyBorder="1" applyAlignment="1">
      <alignment horizontal="center" vertical="center" wrapText="1"/>
    </xf>
    <xf numFmtId="41" fontId="1" fillId="0" borderId="0" xfId="8" applyFont="1" applyBorder="1" applyAlignment="1">
      <alignment horizontal="center" vertical="center" wrapText="1"/>
    </xf>
    <xf numFmtId="41" fontId="1" fillId="0" borderId="2" xfId="8" applyFont="1" applyBorder="1" applyAlignment="1">
      <alignment horizontal="center" vertical="center" wrapText="1"/>
    </xf>
    <xf numFmtId="0" fontId="2" fillId="0" borderId="0" xfId="0" applyFont="1" applyAlignment="1">
      <alignment horizontal="right" vertical="center" wrapText="1"/>
    </xf>
    <xf numFmtId="41" fontId="2" fillId="0" borderId="0" xfId="0" applyNumberFormat="1" applyFont="1" applyAlignment="1">
      <alignment horizontal="center" vertical="center" wrapText="1"/>
    </xf>
    <xf numFmtId="41" fontId="2" fillId="0" borderId="0" xfId="0" applyNumberFormat="1" applyFont="1" applyAlignment="1">
      <alignment horizontal="left" vertical="top" wrapText="1"/>
    </xf>
    <xf numFmtId="41" fontId="2" fillId="0" borderId="0" xfId="8" applyFont="1" applyAlignment="1">
      <alignment horizontal="right" wrapText="1"/>
    </xf>
    <xf numFmtId="41" fontId="2" fillId="0" borderId="0" xfId="8" applyFont="1" applyAlignment="1">
      <alignment horizontal="right" vertical="center" wrapText="1"/>
    </xf>
    <xf numFmtId="41" fontId="2" fillId="0" borderId="0" xfId="2" applyNumberFormat="1" applyFont="1" applyAlignment="1">
      <alignment horizontal="right" vertical="top" wrapText="1"/>
    </xf>
    <xf numFmtId="0" fontId="2" fillId="0" borderId="0" xfId="0" applyFont="1" applyAlignment="1">
      <alignment horizontal="left" vertical="center" wrapText="1" indent="2"/>
    </xf>
    <xf numFmtId="9" fontId="2" fillId="0" borderId="0" xfId="2" applyFont="1" applyAlignment="1">
      <alignment horizontal="right" wrapText="1"/>
    </xf>
    <xf numFmtId="9" fontId="2" fillId="0" borderId="0" xfId="2" applyFont="1" applyAlignment="1">
      <alignment horizontal="right" vertical="center" wrapText="1"/>
    </xf>
    <xf numFmtId="10" fontId="2" fillId="0" borderId="0" xfId="2" applyNumberFormat="1" applyFont="1" applyAlignment="1">
      <alignment horizontal="right" vertical="top" wrapText="1"/>
    </xf>
    <xf numFmtId="9" fontId="2" fillId="0" borderId="0" xfId="2" applyFont="1" applyAlignment="1">
      <alignment vertical="center" wrapText="1"/>
    </xf>
    <xf numFmtId="41" fontId="2" fillId="0" borderId="0" xfId="8" applyFont="1" applyAlignment="1">
      <alignment horizontal="center" vertical="center" wrapText="1"/>
    </xf>
    <xf numFmtId="41" fontId="2" fillId="0" borderId="0" xfId="8" applyFont="1" applyAlignment="1">
      <alignment horizontal="left" vertical="top" wrapText="1"/>
    </xf>
    <xf numFmtId="41" fontId="2" fillId="0" borderId="0" xfId="8" applyFont="1" applyAlignment="1">
      <alignment vertical="center" wrapText="1"/>
    </xf>
    <xf numFmtId="170" fontId="2" fillId="0" borderId="0" xfId="2" applyNumberFormat="1" applyFont="1" applyAlignment="1">
      <alignment horizontal="right" wrapText="1"/>
    </xf>
    <xf numFmtId="170" fontId="2" fillId="0" borderId="0" xfId="2" applyNumberFormat="1" applyFont="1" applyAlignment="1">
      <alignment horizontal="right" vertical="center" wrapText="1"/>
    </xf>
    <xf numFmtId="169" fontId="2" fillId="0" borderId="0" xfId="8" applyNumberFormat="1" applyFont="1" applyAlignment="1">
      <alignment horizontal="right" wrapText="1"/>
    </xf>
    <xf numFmtId="169" fontId="2" fillId="0" borderId="0" xfId="8" applyNumberFormat="1" applyFont="1" applyAlignment="1">
      <alignment vertical="center" wrapText="1"/>
    </xf>
    <xf numFmtId="169" fontId="2" fillId="0" borderId="0" xfId="8" applyNumberFormat="1" applyFont="1" applyAlignment="1">
      <alignment horizontal="right" vertical="center" wrapText="1"/>
    </xf>
    <xf numFmtId="3" fontId="2" fillId="0" borderId="0" xfId="8" applyNumberFormat="1" applyFont="1" applyAlignment="1">
      <alignment horizontal="right" wrapText="1"/>
    </xf>
    <xf numFmtId="3" fontId="2" fillId="0" borderId="0" xfId="8" applyNumberFormat="1" applyFont="1" applyAlignment="1">
      <alignment vertical="center" wrapText="1"/>
    </xf>
    <xf numFmtId="3" fontId="2" fillId="0" borderId="0" xfId="8" applyNumberFormat="1" applyFont="1" applyAlignment="1">
      <alignment horizontal="right" vertical="center" wrapText="1"/>
    </xf>
    <xf numFmtId="9" fontId="2" fillId="0" borderId="0" xfId="8" applyNumberFormat="1" applyFont="1" applyAlignment="1">
      <alignment horizontal="right" vertical="center" wrapText="1"/>
    </xf>
    <xf numFmtId="9" fontId="2" fillId="0" borderId="0" xfId="8" applyNumberFormat="1" applyFont="1" applyAlignment="1">
      <alignment horizontal="right" wrapText="1"/>
    </xf>
    <xf numFmtId="0" fontId="10" fillId="0" borderId="0" xfId="0" applyFont="1" applyAlignment="1">
      <alignment vertical="center" wrapText="1"/>
    </xf>
    <xf numFmtId="0" fontId="1" fillId="0" borderId="2" xfId="0" applyFont="1" applyBorder="1" applyAlignment="1">
      <alignment horizontal="left"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169" fontId="2" fillId="0" borderId="2" xfId="8" applyNumberFormat="1" applyFont="1" applyBorder="1" applyAlignment="1">
      <alignment horizontal="right" vertical="top" wrapText="1"/>
    </xf>
    <xf numFmtId="0" fontId="2" fillId="0" borderId="2" xfId="0" applyFont="1" applyBorder="1" applyAlignment="1">
      <alignment horizontal="right" vertical="top" wrapText="1"/>
    </xf>
    <xf numFmtId="41" fontId="2" fillId="0" borderId="2" xfId="8" applyFont="1" applyBorder="1" applyAlignment="1">
      <alignment horizontal="right" vertical="top" wrapText="1"/>
    </xf>
    <xf numFmtId="0" fontId="61" fillId="0" borderId="0" xfId="4" applyFont="1"/>
    <xf numFmtId="174" fontId="2" fillId="0" borderId="0" xfId="0" applyNumberFormat="1" applyFont="1"/>
    <xf numFmtId="9" fontId="2" fillId="0" borderId="0" xfId="2" applyFont="1" applyAlignment="1">
      <alignment horizontal="center" vertical="center" wrapText="1"/>
    </xf>
    <xf numFmtId="9" fontId="2" fillId="0" borderId="0" xfId="2" applyFont="1" applyAlignment="1">
      <alignment horizontal="left" vertical="top" wrapText="1"/>
    </xf>
    <xf numFmtId="9" fontId="2" fillId="0" borderId="0" xfId="2" applyFont="1" applyAlignment="1">
      <alignment horizontal="right" vertical="top" wrapText="1"/>
    </xf>
    <xf numFmtId="170" fontId="2" fillId="0" borderId="0" xfId="2" applyNumberFormat="1" applyFont="1" applyAlignment="1">
      <alignment horizontal="left" vertical="center" wrapText="1" indent="2"/>
    </xf>
    <xf numFmtId="170" fontId="2" fillId="0" borderId="0" xfId="2" applyNumberFormat="1" applyFont="1" applyAlignment="1">
      <alignment horizontal="center" vertical="center" wrapText="1"/>
    </xf>
    <xf numFmtId="170" fontId="2" fillId="0" borderId="0" xfId="2" applyNumberFormat="1" applyFont="1" applyAlignment="1">
      <alignment horizontal="left" vertical="top" wrapText="1"/>
    </xf>
    <xf numFmtId="170" fontId="2" fillId="0" borderId="0" xfId="2" applyNumberFormat="1" applyFont="1" applyAlignment="1">
      <alignment horizontal="right" vertical="top" wrapText="1"/>
    </xf>
    <xf numFmtId="170" fontId="2" fillId="0" borderId="0" xfId="2" applyNumberFormat="1" applyFont="1" applyAlignment="1">
      <alignment vertical="center" wrapText="1"/>
    </xf>
    <xf numFmtId="43" fontId="2" fillId="0" borderId="0" xfId="1" applyFont="1" applyAlignment="1">
      <alignment horizontal="right" vertical="center" wrapText="1"/>
    </xf>
    <xf numFmtId="41" fontId="2" fillId="0" borderId="0" xfId="8" applyFont="1" applyAlignment="1">
      <alignment vertical="top" wrapText="1"/>
    </xf>
    <xf numFmtId="169" fontId="2" fillId="0" borderId="0" xfId="8" applyNumberFormat="1" applyFont="1" applyFill="1" applyAlignment="1">
      <alignment horizontal="right" vertical="top" wrapText="1"/>
    </xf>
    <xf numFmtId="169" fontId="1" fillId="0" borderId="2" xfId="8" applyNumberFormat="1" applyFont="1" applyFill="1" applyBorder="1" applyAlignment="1">
      <alignment horizontal="center" vertical="center" wrapText="1"/>
    </xf>
    <xf numFmtId="41" fontId="2" fillId="0" borderId="0" xfId="8" applyFont="1" applyFill="1" applyAlignment="1">
      <alignment horizontal="right" wrapText="1"/>
    </xf>
    <xf numFmtId="170" fontId="2" fillId="0" borderId="0" xfId="2" applyNumberFormat="1" applyFont="1" applyFill="1" applyAlignment="1">
      <alignment horizontal="right" wrapText="1"/>
    </xf>
    <xf numFmtId="9" fontId="2" fillId="0" borderId="0" xfId="2" applyFont="1" applyFill="1" applyAlignment="1">
      <alignment horizontal="right" wrapText="1"/>
    </xf>
    <xf numFmtId="169" fontId="2" fillId="0" borderId="0" xfId="8" applyNumberFormat="1" applyFont="1" applyFill="1" applyAlignment="1">
      <alignment horizontal="right" wrapText="1"/>
    </xf>
    <xf numFmtId="3" fontId="2" fillId="0" borderId="0" xfId="8" applyNumberFormat="1" applyFont="1" applyFill="1" applyAlignment="1">
      <alignment horizontal="right" wrapText="1"/>
    </xf>
    <xf numFmtId="9" fontId="2" fillId="0" borderId="0" xfId="8" applyNumberFormat="1" applyFont="1" applyFill="1" applyAlignment="1">
      <alignment horizontal="right" wrapText="1"/>
    </xf>
    <xf numFmtId="169" fontId="2" fillId="0" borderId="2" xfId="8" applyNumberFormat="1" applyFont="1" applyFill="1" applyBorder="1" applyAlignment="1">
      <alignment horizontal="right" vertical="top" wrapText="1"/>
    </xf>
    <xf numFmtId="169" fontId="2" fillId="0" borderId="0" xfId="8" applyNumberFormat="1" applyFont="1" applyFill="1" applyAlignment="1">
      <alignment horizontal="left" vertical="top"/>
    </xf>
    <xf numFmtId="170" fontId="2" fillId="0" borderId="0" xfId="2" applyNumberFormat="1" applyFont="1" applyBorder="1" applyAlignment="1">
      <alignment horizontal="left" vertical="top" wrapText="1"/>
    </xf>
    <xf numFmtId="9" fontId="2" fillId="0" borderId="0" xfId="2" applyFont="1" applyBorder="1" applyAlignment="1">
      <alignment horizontal="left" vertical="top" wrapText="1"/>
    </xf>
    <xf numFmtId="41" fontId="2" fillId="0" borderId="0" xfId="8" applyFont="1" applyBorder="1" applyAlignment="1">
      <alignment horizontal="left" vertical="top" wrapText="1"/>
    </xf>
    <xf numFmtId="0" fontId="33" fillId="0" borderId="0" xfId="0" applyFont="1" applyAlignment="1">
      <alignment wrapText="1"/>
    </xf>
    <xf numFmtId="43" fontId="33" fillId="0" borderId="0" xfId="1" applyFont="1" applyAlignment="1">
      <alignment wrapText="1"/>
    </xf>
    <xf numFmtId="3" fontId="1" fillId="0" borderId="1" xfId="1" applyNumberFormat="1" applyFont="1" applyFill="1" applyBorder="1" applyAlignment="1">
      <alignment vertical="center"/>
    </xf>
    <xf numFmtId="3" fontId="28" fillId="0" borderId="0" xfId="0" applyNumberFormat="1" applyFont="1" applyAlignment="1">
      <alignment horizontal="right" vertical="center" wrapText="1"/>
    </xf>
    <xf numFmtId="3" fontId="8" fillId="0" borderId="0" xfId="1" applyNumberFormat="1" applyFont="1" applyAlignment="1">
      <alignment vertical="top"/>
    </xf>
    <xf numFmtId="0" fontId="62" fillId="0" borderId="0" xfId="0" applyFont="1"/>
    <xf numFmtId="0" fontId="63" fillId="0" borderId="0" xfId="0" applyFont="1"/>
    <xf numFmtId="3" fontId="64" fillId="4" borderId="0" xfId="1" applyNumberFormat="1" applyFont="1" applyFill="1"/>
    <xf numFmtId="3" fontId="2" fillId="0" borderId="3" xfId="0" applyNumberFormat="1" applyFont="1" applyBorder="1"/>
    <xf numFmtId="170" fontId="2" fillId="0" borderId="2" xfId="2" applyNumberFormat="1" applyFont="1" applyBorder="1"/>
    <xf numFmtId="3" fontId="63" fillId="0" borderId="0" xfId="0" applyNumberFormat="1" applyFont="1"/>
    <xf numFmtId="4" fontId="8" fillId="0" borderId="0" xfId="0" applyNumberFormat="1" applyFont="1"/>
    <xf numFmtId="169" fontId="8" fillId="0" borderId="0" xfId="8" applyNumberFormat="1" applyFont="1"/>
    <xf numFmtId="4" fontId="9" fillId="4" borderId="0" xfId="1" applyNumberFormat="1" applyFont="1" applyFill="1"/>
    <xf numFmtId="4" fontId="8" fillId="0" borderId="0" xfId="1" applyNumberFormat="1" applyFont="1" applyAlignment="1">
      <alignment vertical="top"/>
    </xf>
    <xf numFmtId="4" fontId="2" fillId="0" borderId="3" xfId="0" applyNumberFormat="1" applyFont="1" applyBorder="1"/>
    <xf numFmtId="0" fontId="7" fillId="0" borderId="0" xfId="0" applyFont="1" applyAlignment="1">
      <alignment vertical="center"/>
    </xf>
    <xf numFmtId="166" fontId="2" fillId="0" borderId="11" xfId="1" applyNumberFormat="1" applyFont="1" applyFill="1" applyBorder="1" applyAlignment="1">
      <alignment horizontal="right"/>
    </xf>
    <xf numFmtId="166" fontId="2" fillId="0" borderId="0" xfId="1" applyNumberFormat="1" applyFont="1" applyFill="1" applyBorder="1" applyAlignment="1">
      <alignment horizontal="right"/>
    </xf>
    <xf numFmtId="166" fontId="2" fillId="0" borderId="13" xfId="1" applyNumberFormat="1" applyFont="1" applyFill="1" applyBorder="1" applyAlignment="1">
      <alignment horizontal="right"/>
    </xf>
    <xf numFmtId="166" fontId="2" fillId="0" borderId="15" xfId="1" applyNumberFormat="1" applyFont="1" applyFill="1" applyBorder="1" applyAlignment="1">
      <alignment horizontal="right"/>
    </xf>
    <xf numFmtId="0" fontId="10" fillId="0" borderId="0" xfId="0" applyFont="1" applyAlignment="1">
      <alignment vertical="center"/>
    </xf>
    <xf numFmtId="179" fontId="2" fillId="0" borderId="0" xfId="0" applyNumberFormat="1" applyFont="1" applyAlignment="1">
      <alignment horizontal="left" vertical="center" indent="2"/>
    </xf>
    <xf numFmtId="179" fontId="2" fillId="0" borderId="0" xfId="1" applyNumberFormat="1" applyFont="1" applyFill="1" applyBorder="1" applyAlignment="1">
      <alignment horizontal="right"/>
    </xf>
    <xf numFmtId="179" fontId="2" fillId="0" borderId="13" xfId="1" applyNumberFormat="1" applyFont="1" applyFill="1" applyBorder="1" applyAlignment="1">
      <alignment horizontal="right"/>
    </xf>
    <xf numFmtId="179" fontId="2" fillId="0" borderId="11" xfId="1" applyNumberFormat="1" applyFont="1" applyFill="1" applyBorder="1" applyAlignment="1">
      <alignment horizontal="right"/>
    </xf>
    <xf numFmtId="179" fontId="2" fillId="0" borderId="0" xfId="1" applyNumberFormat="1" applyFont="1" applyFill="1" applyAlignment="1">
      <alignment horizontal="right"/>
    </xf>
    <xf numFmtId="179" fontId="2" fillId="0" borderId="15" xfId="1" applyNumberFormat="1" applyFont="1" applyFill="1" applyBorder="1" applyAlignment="1">
      <alignment horizontal="right"/>
    </xf>
    <xf numFmtId="179" fontId="2" fillId="0" borderId="0" xfId="0" applyNumberFormat="1" applyFont="1"/>
    <xf numFmtId="179" fontId="2" fillId="0" borderId="0" xfId="0" applyNumberFormat="1" applyFont="1" applyAlignment="1">
      <alignment horizontal="right"/>
    </xf>
    <xf numFmtId="179" fontId="2" fillId="0" borderId="11" xfId="0" applyNumberFormat="1" applyFont="1" applyBorder="1" applyAlignment="1">
      <alignment horizontal="right"/>
    </xf>
    <xf numFmtId="179" fontId="2" fillId="0" borderId="13" xfId="0" applyNumberFormat="1" applyFont="1" applyBorder="1" applyAlignment="1">
      <alignment horizontal="right"/>
    </xf>
    <xf numFmtId="0" fontId="33" fillId="0" borderId="0" xfId="0" applyFont="1" applyAlignment="1">
      <alignment horizontal="center"/>
    </xf>
    <xf numFmtId="0" fontId="65" fillId="0" borderId="0" xfId="4" applyFont="1"/>
    <xf numFmtId="0" fontId="65" fillId="0" borderId="0" xfId="4" applyFont="1" applyAlignment="1">
      <alignment horizontal="left" indent="2"/>
    </xf>
    <xf numFmtId="0" fontId="34" fillId="0" borderId="5" xfId="0" applyFont="1" applyBorder="1" applyAlignment="1">
      <alignment vertical="center"/>
    </xf>
    <xf numFmtId="165" fontId="4" fillId="0" borderId="0" xfId="0" applyNumberFormat="1" applyFont="1" applyAlignment="1">
      <alignment vertical="center" wrapText="1"/>
    </xf>
    <xf numFmtId="0" fontId="66" fillId="0" borderId="0" xfId="0" applyFont="1"/>
    <xf numFmtId="0" fontId="4" fillId="0" borderId="0" xfId="0" applyFont="1" applyAlignment="1">
      <alignment horizontal="left" vertical="center" wrapText="1"/>
    </xf>
    <xf numFmtId="10" fontId="2" fillId="0" borderId="0" xfId="2" applyNumberFormat="1" applyFont="1" applyFill="1" applyAlignment="1">
      <alignment vertical="center"/>
    </xf>
    <xf numFmtId="0" fontId="22" fillId="0" borderId="0" xfId="0" applyFont="1" applyAlignment="1">
      <alignment vertical="center"/>
    </xf>
    <xf numFmtId="166" fontId="2" fillId="0" borderId="3" xfId="1" applyNumberFormat="1" applyFont="1" applyFill="1" applyBorder="1"/>
    <xf numFmtId="165" fontId="23" fillId="0" borderId="0" xfId="1" applyNumberFormat="1" applyFont="1" applyFill="1" applyAlignment="1">
      <alignment vertical="center"/>
    </xf>
    <xf numFmtId="165" fontId="23" fillId="0" borderId="0" xfId="2" applyNumberFormat="1" applyFont="1" applyFill="1" applyBorder="1" applyAlignment="1">
      <alignment horizontal="right" vertical="center" wrapText="1"/>
    </xf>
    <xf numFmtId="165" fontId="23" fillId="0" borderId="0" xfId="0" applyNumberFormat="1" applyFont="1" applyAlignment="1">
      <alignment vertical="center"/>
    </xf>
    <xf numFmtId="0" fontId="23" fillId="0" borderId="0" xfId="0" applyFont="1" applyAlignment="1">
      <alignment vertical="center"/>
    </xf>
    <xf numFmtId="165" fontId="2" fillId="3" borderId="0" xfId="0" applyNumberFormat="1" applyFont="1" applyFill="1" applyAlignment="1">
      <alignment horizontal="left" vertical="center"/>
    </xf>
    <xf numFmtId="0" fontId="68" fillId="0" borderId="0" xfId="0" applyFont="1"/>
    <xf numFmtId="0" fontId="67" fillId="0" borderId="0" xfId="0" applyFont="1" applyAlignment="1">
      <alignment vertical="top" wrapText="1"/>
    </xf>
    <xf numFmtId="0" fontId="67" fillId="0" borderId="0" xfId="0" applyFont="1" applyAlignment="1">
      <alignment horizontal="right" vertical="top" wrapText="1"/>
    </xf>
    <xf numFmtId="0" fontId="23" fillId="0" borderId="0" xfId="0" applyFont="1"/>
    <xf numFmtId="0" fontId="67" fillId="0" borderId="0" xfId="0" applyFont="1"/>
    <xf numFmtId="0" fontId="67" fillId="0" borderId="0" xfId="0" applyFont="1" applyAlignment="1">
      <alignment vertical="center" wrapText="1"/>
    </xf>
    <xf numFmtId="0" fontId="69" fillId="0" borderId="0" xfId="0" applyFont="1" applyAlignment="1">
      <alignment horizontal="center"/>
    </xf>
    <xf numFmtId="3" fontId="2" fillId="0" borderId="0" xfId="1" applyNumberFormat="1" applyFont="1" applyAlignment="1">
      <alignment vertical="top"/>
    </xf>
    <xf numFmtId="4" fontId="2" fillId="0" borderId="0" xfId="0" applyNumberFormat="1" applyFont="1"/>
    <xf numFmtId="4" fontId="1" fillId="4" borderId="0" xfId="1" applyNumberFormat="1" applyFont="1" applyFill="1"/>
    <xf numFmtId="4" fontId="2" fillId="0" borderId="0" xfId="1" applyNumberFormat="1" applyFont="1" applyAlignment="1">
      <alignment vertical="top"/>
    </xf>
    <xf numFmtId="41" fontId="23" fillId="0" borderId="0" xfId="8" applyFont="1" applyFill="1"/>
    <xf numFmtId="41" fontId="23" fillId="0" borderId="0" xfId="8" applyFont="1"/>
    <xf numFmtId="0" fontId="23" fillId="0" borderId="0" xfId="0" applyFont="1" applyAlignment="1">
      <alignment horizontal="right"/>
    </xf>
    <xf numFmtId="166" fontId="23" fillId="0" borderId="0" xfId="1" applyNumberFormat="1" applyFont="1" applyAlignment="1">
      <alignment horizontal="right"/>
    </xf>
    <xf numFmtId="166" fontId="23" fillId="0" borderId="0" xfId="1" applyNumberFormat="1" applyFont="1" applyFill="1" applyAlignment="1">
      <alignment horizontal="right"/>
    </xf>
    <xf numFmtId="41" fontId="23" fillId="0" borderId="0" xfId="8" applyFont="1" applyAlignment="1">
      <alignment horizontal="right"/>
    </xf>
    <xf numFmtId="42" fontId="67" fillId="0" borderId="0" xfId="11" applyFont="1" applyAlignment="1">
      <alignment horizontal="right"/>
    </xf>
    <xf numFmtId="0" fontId="8" fillId="3" borderId="0" xfId="0" applyFont="1" applyFill="1" applyAlignment="1">
      <alignment vertical="center" wrapText="1"/>
    </xf>
    <xf numFmtId="0" fontId="8" fillId="3" borderId="0" xfId="0" applyFont="1" applyFill="1" applyAlignment="1">
      <alignment vertical="center"/>
    </xf>
    <xf numFmtId="0" fontId="8" fillId="3" borderId="0" xfId="0" applyFont="1" applyFill="1"/>
    <xf numFmtId="0" fontId="2" fillId="3" borderId="0" xfId="0" applyFont="1" applyFill="1" applyAlignment="1">
      <alignment vertical="center" wrapText="1"/>
    </xf>
    <xf numFmtId="0" fontId="31" fillId="0" borderId="0" xfId="0" applyFont="1"/>
    <xf numFmtId="0" fontId="70" fillId="0" borderId="0" xfId="0" applyFont="1"/>
    <xf numFmtId="0" fontId="71" fillId="0" borderId="0" xfId="0" applyFont="1"/>
    <xf numFmtId="169" fontId="1" fillId="0" borderId="2" xfId="0" applyNumberFormat="1" applyFont="1" applyBorder="1" applyAlignment="1">
      <alignment horizontal="center" vertical="center" wrapText="1"/>
    </xf>
    <xf numFmtId="166" fontId="2" fillId="3" borderId="0" xfId="1" applyNumberFormat="1" applyFont="1" applyFill="1"/>
    <xf numFmtId="0" fontId="32" fillId="0" borderId="6" xfId="0" applyFont="1" applyBorder="1" applyAlignment="1">
      <alignment horizontal="left"/>
    </xf>
    <xf numFmtId="166" fontId="33" fillId="0" borderId="6" xfId="0" applyNumberFormat="1" applyFont="1" applyBorder="1" applyAlignment="1">
      <alignment horizontal="left"/>
    </xf>
    <xf numFmtId="170" fontId="2" fillId="3" borderId="0" xfId="2" applyNumberFormat="1" applyFont="1" applyFill="1" applyAlignment="1">
      <alignment horizontal="right" wrapText="1"/>
    </xf>
    <xf numFmtId="9" fontId="2" fillId="3" borderId="0" xfId="2" applyFont="1" applyFill="1" applyAlignment="1">
      <alignment horizontal="right" wrapText="1"/>
    </xf>
    <xf numFmtId="166" fontId="2" fillId="3" borderId="0" xfId="1" applyNumberFormat="1" applyFont="1" applyFill="1" applyAlignment="1">
      <alignment horizontal="right"/>
    </xf>
    <xf numFmtId="179" fontId="2" fillId="3" borderId="0" xfId="1" applyNumberFormat="1" applyFont="1" applyFill="1" applyAlignment="1">
      <alignment horizontal="right"/>
    </xf>
    <xf numFmtId="43" fontId="2" fillId="3" borderId="0" xfId="1" applyFont="1" applyFill="1" applyAlignment="1">
      <alignment horizontal="right"/>
    </xf>
    <xf numFmtId="0" fontId="23" fillId="3" borderId="0" xfId="0" applyFont="1" applyFill="1" applyAlignment="1">
      <alignment horizontal="right"/>
    </xf>
    <xf numFmtId="170" fontId="2" fillId="3" borderId="0" xfId="2" applyNumberFormat="1" applyFont="1" applyFill="1" applyAlignment="1">
      <alignment horizontal="right"/>
    </xf>
    <xf numFmtId="10" fontId="2" fillId="3" borderId="0" xfId="2" applyNumberFormat="1" applyFont="1" applyFill="1" applyAlignment="1">
      <alignment horizontal="right"/>
    </xf>
    <xf numFmtId="0" fontId="72" fillId="37" borderId="0" xfId="0" applyFont="1" applyFill="1" applyAlignment="1">
      <alignment vertical="center"/>
    </xf>
    <xf numFmtId="0" fontId="34" fillId="0" borderId="0" xfId="0" applyFont="1" applyAlignment="1">
      <alignment vertical="center"/>
    </xf>
    <xf numFmtId="0" fontId="34" fillId="38" borderId="5" xfId="0" applyFont="1" applyFill="1" applyBorder="1" applyAlignment="1">
      <alignment vertical="center"/>
    </xf>
    <xf numFmtId="0" fontId="1" fillId="0" borderId="1" xfId="0" applyFont="1" applyBorder="1" applyAlignment="1">
      <alignment horizontal="left" vertical="center" wrapText="1"/>
    </xf>
    <xf numFmtId="0" fontId="72" fillId="3" borderId="0" xfId="0" applyFont="1" applyFill="1" applyAlignment="1">
      <alignment vertical="center"/>
    </xf>
    <xf numFmtId="0" fontId="1" fillId="3" borderId="0" xfId="0" applyFont="1" applyFill="1" applyAlignment="1">
      <alignment horizontal="center"/>
    </xf>
    <xf numFmtId="0" fontId="62" fillId="3" borderId="0" xfId="0" applyFont="1" applyFill="1"/>
    <xf numFmtId="166" fontId="7" fillId="2" borderId="4" xfId="1" quotePrefix="1" applyNumberFormat="1" applyFont="1" applyFill="1" applyBorder="1" applyAlignment="1">
      <alignment horizontal="center" vertical="center"/>
    </xf>
    <xf numFmtId="0" fontId="1" fillId="38" borderId="4" xfId="0" applyFont="1" applyFill="1" applyBorder="1" applyAlignment="1">
      <alignment vertical="center"/>
    </xf>
    <xf numFmtId="0" fontId="64" fillId="38" borderId="4" xfId="0" applyFont="1" applyFill="1" applyBorder="1"/>
    <xf numFmtId="0" fontId="64" fillId="38" borderId="4" xfId="0" applyFont="1" applyFill="1" applyBorder="1" applyAlignment="1">
      <alignment vertical="center"/>
    </xf>
    <xf numFmtId="165" fontId="7" fillId="38" borderId="4" xfId="1" quotePrefix="1" applyNumberFormat="1" applyFont="1" applyFill="1" applyBorder="1" applyAlignment="1">
      <alignment horizontal="center" vertical="center"/>
    </xf>
    <xf numFmtId="0" fontId="7" fillId="38" borderId="4" xfId="0" applyFont="1" applyFill="1" applyBorder="1" applyAlignment="1">
      <alignment horizontal="center"/>
    </xf>
    <xf numFmtId="0" fontId="7" fillId="38" borderId="4" xfId="0" applyFont="1" applyFill="1" applyBorder="1" applyAlignment="1">
      <alignment horizontal="center" vertical="center"/>
    </xf>
    <xf numFmtId="166" fontId="7" fillId="38" borderId="4" xfId="1" quotePrefix="1" applyNumberFormat="1" applyFont="1" applyFill="1" applyBorder="1" applyAlignment="1">
      <alignment horizontal="center" vertical="center"/>
    </xf>
    <xf numFmtId="0" fontId="7" fillId="38" borderId="4" xfId="1" quotePrefix="1" applyNumberFormat="1" applyFont="1" applyFill="1" applyBorder="1" applyAlignment="1">
      <alignment horizontal="center" vertical="center"/>
    </xf>
    <xf numFmtId="6" fontId="2" fillId="0" borderId="0" xfId="0" applyNumberFormat="1" applyFont="1" applyAlignment="1">
      <alignment horizontal="center"/>
    </xf>
    <xf numFmtId="166" fontId="1" fillId="0" borderId="0" xfId="1" applyNumberFormat="1" applyFont="1" applyFill="1" applyBorder="1"/>
    <xf numFmtId="41" fontId="2" fillId="0" borderId="0" xfId="8" applyFont="1" applyFill="1" applyBorder="1"/>
    <xf numFmtId="41" fontId="1" fillId="0" borderId="0" xfId="8" applyFont="1" applyFill="1" applyBorder="1"/>
    <xf numFmtId="41" fontId="1" fillId="0" borderId="0" xfId="8" applyFont="1" applyBorder="1"/>
    <xf numFmtId="41" fontId="2" fillId="0" borderId="0" xfId="8" applyFont="1" applyBorder="1"/>
    <xf numFmtId="9" fontId="2" fillId="0" borderId="0" xfId="2" applyFont="1" applyFill="1" applyBorder="1"/>
    <xf numFmtId="170" fontId="2" fillId="0" borderId="0" xfId="2" applyNumberFormat="1" applyFont="1" applyBorder="1"/>
    <xf numFmtId="6" fontId="2" fillId="0" borderId="13" xfId="0" applyNumberFormat="1" applyFont="1" applyBorder="1" applyAlignment="1">
      <alignment horizontal="center"/>
    </xf>
    <xf numFmtId="0" fontId="2" fillId="0" borderId="13" xfId="0" applyFont="1" applyBorder="1" applyAlignment="1">
      <alignment horizontal="left"/>
    </xf>
    <xf numFmtId="166" fontId="7" fillId="38" borderId="29" xfId="1" quotePrefix="1" applyNumberFormat="1" applyFont="1" applyFill="1" applyBorder="1" applyAlignment="1">
      <alignment horizontal="center" vertical="center"/>
    </xf>
    <xf numFmtId="166" fontId="2" fillId="0" borderId="13" xfId="1" applyNumberFormat="1" applyFont="1" applyFill="1" applyBorder="1"/>
    <xf numFmtId="166" fontId="7" fillId="0" borderId="12" xfId="1" quotePrefix="1" applyNumberFormat="1" applyFont="1" applyFill="1" applyBorder="1" applyAlignment="1">
      <alignment horizontal="center" vertical="center"/>
    </xf>
    <xf numFmtId="165" fontId="2" fillId="0" borderId="30" xfId="1" applyNumberFormat="1" applyFont="1" applyFill="1" applyBorder="1"/>
    <xf numFmtId="166" fontId="1" fillId="0" borderId="13" xfId="1" applyNumberFormat="1" applyFont="1" applyFill="1" applyBorder="1"/>
    <xf numFmtId="166" fontId="2" fillId="0" borderId="30" xfId="1" applyNumberFormat="1" applyFont="1" applyFill="1" applyBorder="1"/>
    <xf numFmtId="41" fontId="2" fillId="0" borderId="13" xfId="8" applyFont="1" applyFill="1" applyBorder="1"/>
    <xf numFmtId="41" fontId="2" fillId="0" borderId="30" xfId="8" applyFont="1" applyFill="1" applyBorder="1"/>
    <xf numFmtId="0" fontId="2" fillId="0" borderId="13" xfId="0" applyFont="1" applyBorder="1"/>
    <xf numFmtId="166" fontId="2" fillId="0" borderId="13" xfId="1" applyNumberFormat="1" applyFont="1" applyBorder="1"/>
    <xf numFmtId="166" fontId="7" fillId="2" borderId="29" xfId="1" quotePrefix="1" applyNumberFormat="1" applyFont="1" applyFill="1" applyBorder="1" applyAlignment="1">
      <alignment horizontal="center" vertical="center"/>
    </xf>
    <xf numFmtId="9" fontId="2" fillId="0" borderId="13" xfId="2" applyFont="1" applyBorder="1"/>
    <xf numFmtId="41" fontId="2" fillId="0" borderId="13" xfId="8" applyFont="1" applyBorder="1"/>
    <xf numFmtId="41" fontId="1" fillId="0" borderId="13" xfId="8" applyFont="1" applyBorder="1"/>
    <xf numFmtId="166" fontId="1" fillId="2" borderId="12" xfId="1" quotePrefix="1" applyNumberFormat="1" applyFont="1" applyFill="1" applyBorder="1" applyAlignment="1">
      <alignment horizontal="center" vertical="center"/>
    </xf>
    <xf numFmtId="0" fontId="1" fillId="0" borderId="13" xfId="0" applyFont="1" applyBorder="1"/>
    <xf numFmtId="166" fontId="2" fillId="0" borderId="13" xfId="2" applyNumberFormat="1" applyFont="1" applyFill="1" applyBorder="1"/>
    <xf numFmtId="166" fontId="1" fillId="2" borderId="12" xfId="1" quotePrefix="1" applyNumberFormat="1" applyFont="1" applyFill="1" applyBorder="1" applyAlignment="1">
      <alignment horizontal="right" vertical="center"/>
    </xf>
    <xf numFmtId="166" fontId="1" fillId="0" borderId="13" xfId="1" applyNumberFormat="1" applyFont="1" applyBorder="1"/>
    <xf numFmtId="0" fontId="7" fillId="38" borderId="29" xfId="1" quotePrefix="1" applyNumberFormat="1" applyFont="1" applyFill="1" applyBorder="1" applyAlignment="1">
      <alignment horizontal="center" vertical="center"/>
    </xf>
    <xf numFmtId="9" fontId="2" fillId="0" borderId="13" xfId="2" applyFont="1" applyFill="1" applyBorder="1"/>
    <xf numFmtId="41" fontId="1" fillId="0" borderId="13" xfId="8" applyFont="1" applyFill="1" applyBorder="1"/>
    <xf numFmtId="166" fontId="2" fillId="0" borderId="28" xfId="1" applyNumberFormat="1" applyFont="1" applyFill="1" applyBorder="1"/>
    <xf numFmtId="41" fontId="23" fillId="0" borderId="13" xfId="8" applyFont="1" applyBorder="1"/>
    <xf numFmtId="41" fontId="23" fillId="0" borderId="13" xfId="8" applyFont="1" applyFill="1" applyBorder="1"/>
    <xf numFmtId="166" fontId="2" fillId="3" borderId="13" xfId="1" applyNumberFormat="1" applyFont="1" applyFill="1" applyBorder="1"/>
    <xf numFmtId="170" fontId="2" fillId="0" borderId="13" xfId="2" applyNumberFormat="1" applyFont="1" applyBorder="1"/>
    <xf numFmtId="165" fontId="7" fillId="0" borderId="12" xfId="1" quotePrefix="1" applyNumberFormat="1" applyFont="1" applyFill="1" applyBorder="1" applyAlignment="1">
      <alignment horizontal="center" vertical="center"/>
    </xf>
    <xf numFmtId="165" fontId="10" fillId="0" borderId="13" xfId="1" applyNumberFormat="1" applyFont="1" applyFill="1" applyBorder="1" applyAlignment="1">
      <alignment horizontal="center" vertical="center"/>
    </xf>
    <xf numFmtId="165" fontId="2" fillId="0" borderId="13" xfId="1" applyNumberFormat="1" applyFont="1" applyFill="1" applyBorder="1" applyAlignment="1">
      <alignment vertical="center"/>
    </xf>
    <xf numFmtId="165" fontId="1" fillId="0" borderId="12" xfId="1" applyNumberFormat="1" applyFont="1" applyFill="1" applyBorder="1" applyAlignment="1">
      <alignment vertical="center"/>
    </xf>
    <xf numFmtId="165" fontId="2" fillId="0" borderId="13" xfId="0" applyNumberFormat="1" applyFont="1" applyBorder="1" applyAlignment="1">
      <alignment vertical="center"/>
    </xf>
    <xf numFmtId="165" fontId="1" fillId="0" borderId="12" xfId="1" applyNumberFormat="1" applyFont="1" applyFill="1" applyBorder="1" applyAlignment="1">
      <alignment horizontal="right" vertical="center" wrapText="1"/>
    </xf>
    <xf numFmtId="9" fontId="1" fillId="0" borderId="13" xfId="2" applyFont="1" applyFill="1" applyBorder="1" applyAlignment="1">
      <alignment horizontal="right" vertical="center" wrapText="1"/>
    </xf>
    <xf numFmtId="165" fontId="2" fillId="0" borderId="13" xfId="2" applyNumberFormat="1" applyFont="1" applyFill="1" applyBorder="1" applyAlignment="1">
      <alignment horizontal="right" vertical="center" wrapText="1"/>
    </xf>
    <xf numFmtId="165" fontId="2" fillId="0" borderId="13" xfId="1" applyNumberFormat="1" applyFont="1" applyFill="1" applyBorder="1" applyAlignment="1">
      <alignment horizontal="right" vertical="center" wrapText="1"/>
    </xf>
    <xf numFmtId="3" fontId="1" fillId="0" borderId="12" xfId="1" applyNumberFormat="1" applyFont="1" applyFill="1" applyBorder="1" applyAlignment="1">
      <alignment vertical="center"/>
    </xf>
    <xf numFmtId="165" fontId="1" fillId="0" borderId="28" xfId="0" applyNumberFormat="1" applyFont="1" applyBorder="1" applyAlignment="1">
      <alignment vertical="center"/>
    </xf>
    <xf numFmtId="9" fontId="1" fillId="0" borderId="30" xfId="2" applyFont="1" applyFill="1" applyBorder="1" applyAlignment="1">
      <alignment vertical="center"/>
    </xf>
    <xf numFmtId="0" fontId="2" fillId="0" borderId="13" xfId="0" applyFont="1" applyBorder="1" applyAlignment="1">
      <alignment vertical="center"/>
    </xf>
    <xf numFmtId="165" fontId="2" fillId="0" borderId="13" xfId="0" applyNumberFormat="1" applyFont="1" applyBorder="1" applyAlignment="1">
      <alignment horizontal="right" vertical="center"/>
    </xf>
    <xf numFmtId="165" fontId="35" fillId="0" borderId="13" xfId="0" applyNumberFormat="1" applyFont="1" applyBorder="1" applyAlignment="1">
      <alignment horizontal="right" vertical="center"/>
    </xf>
    <xf numFmtId="165" fontId="1" fillId="0" borderId="13" xfId="0" applyNumberFormat="1" applyFont="1" applyBorder="1" applyAlignment="1">
      <alignment horizontal="left" vertical="center"/>
    </xf>
    <xf numFmtId="165" fontId="2" fillId="0" borderId="13" xfId="0" applyNumberFormat="1" applyFont="1" applyBorder="1" applyAlignment="1">
      <alignment horizontal="left" vertical="center"/>
    </xf>
    <xf numFmtId="165" fontId="1" fillId="0" borderId="12" xfId="0" applyNumberFormat="1" applyFont="1" applyBorder="1" applyAlignment="1">
      <alignment horizontal="left" vertical="center"/>
    </xf>
    <xf numFmtId="10" fontId="2" fillId="0" borderId="13" xfId="2" applyNumberFormat="1" applyFont="1" applyFill="1" applyBorder="1" applyAlignment="1">
      <alignment vertical="center"/>
    </xf>
    <xf numFmtId="0" fontId="1" fillId="0" borderId="12" xfId="0" applyFont="1" applyBorder="1" applyAlignment="1">
      <alignment horizontal="center"/>
    </xf>
    <xf numFmtId="0" fontId="63" fillId="0" borderId="13" xfId="0" applyFont="1" applyBorder="1"/>
    <xf numFmtId="3" fontId="2" fillId="0" borderId="13" xfId="0" applyNumberFormat="1" applyFont="1" applyBorder="1" applyAlignment="1">
      <alignment vertical="top" wrapText="1"/>
    </xf>
    <xf numFmtId="3" fontId="1" fillId="0" borderId="13" xfId="0" applyNumberFormat="1" applyFont="1" applyBorder="1" applyAlignment="1">
      <alignment horizontal="right" vertical="center" wrapText="1"/>
    </xf>
    <xf numFmtId="0" fontId="1" fillId="0" borderId="13" xfId="0" applyFont="1" applyBorder="1" applyAlignment="1">
      <alignment vertical="top" wrapText="1"/>
    </xf>
    <xf numFmtId="3" fontId="1" fillId="0" borderId="13" xfId="0" applyNumberFormat="1" applyFont="1" applyBorder="1" applyAlignment="1">
      <alignment vertical="top" wrapText="1"/>
    </xf>
    <xf numFmtId="3" fontId="64" fillId="4" borderId="13" xfId="1" applyNumberFormat="1" applyFont="1" applyFill="1" applyBorder="1"/>
    <xf numFmtId="170" fontId="1" fillId="0" borderId="13" xfId="2" applyNumberFormat="1" applyFont="1" applyFill="1" applyBorder="1" applyAlignment="1">
      <alignment horizontal="right" vertical="top" wrapText="1"/>
    </xf>
    <xf numFmtId="0" fontId="1" fillId="0" borderId="13" xfId="0" applyFont="1" applyBorder="1" applyAlignment="1">
      <alignment wrapText="1"/>
    </xf>
    <xf numFmtId="0" fontId="1" fillId="0" borderId="13" xfId="0" applyFont="1" applyBorder="1" applyAlignment="1">
      <alignment horizontal="right" vertical="top" wrapText="1"/>
    </xf>
    <xf numFmtId="3" fontId="2" fillId="0" borderId="28" xfId="0" applyNumberFormat="1" applyFont="1" applyBorder="1"/>
    <xf numFmtId="170" fontId="2" fillId="0" borderId="30" xfId="2" applyNumberFormat="1" applyFont="1" applyBorder="1"/>
    <xf numFmtId="0" fontId="68" fillId="0" borderId="13" xfId="0" applyFont="1" applyBorder="1"/>
    <xf numFmtId="3" fontId="2" fillId="0" borderId="13" xfId="1" applyNumberFormat="1" applyFont="1" applyBorder="1" applyAlignment="1">
      <alignment vertical="top"/>
    </xf>
    <xf numFmtId="0" fontId="67" fillId="0" borderId="13" xfId="0" applyFont="1" applyBorder="1" applyAlignment="1">
      <alignment vertical="top" wrapText="1"/>
    </xf>
    <xf numFmtId="0" fontId="67" fillId="0" borderId="13" xfId="0" applyFont="1" applyBorder="1" applyAlignment="1">
      <alignment horizontal="right" vertical="top" wrapText="1"/>
    </xf>
    <xf numFmtId="0" fontId="23" fillId="0" borderId="13" xfId="0" applyFont="1" applyBorder="1"/>
    <xf numFmtId="0" fontId="67" fillId="0" borderId="13" xfId="0" applyFont="1" applyBorder="1"/>
    <xf numFmtId="0" fontId="67" fillId="0" borderId="13" xfId="0" applyFont="1" applyBorder="1" applyAlignment="1">
      <alignment vertical="center" wrapText="1"/>
    </xf>
    <xf numFmtId="0" fontId="69" fillId="0" borderId="13" xfId="0" applyFont="1" applyBorder="1" applyAlignment="1">
      <alignment horizontal="center"/>
    </xf>
    <xf numFmtId="4" fontId="2" fillId="0" borderId="13" xfId="0" applyNumberFormat="1" applyFont="1" applyBorder="1"/>
    <xf numFmtId="169" fontId="2" fillId="0" borderId="13" xfId="8" applyNumberFormat="1" applyFont="1" applyBorder="1"/>
    <xf numFmtId="4" fontId="1" fillId="0" borderId="13" xfId="0" applyNumberFormat="1" applyFont="1" applyBorder="1" applyAlignment="1">
      <alignment horizontal="right" vertical="center" wrapText="1"/>
    </xf>
    <xf numFmtId="43" fontId="1" fillId="4" borderId="13" xfId="1" applyFont="1" applyFill="1" applyBorder="1" applyAlignment="1">
      <alignment horizontal="right" vertical="top" wrapText="1"/>
    </xf>
    <xf numFmtId="4" fontId="1" fillId="4" borderId="13" xfId="1" applyNumberFormat="1" applyFont="1" applyFill="1" applyBorder="1"/>
    <xf numFmtId="4" fontId="2" fillId="0" borderId="13" xfId="1" applyNumberFormat="1" applyFont="1" applyBorder="1" applyAlignment="1">
      <alignment vertical="top"/>
    </xf>
    <xf numFmtId="4" fontId="2" fillId="0" borderId="28" xfId="0" applyNumberFormat="1" applyFont="1" applyBorder="1"/>
    <xf numFmtId="3" fontId="63" fillId="0" borderId="13" xfId="0" applyNumberFormat="1" applyFont="1" applyBorder="1"/>
    <xf numFmtId="17" fontId="24" fillId="0" borderId="30" xfId="0" quotePrefix="1" applyNumberFormat="1" applyFont="1" applyBorder="1"/>
    <xf numFmtId="0" fontId="8" fillId="0" borderId="13" xfId="0" applyFont="1" applyBorder="1"/>
    <xf numFmtId="0" fontId="25" fillId="0" borderId="13" xfId="0" applyFont="1" applyBorder="1" applyAlignment="1">
      <alignment vertical="center" wrapText="1"/>
    </xf>
    <xf numFmtId="0" fontId="26" fillId="0" borderId="13" xfId="0" applyFont="1" applyBorder="1" applyAlignment="1">
      <alignment horizontal="center"/>
    </xf>
    <xf numFmtId="4" fontId="8" fillId="0" borderId="13" xfId="0" applyNumberFormat="1" applyFont="1" applyBorder="1"/>
    <xf numFmtId="169" fontId="8" fillId="0" borderId="13" xfId="8" applyNumberFormat="1" applyFont="1" applyBorder="1"/>
    <xf numFmtId="4" fontId="28" fillId="0" borderId="13" xfId="0" applyNumberFormat="1" applyFont="1" applyBorder="1" applyAlignment="1">
      <alignment horizontal="right" vertical="center" wrapText="1"/>
    </xf>
    <xf numFmtId="43" fontId="29" fillId="4" borderId="13" xfId="1" applyFont="1" applyFill="1" applyBorder="1" applyAlignment="1">
      <alignment horizontal="right" vertical="top" wrapText="1"/>
    </xf>
    <xf numFmtId="170" fontId="29" fillId="0" borderId="13" xfId="2" applyNumberFormat="1" applyFont="1" applyFill="1" applyBorder="1" applyAlignment="1">
      <alignment horizontal="right" vertical="top" wrapText="1"/>
    </xf>
    <xf numFmtId="4" fontId="9" fillId="4" borderId="13" xfId="1" applyNumberFormat="1" applyFont="1" applyFill="1" applyBorder="1"/>
    <xf numFmtId="4" fontId="8" fillId="0" borderId="13" xfId="1" applyNumberFormat="1" applyFont="1" applyBorder="1" applyAlignment="1">
      <alignment vertical="top"/>
    </xf>
    <xf numFmtId="0" fontId="62" fillId="0" borderId="13" xfId="0" applyFont="1" applyBorder="1"/>
    <xf numFmtId="1" fontId="2" fillId="0" borderId="13" xfId="0" applyNumberFormat="1" applyFont="1" applyBorder="1" applyAlignment="1">
      <alignment horizontal="right"/>
    </xf>
    <xf numFmtId="0" fontId="23" fillId="0" borderId="13" xfId="0" applyFont="1" applyBorder="1" applyAlignment="1">
      <alignment horizontal="right"/>
    </xf>
    <xf numFmtId="166" fontId="23" fillId="0" borderId="13" xfId="1" applyNumberFormat="1" applyFont="1" applyBorder="1" applyAlignment="1">
      <alignment horizontal="right"/>
    </xf>
    <xf numFmtId="166" fontId="23" fillId="0" borderId="13" xfId="1" applyNumberFormat="1" applyFont="1" applyFill="1" applyBorder="1" applyAlignment="1">
      <alignment horizontal="right"/>
    </xf>
    <xf numFmtId="179" fontId="2" fillId="0" borderId="13" xfId="1" applyNumberFormat="1" applyFont="1" applyBorder="1" applyAlignment="1">
      <alignment horizontal="right"/>
    </xf>
    <xf numFmtId="170" fontId="2" fillId="0" borderId="13" xfId="2" applyNumberFormat="1" applyFont="1" applyBorder="1" applyAlignment="1">
      <alignment horizontal="right"/>
    </xf>
    <xf numFmtId="42" fontId="67" fillId="0" borderId="13" xfId="11" applyFont="1" applyBorder="1" applyAlignment="1">
      <alignment horizontal="right"/>
    </xf>
    <xf numFmtId="41" fontId="23" fillId="0" borderId="13" xfId="8" applyFont="1" applyBorder="1" applyAlignment="1">
      <alignment horizontal="right"/>
    </xf>
    <xf numFmtId="179" fontId="2" fillId="0" borderId="36" xfId="0" applyNumberFormat="1" applyFont="1" applyBorder="1" applyAlignment="1">
      <alignment horizontal="left" vertical="center" indent="2"/>
    </xf>
    <xf numFmtId="179" fontId="2" fillId="0" borderId="36" xfId="0" applyNumberFormat="1" applyFont="1" applyBorder="1" applyAlignment="1">
      <alignment horizontal="right"/>
    </xf>
    <xf numFmtId="179" fontId="2" fillId="0" borderId="31" xfId="0" applyNumberFormat="1" applyFont="1" applyBorder="1" applyAlignment="1">
      <alignment horizontal="right"/>
    </xf>
    <xf numFmtId="179" fontId="2" fillId="0" borderId="32" xfId="0" applyNumberFormat="1" applyFont="1" applyBorder="1" applyAlignment="1">
      <alignment horizontal="right"/>
    </xf>
    <xf numFmtId="179" fontId="2" fillId="0" borderId="31" xfId="1" applyNumberFormat="1" applyFont="1" applyFill="1" applyBorder="1" applyAlignment="1">
      <alignment horizontal="right"/>
    </xf>
    <xf numFmtId="179" fontId="2" fillId="0" borderId="36" xfId="1" applyNumberFormat="1" applyFont="1" applyFill="1" applyBorder="1" applyAlignment="1">
      <alignment horizontal="right"/>
    </xf>
    <xf numFmtId="179" fontId="2" fillId="0" borderId="32" xfId="1" applyNumberFormat="1" applyFont="1" applyFill="1" applyBorder="1" applyAlignment="1">
      <alignment horizontal="right"/>
    </xf>
    <xf numFmtId="179" fontId="2" fillId="0" borderId="37" xfId="1" applyNumberFormat="1" applyFont="1" applyFill="1" applyBorder="1" applyAlignment="1">
      <alignment horizontal="right"/>
    </xf>
    <xf numFmtId="179" fontId="2" fillId="3" borderId="36" xfId="0" applyNumberFormat="1" applyFont="1" applyFill="1" applyBorder="1"/>
    <xf numFmtId="179" fontId="2" fillId="0" borderId="34" xfId="0" applyNumberFormat="1" applyFont="1" applyBorder="1" applyAlignment="1">
      <alignment horizontal="left" vertical="center" indent="2"/>
    </xf>
    <xf numFmtId="179" fontId="2" fillId="0" borderId="34" xfId="0" applyNumberFormat="1" applyFont="1" applyBorder="1" applyAlignment="1">
      <alignment horizontal="right"/>
    </xf>
    <xf numFmtId="179" fontId="2" fillId="0" borderId="33" xfId="0" applyNumberFormat="1" applyFont="1" applyBorder="1" applyAlignment="1">
      <alignment horizontal="right"/>
    </xf>
    <xf numFmtId="179" fontId="2" fillId="0" borderId="35" xfId="0" applyNumberFormat="1" applyFont="1" applyBorder="1" applyAlignment="1">
      <alignment horizontal="right"/>
    </xf>
    <xf numFmtId="179" fontId="2" fillId="0" borderId="33" xfId="1" applyNumberFormat="1" applyFont="1" applyFill="1" applyBorder="1" applyAlignment="1">
      <alignment horizontal="right"/>
    </xf>
    <xf numFmtId="179" fontId="2" fillId="0" borderId="34" xfId="1" applyNumberFormat="1" applyFont="1" applyFill="1" applyBorder="1" applyAlignment="1">
      <alignment horizontal="right"/>
    </xf>
    <xf numFmtId="179" fontId="2" fillId="0" borderId="35" xfId="1" applyNumberFormat="1" applyFont="1" applyFill="1" applyBorder="1" applyAlignment="1">
      <alignment horizontal="right"/>
    </xf>
    <xf numFmtId="179" fontId="2" fillId="0" borderId="38" xfId="1" applyNumberFormat="1" applyFont="1" applyFill="1" applyBorder="1" applyAlignment="1">
      <alignment horizontal="right"/>
    </xf>
    <xf numFmtId="179" fontId="2" fillId="3" borderId="34" xfId="0" applyNumberFormat="1" applyFont="1" applyFill="1" applyBorder="1"/>
    <xf numFmtId="179" fontId="2" fillId="3" borderId="36" xfId="1" applyNumberFormat="1" applyFont="1" applyFill="1" applyBorder="1" applyAlignment="1">
      <alignment horizontal="right"/>
    </xf>
    <xf numFmtId="0" fontId="35" fillId="0" borderId="0" xfId="0" applyFont="1" applyAlignment="1">
      <alignment horizontal="left" vertical="top"/>
    </xf>
    <xf numFmtId="0" fontId="64" fillId="3" borderId="0" xfId="0" applyFont="1" applyFill="1" applyAlignment="1">
      <alignment vertical="center"/>
    </xf>
    <xf numFmtId="166" fontId="7" fillId="3" borderId="0" xfId="1" quotePrefix="1" applyNumberFormat="1" applyFont="1" applyFill="1" applyBorder="1" applyAlignment="1">
      <alignment horizontal="center" vertical="center"/>
    </xf>
    <xf numFmtId="166" fontId="7" fillId="3" borderId="13" xfId="1" quotePrefix="1" applyNumberFormat="1" applyFont="1" applyFill="1" applyBorder="1" applyAlignment="1">
      <alignment horizontal="center" vertical="center"/>
    </xf>
    <xf numFmtId="0" fontId="1" fillId="3" borderId="0" xfId="0" applyFont="1" applyFill="1" applyAlignment="1">
      <alignment vertical="center"/>
    </xf>
    <xf numFmtId="0" fontId="73" fillId="0" borderId="0" xfId="4" applyFont="1" applyAlignment="1">
      <alignment vertical="center"/>
    </xf>
    <xf numFmtId="2" fontId="74" fillId="0" borderId="0" xfId="0" applyNumberFormat="1" applyFont="1" applyAlignment="1">
      <alignment vertical="top" wrapText="1"/>
    </xf>
    <xf numFmtId="169" fontId="2" fillId="3" borderId="0" xfId="8" applyNumberFormat="1" applyFont="1" applyFill="1" applyBorder="1"/>
    <xf numFmtId="41" fontId="4" fillId="0" borderId="16" xfId="8" applyFont="1" applyFill="1" applyBorder="1" applyAlignment="1">
      <alignment horizontal="center" vertical="center" wrapText="1"/>
    </xf>
    <xf numFmtId="41" fontId="4" fillId="0" borderId="6" xfId="8" applyFont="1" applyFill="1" applyBorder="1" applyAlignment="1">
      <alignment horizontal="center" vertical="center" wrapText="1"/>
    </xf>
    <xf numFmtId="41" fontId="4" fillId="0" borderId="14" xfId="8" applyFont="1" applyFill="1" applyBorder="1" applyAlignment="1">
      <alignment horizontal="center" vertical="center" wrapText="1"/>
    </xf>
    <xf numFmtId="174" fontId="33" fillId="0" borderId="0" xfId="0" applyNumberFormat="1" applyFont="1" applyAlignment="1">
      <alignment wrapText="1"/>
    </xf>
    <xf numFmtId="2" fontId="34" fillId="0" borderId="6" xfId="9" applyNumberFormat="1" applyFont="1" applyBorder="1" applyAlignment="1">
      <alignment vertical="center" wrapText="1"/>
    </xf>
    <xf numFmtId="2" fontId="34" fillId="0" borderId="6" xfId="9" applyNumberFormat="1" applyFont="1" applyBorder="1" applyAlignment="1">
      <alignment horizontal="left" vertical="center" wrapText="1"/>
    </xf>
    <xf numFmtId="165" fontId="34" fillId="0" borderId="6" xfId="10" applyNumberFormat="1" applyFont="1" applyFill="1" applyBorder="1" applyAlignment="1">
      <alignment horizontal="center" vertical="center" wrapText="1"/>
    </xf>
    <xf numFmtId="41" fontId="34" fillId="0" borderId="6" xfId="8" applyFont="1" applyFill="1" applyBorder="1" applyAlignment="1">
      <alignment horizontal="center" vertical="center" wrapText="1"/>
    </xf>
    <xf numFmtId="170" fontId="32" fillId="0" borderId="6" xfId="2" applyNumberFormat="1" applyFont="1" applyBorder="1" applyAlignment="1">
      <alignment horizontal="center" vertical="center"/>
    </xf>
    <xf numFmtId="169" fontId="34" fillId="0" borderId="6" xfId="8" applyNumberFormat="1" applyFont="1" applyFill="1" applyBorder="1" applyAlignment="1">
      <alignment horizontal="left" vertical="center" wrapText="1"/>
    </xf>
    <xf numFmtId="0" fontId="32" fillId="0" borderId="6" xfId="0" applyFont="1" applyBorder="1" applyAlignment="1">
      <alignment vertical="center" wrapText="1"/>
    </xf>
    <xf numFmtId="0" fontId="33" fillId="0" borderId="0" xfId="0" applyFont="1" applyAlignment="1">
      <alignment vertical="center"/>
    </xf>
    <xf numFmtId="2" fontId="4" fillId="0" borderId="6" xfId="9" applyNumberFormat="1" applyFont="1" applyBorder="1" applyAlignment="1">
      <alignment vertical="center" wrapText="1"/>
    </xf>
    <xf numFmtId="2" fontId="4" fillId="0" borderId="6" xfId="9" applyNumberFormat="1" applyFont="1" applyBorder="1" applyAlignment="1">
      <alignment horizontal="left" vertical="center" wrapText="1"/>
    </xf>
    <xf numFmtId="1" fontId="4" fillId="0" borderId="6" xfId="10" applyNumberFormat="1" applyFont="1" applyFill="1" applyBorder="1" applyAlignment="1">
      <alignment horizontal="center" vertical="center" wrapText="1"/>
    </xf>
    <xf numFmtId="170" fontId="33" fillId="0" borderId="6" xfId="2" applyNumberFormat="1" applyFont="1" applyBorder="1" applyAlignment="1">
      <alignment vertical="center"/>
    </xf>
    <xf numFmtId="0" fontId="33" fillId="0" borderId="6" xfId="0" applyFont="1" applyBorder="1" applyAlignment="1">
      <alignment horizontal="left" vertical="center" wrapText="1"/>
    </xf>
    <xf numFmtId="169" fontId="4" fillId="0" borderId="6" xfId="8" applyNumberFormat="1" applyFont="1" applyFill="1" applyBorder="1" applyAlignment="1">
      <alignment horizontal="right" vertical="center" wrapText="1"/>
    </xf>
    <xf numFmtId="2" fontId="4" fillId="0" borderId="9" xfId="9" applyNumberFormat="1" applyFont="1" applyBorder="1" applyAlignment="1">
      <alignment vertical="center" wrapText="1"/>
    </xf>
    <xf numFmtId="1" fontId="4" fillId="0" borderId="9" xfId="10" applyNumberFormat="1" applyFont="1" applyFill="1" applyBorder="1" applyAlignment="1">
      <alignment horizontal="center" vertical="center" wrapText="1"/>
    </xf>
    <xf numFmtId="172" fontId="4" fillId="0" borderId="6" xfId="10" applyNumberFormat="1" applyFont="1" applyFill="1" applyBorder="1" applyAlignment="1">
      <alignment horizontal="right" vertical="center" wrapText="1"/>
    </xf>
    <xf numFmtId="41" fontId="4" fillId="0" borderId="10" xfId="8" applyFont="1" applyFill="1" applyBorder="1" applyAlignment="1">
      <alignment horizontal="center" vertical="center" wrapText="1"/>
    </xf>
    <xf numFmtId="0" fontId="33" fillId="0" borderId="9" xfId="0" applyFont="1" applyBorder="1" applyAlignment="1">
      <alignment horizontal="left" vertical="center" wrapText="1"/>
    </xf>
    <xf numFmtId="169" fontId="4" fillId="0" borderId="10" xfId="8" applyNumberFormat="1" applyFont="1" applyFill="1" applyBorder="1" applyAlignment="1">
      <alignment horizontal="right" vertical="center" wrapText="1"/>
    </xf>
    <xf numFmtId="1" fontId="4" fillId="0" borderId="6" xfId="10" applyNumberFormat="1" applyFont="1" applyFill="1" applyBorder="1" applyAlignment="1">
      <alignment vertical="center" wrapText="1"/>
    </xf>
    <xf numFmtId="1" fontId="4" fillId="0" borderId="9" xfId="10" applyNumberFormat="1" applyFont="1" applyFill="1" applyBorder="1" applyAlignment="1">
      <alignment vertical="center" wrapText="1"/>
    </xf>
    <xf numFmtId="0" fontId="33" fillId="0" borderId="27" xfId="0" applyFont="1" applyBorder="1" applyAlignment="1">
      <alignment vertical="center" wrapText="1"/>
    </xf>
    <xf numFmtId="2" fontId="75" fillId="0" borderId="0" xfId="0" applyNumberFormat="1" applyFont="1" applyAlignment="1">
      <alignment vertical="top" wrapText="1"/>
    </xf>
    <xf numFmtId="0" fontId="76" fillId="0" borderId="0" xfId="0" applyFont="1"/>
    <xf numFmtId="169" fontId="34" fillId="3" borderId="6" xfId="8" applyNumberFormat="1" applyFont="1" applyFill="1" applyBorder="1" applyAlignment="1">
      <alignment horizontal="center" vertical="top" wrapText="1"/>
    </xf>
    <xf numFmtId="14" fontId="2" fillId="3" borderId="6" xfId="1" quotePrefix="1" applyNumberFormat="1" applyFont="1" applyFill="1" applyBorder="1" applyAlignment="1">
      <alignment horizontal="center" vertical="top" wrapText="1"/>
    </xf>
    <xf numFmtId="0" fontId="77" fillId="37" borderId="6" xfId="3" applyFont="1" applyFill="1" applyBorder="1" applyAlignment="1">
      <alignment horizontal="center" vertical="center" wrapText="1"/>
    </xf>
    <xf numFmtId="166" fontId="67" fillId="0" borderId="0" xfId="1" applyNumberFormat="1" applyFont="1" applyFill="1" applyBorder="1"/>
    <xf numFmtId="166" fontId="78" fillId="0" borderId="1" xfId="1" quotePrefix="1" applyNumberFormat="1" applyFont="1" applyFill="1" applyBorder="1" applyAlignment="1">
      <alignment horizontal="center" vertical="center"/>
    </xf>
    <xf numFmtId="41" fontId="2" fillId="0" borderId="0" xfId="0" applyNumberFormat="1" applyFont="1"/>
    <xf numFmtId="0" fontId="33" fillId="0" borderId="39" xfId="0" applyFont="1" applyBorder="1" applyAlignment="1">
      <alignment horizontal="left" vertical="center" wrapText="1"/>
    </xf>
    <xf numFmtId="165" fontId="2" fillId="3" borderId="0" xfId="1" applyNumberFormat="1" applyFont="1" applyFill="1" applyAlignment="1">
      <alignment vertical="center"/>
    </xf>
    <xf numFmtId="165" fontId="2" fillId="3" borderId="13" xfId="0" applyNumberFormat="1" applyFont="1" applyFill="1" applyBorder="1" applyAlignment="1">
      <alignment horizontal="right" vertical="center"/>
    </xf>
    <xf numFmtId="3" fontId="2" fillId="3" borderId="3" xfId="0" applyNumberFormat="1" applyFont="1" applyFill="1" applyBorder="1"/>
    <xf numFmtId="166" fontId="2" fillId="0" borderId="0" xfId="0" applyNumberFormat="1" applyFont="1"/>
    <xf numFmtId="2" fontId="4" fillId="3" borderId="6" xfId="9" applyNumberFormat="1" applyFont="1" applyFill="1" applyBorder="1" applyAlignment="1">
      <alignment vertical="center" wrapText="1"/>
    </xf>
    <xf numFmtId="2" fontId="4" fillId="3" borderId="6" xfId="9" applyNumberFormat="1" applyFont="1" applyFill="1" applyBorder="1" applyAlignment="1">
      <alignment horizontal="left" vertical="center" wrapText="1"/>
    </xf>
    <xf numFmtId="1" fontId="4" fillId="3" borderId="6" xfId="10" applyNumberFormat="1" applyFont="1" applyFill="1" applyBorder="1" applyAlignment="1">
      <alignment horizontal="center" vertical="center" wrapText="1"/>
    </xf>
    <xf numFmtId="1" fontId="4" fillId="3" borderId="9" xfId="10" applyNumberFormat="1" applyFont="1" applyFill="1" applyBorder="1" applyAlignment="1">
      <alignment horizontal="center" vertical="center" wrapText="1"/>
    </xf>
    <xf numFmtId="169" fontId="4" fillId="3" borderId="16" xfId="8" applyNumberFormat="1" applyFont="1" applyFill="1" applyBorder="1" applyAlignment="1">
      <alignment horizontal="center" vertical="center" wrapText="1"/>
    </xf>
    <xf numFmtId="170" fontId="33" fillId="3" borderId="6" xfId="2" applyNumberFormat="1" applyFont="1" applyFill="1" applyBorder="1" applyAlignment="1">
      <alignment vertical="center"/>
    </xf>
    <xf numFmtId="0" fontId="33" fillId="3" borderId="6" xfId="0" applyFont="1" applyFill="1" applyBorder="1" applyAlignment="1">
      <alignment vertical="center" wrapText="1"/>
    </xf>
    <xf numFmtId="169" fontId="4" fillId="3" borderId="10" xfId="8" applyNumberFormat="1" applyFont="1" applyFill="1" applyBorder="1" applyAlignment="1">
      <alignment horizontal="center" vertical="center" wrapText="1"/>
    </xf>
    <xf numFmtId="172" fontId="4" fillId="3" borderId="6" xfId="10" applyNumberFormat="1" applyFont="1" applyFill="1" applyBorder="1" applyAlignment="1">
      <alignment horizontal="right" vertical="center" wrapText="1"/>
    </xf>
    <xf numFmtId="0" fontId="33" fillId="3" borderId="9" xfId="0" applyFont="1" applyFill="1" applyBorder="1" applyAlignment="1">
      <alignment horizontal="left" vertical="center" wrapText="1"/>
    </xf>
    <xf numFmtId="0" fontId="2" fillId="0" borderId="6" xfId="0" applyFont="1" applyBorder="1"/>
    <xf numFmtId="166" fontId="2" fillId="0" borderId="6" xfId="1" applyNumberFormat="1" applyFont="1" applyBorder="1"/>
    <xf numFmtId="0" fontId="1" fillId="0" borderId="6" xfId="0" applyFont="1" applyBorder="1" applyAlignment="1">
      <alignment wrapText="1"/>
    </xf>
    <xf numFmtId="0" fontId="1" fillId="0" borderId="6" xfId="0" applyFont="1" applyBorder="1" applyAlignment="1">
      <alignment horizontal="center" vertical="center" wrapText="1"/>
    </xf>
    <xf numFmtId="169" fontId="1" fillId="0" borderId="6" xfId="8" applyNumberFormat="1" applyFont="1" applyBorder="1" applyAlignment="1">
      <alignment horizontal="center" vertical="center" wrapText="1"/>
    </xf>
    <xf numFmtId="0" fontId="2" fillId="0" borderId="6" xfId="8" applyNumberFormat="1" applyFont="1" applyBorder="1" applyAlignment="1">
      <alignment horizontal="center" vertical="center"/>
    </xf>
    <xf numFmtId="0" fontId="2" fillId="0" borderId="6" xfId="0" applyFont="1" applyBorder="1" applyAlignment="1">
      <alignment horizontal="center"/>
    </xf>
    <xf numFmtId="14" fontId="2" fillId="0" borderId="6" xfId="0" applyNumberFormat="1" applyFont="1" applyBorder="1" applyAlignment="1">
      <alignment horizont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166" fontId="2" fillId="0" borderId="6" xfId="1" applyNumberFormat="1" applyFont="1" applyBorder="1" applyAlignment="1">
      <alignment horizontal="left" vertical="center"/>
    </xf>
    <xf numFmtId="0" fontId="2" fillId="0" borderId="0" xfId="0" applyFont="1" applyAlignment="1">
      <alignment horizontal="left" vertical="center" wrapText="1"/>
    </xf>
    <xf numFmtId="14" fontId="2" fillId="0" borderId="6" xfId="0" applyNumberFormat="1" applyFont="1" applyBorder="1" applyAlignment="1">
      <alignment horizontal="center" vertical="center" wrapText="1"/>
    </xf>
    <xf numFmtId="169" fontId="2" fillId="3" borderId="0" xfId="8" applyNumberFormat="1" applyFont="1" applyFill="1"/>
    <xf numFmtId="0" fontId="34" fillId="3" borderId="6" xfId="0" applyFont="1" applyFill="1" applyBorder="1" applyAlignment="1">
      <alignment horizontal="center" vertical="top" wrapText="1"/>
    </xf>
    <xf numFmtId="171" fontId="34" fillId="3" borderId="6" xfId="1" applyNumberFormat="1" applyFont="1" applyFill="1" applyBorder="1" applyAlignment="1" applyProtection="1">
      <alignment horizontal="center" vertical="top" wrapText="1"/>
    </xf>
    <xf numFmtId="171" fontId="34" fillId="3" borderId="6" xfId="0" applyNumberFormat="1" applyFont="1" applyFill="1" applyBorder="1" applyAlignment="1">
      <alignment horizontal="center" vertical="top" wrapText="1"/>
    </xf>
    <xf numFmtId="0" fontId="1" fillId="3" borderId="0" xfId="0" applyFont="1" applyFill="1"/>
    <xf numFmtId="41" fontId="70" fillId="3" borderId="0" xfId="0" applyNumberFormat="1" applyFont="1" applyFill="1" applyAlignment="1">
      <alignment horizontal="left" vertical="top" wrapText="1"/>
    </xf>
    <xf numFmtId="2" fontId="4" fillId="0" borderId="6" xfId="0" applyNumberFormat="1" applyFont="1" applyBorder="1" applyAlignment="1">
      <alignment vertical="top" wrapText="1"/>
    </xf>
    <xf numFmtId="2" fontId="4" fillId="0" borderId="6" xfId="0" applyNumberFormat="1" applyFont="1" applyBorder="1" applyAlignment="1">
      <alignment horizontal="center" vertical="top" wrapText="1"/>
    </xf>
    <xf numFmtId="1" fontId="4" fillId="0" borderId="6" xfId="1" applyNumberFormat="1" applyFont="1" applyFill="1" applyBorder="1" applyAlignment="1">
      <alignment horizontal="center" vertical="top" wrapText="1"/>
    </xf>
    <xf numFmtId="2" fontId="4" fillId="0" borderId="6" xfId="0" applyNumberFormat="1" applyFont="1" applyBorder="1" applyAlignment="1">
      <alignment horizontal="right" vertical="top" wrapText="1"/>
    </xf>
    <xf numFmtId="169" fontId="4" fillId="0" borderId="6" xfId="8" applyNumberFormat="1" applyFont="1" applyFill="1" applyBorder="1" applyAlignment="1">
      <alignment horizontal="center" vertical="top" wrapText="1"/>
    </xf>
    <xf numFmtId="9" fontId="4" fillId="0" borderId="0" xfId="2" applyFont="1" applyFill="1" applyBorder="1" applyAlignment="1">
      <alignment horizontal="center" vertical="top" wrapText="1"/>
    </xf>
    <xf numFmtId="170" fontId="70" fillId="0" borderId="0" xfId="2" applyNumberFormat="1" applyFont="1" applyFill="1" applyAlignment="1">
      <alignment horizontal="left" vertical="center" wrapText="1" indent="2"/>
    </xf>
    <xf numFmtId="41" fontId="70" fillId="0" borderId="0" xfId="0" applyNumberFormat="1" applyFont="1" applyAlignment="1">
      <alignment horizontal="center" vertical="center" wrapText="1"/>
    </xf>
    <xf numFmtId="41" fontId="70" fillId="0" borderId="0" xfId="0" applyNumberFormat="1" applyFont="1" applyAlignment="1">
      <alignment horizontal="left" vertical="top" wrapText="1"/>
    </xf>
    <xf numFmtId="0" fontId="70" fillId="0" borderId="0" xfId="0" applyFont="1" applyAlignment="1">
      <alignment horizontal="left" vertical="center" wrapText="1" indent="2"/>
    </xf>
    <xf numFmtId="170" fontId="70" fillId="0" borderId="0" xfId="2" applyNumberFormat="1" applyFont="1" applyFill="1" applyAlignment="1">
      <alignment horizontal="center" vertical="center" wrapText="1"/>
    </xf>
    <xf numFmtId="10" fontId="70" fillId="0" borderId="0" xfId="2" applyNumberFormat="1" applyFont="1" applyFill="1" applyAlignment="1">
      <alignment horizontal="right" wrapText="1"/>
    </xf>
    <xf numFmtId="1" fontId="4" fillId="0" borderId="8" xfId="1" applyNumberFormat="1" applyFont="1" applyFill="1" applyBorder="1" applyAlignment="1">
      <alignment horizontal="center" vertical="top" wrapText="1"/>
    </xf>
    <xf numFmtId="169" fontId="4" fillId="0" borderId="7" xfId="8" applyNumberFormat="1" applyFont="1" applyFill="1" applyBorder="1" applyAlignment="1">
      <alignment horizontal="center" vertical="top" wrapText="1"/>
    </xf>
    <xf numFmtId="0" fontId="70" fillId="0" borderId="0" xfId="0" applyFont="1" applyAlignment="1">
      <alignment horizontal="center" vertical="center" wrapText="1"/>
    </xf>
    <xf numFmtId="169" fontId="4" fillId="0" borderId="9" xfId="8" applyNumberFormat="1" applyFont="1" applyFill="1" applyBorder="1" applyAlignment="1">
      <alignment horizontal="center" vertical="top" wrapText="1"/>
    </xf>
    <xf numFmtId="1" fontId="4" fillId="0" borderId="7" xfId="1" applyNumberFormat="1" applyFont="1" applyFill="1" applyBorder="1" applyAlignment="1">
      <alignment horizontal="center" vertical="top" wrapText="1"/>
    </xf>
    <xf numFmtId="2" fontId="4" fillId="0" borderId="0" xfId="0" applyNumberFormat="1" applyFont="1" applyAlignment="1">
      <alignment vertical="top" wrapText="1"/>
    </xf>
    <xf numFmtId="2" fontId="4" fillId="0" borderId="0" xfId="0" applyNumberFormat="1" applyFont="1" applyAlignment="1">
      <alignment horizontal="center" vertical="top" wrapText="1"/>
    </xf>
    <xf numFmtId="2" fontId="4" fillId="0" borderId="0" xfId="0" applyNumberFormat="1" applyFont="1" applyAlignment="1">
      <alignment horizontal="right" vertical="top" wrapText="1"/>
    </xf>
    <xf numFmtId="17" fontId="2" fillId="0" borderId="6" xfId="0" applyNumberFormat="1" applyFont="1" applyBorder="1" applyAlignment="1">
      <alignment horizontal="center"/>
    </xf>
    <xf numFmtId="4" fontId="2" fillId="3" borderId="0" xfId="0" applyNumberFormat="1" applyFont="1" applyFill="1"/>
    <xf numFmtId="169" fontId="4" fillId="0" borderId="9" xfId="8" applyNumberFormat="1" applyFont="1" applyFill="1" applyBorder="1" applyAlignment="1">
      <alignment vertical="center" wrapText="1"/>
    </xf>
    <xf numFmtId="169" fontId="4" fillId="0" borderId="7" xfId="8" applyNumberFormat="1" applyFont="1" applyFill="1" applyBorder="1" applyAlignment="1">
      <alignment vertical="center" wrapText="1"/>
    </xf>
    <xf numFmtId="4" fontId="1" fillId="3" borderId="0" xfId="0" applyNumberFormat="1" applyFont="1" applyFill="1"/>
    <xf numFmtId="10" fontId="2" fillId="0" borderId="0" xfId="0" applyNumberFormat="1" applyFont="1" applyAlignment="1">
      <alignment horizontal="right" vertical="top" wrapText="1"/>
    </xf>
    <xf numFmtId="166" fontId="2" fillId="0" borderId="0" xfId="1" applyNumberFormat="1" applyFont="1" applyFill="1" applyAlignment="1">
      <alignment horizontal="right" wrapText="1"/>
    </xf>
    <xf numFmtId="3" fontId="2" fillId="0" borderId="0" xfId="0" applyNumberFormat="1" applyFont="1" applyAlignment="1">
      <alignment horizontal="right" vertical="center" wrapText="1"/>
    </xf>
    <xf numFmtId="43" fontId="2" fillId="0" borderId="0" xfId="1" applyFont="1" applyFill="1" applyAlignment="1">
      <alignment vertical="center"/>
    </xf>
    <xf numFmtId="43" fontId="2" fillId="0" borderId="13" xfId="1" applyFont="1" applyFill="1" applyBorder="1" applyAlignment="1">
      <alignment vertical="center"/>
    </xf>
    <xf numFmtId="43" fontId="2" fillId="0" borderId="0" xfId="1" applyFont="1" applyAlignment="1">
      <alignment vertical="center"/>
    </xf>
    <xf numFmtId="43" fontId="2" fillId="0" borderId="13" xfId="1" applyFont="1" applyBorder="1" applyAlignment="1">
      <alignment vertical="center"/>
    </xf>
    <xf numFmtId="43" fontId="23" fillId="0" borderId="0" xfId="1" applyFont="1" applyAlignment="1">
      <alignment vertical="center"/>
    </xf>
    <xf numFmtId="166" fontId="2" fillId="3" borderId="0" xfId="1" applyNumberFormat="1" applyFont="1" applyFill="1" applyBorder="1"/>
    <xf numFmtId="9" fontId="1" fillId="0" borderId="0" xfId="2" applyFont="1"/>
    <xf numFmtId="2" fontId="4" fillId="3" borderId="6" xfId="0" applyNumberFormat="1" applyFont="1" applyFill="1" applyBorder="1" applyAlignment="1">
      <alignment vertical="top" wrapText="1"/>
    </xf>
    <xf numFmtId="2" fontId="4" fillId="3" borderId="14" xfId="0" applyNumberFormat="1" applyFont="1" applyFill="1" applyBorder="1" applyAlignment="1">
      <alignment vertical="top" wrapText="1"/>
    </xf>
    <xf numFmtId="43" fontId="4" fillId="0" borderId="0" xfId="1" applyFont="1" applyFill="1" applyBorder="1" applyAlignment="1">
      <alignment horizontal="center" vertical="top" wrapText="1"/>
    </xf>
    <xf numFmtId="43" fontId="2" fillId="3" borderId="0" xfId="1" applyFont="1" applyFill="1"/>
    <xf numFmtId="0" fontId="70" fillId="0" borderId="0" xfId="0" applyFont="1" applyAlignment="1">
      <alignment vertical="center"/>
    </xf>
    <xf numFmtId="0" fontId="79" fillId="0" borderId="0" xfId="0" applyFont="1" applyAlignment="1">
      <alignment horizontal="right"/>
    </xf>
    <xf numFmtId="169" fontId="4" fillId="0" borderId="6" xfId="8" applyNumberFormat="1" applyFont="1" applyFill="1" applyBorder="1" applyAlignment="1">
      <alignment vertical="top" wrapText="1"/>
    </xf>
    <xf numFmtId="166" fontId="2" fillId="3" borderId="2" xfId="1" applyNumberFormat="1" applyFont="1" applyFill="1" applyBorder="1"/>
    <xf numFmtId="0" fontId="2" fillId="3" borderId="2" xfId="0" applyFont="1" applyFill="1" applyBorder="1"/>
    <xf numFmtId="9" fontId="1" fillId="0" borderId="0" xfId="2" applyFont="1" applyAlignment="1">
      <alignment vertical="center"/>
    </xf>
    <xf numFmtId="166" fontId="2" fillId="0" borderId="0" xfId="1" applyNumberFormat="1" applyFont="1" applyAlignment="1">
      <alignment vertical="center"/>
    </xf>
    <xf numFmtId="4" fontId="70" fillId="3" borderId="0" xfId="0" applyNumberFormat="1" applyFont="1" applyFill="1" applyAlignment="1">
      <alignment vertical="center" wrapText="1"/>
    </xf>
    <xf numFmtId="170" fontId="70" fillId="3" borderId="0" xfId="2" applyNumberFormat="1" applyFont="1" applyFill="1" applyAlignment="1">
      <alignment horizontal="center" vertical="center" wrapText="1"/>
    </xf>
    <xf numFmtId="170" fontId="70" fillId="0" borderId="0" xfId="2" applyNumberFormat="1" applyFont="1" applyAlignment="1">
      <alignment horizontal="center" vertical="center" wrapText="1"/>
    </xf>
    <xf numFmtId="172" fontId="2" fillId="0" borderId="0" xfId="1" applyNumberFormat="1" applyFont="1" applyFill="1" applyAlignment="1">
      <alignment vertical="center"/>
    </xf>
    <xf numFmtId="3" fontId="2" fillId="3" borderId="0" xfId="0" applyNumberFormat="1" applyFont="1" applyFill="1"/>
    <xf numFmtId="3" fontId="2" fillId="3" borderId="2" xfId="0" applyNumberFormat="1" applyFont="1" applyFill="1" applyBorder="1"/>
    <xf numFmtId="0" fontId="30" fillId="3" borderId="0" xfId="0" applyFont="1" applyFill="1" applyAlignment="1">
      <alignment horizontal="left" vertical="center" indent="2"/>
    </xf>
    <xf numFmtId="166" fontId="30" fillId="0" borderId="0" xfId="1" applyNumberFormat="1" applyFont="1" applyAlignment="1">
      <alignment horizontal="right"/>
    </xf>
    <xf numFmtId="166" fontId="30" fillId="0" borderId="11" xfId="1" applyNumberFormat="1" applyFont="1" applyBorder="1" applyAlignment="1">
      <alignment horizontal="right"/>
    </xf>
    <xf numFmtId="166" fontId="30" fillId="0" borderId="0" xfId="1" applyNumberFormat="1" applyFont="1" applyBorder="1" applyAlignment="1">
      <alignment horizontal="right"/>
    </xf>
    <xf numFmtId="166" fontId="30" fillId="0" borderId="13" xfId="1" applyNumberFormat="1" applyFont="1" applyBorder="1" applyAlignment="1">
      <alignment horizontal="right"/>
    </xf>
    <xf numFmtId="166" fontId="30" fillId="0" borderId="15" xfId="1" applyNumberFormat="1" applyFont="1" applyBorder="1" applyAlignment="1">
      <alignment horizontal="right"/>
    </xf>
    <xf numFmtId="0" fontId="30" fillId="0" borderId="0" xfId="0" applyFont="1"/>
    <xf numFmtId="2" fontId="34" fillId="0" borderId="0" xfId="0" applyNumberFormat="1" applyFont="1" applyAlignment="1">
      <alignment horizontal="center" vertical="top" wrapText="1"/>
    </xf>
    <xf numFmtId="166" fontId="2" fillId="0" borderId="0" xfId="0" applyNumberFormat="1" applyFont="1" applyAlignment="1">
      <alignment horizontal="left" vertical="center" indent="2"/>
    </xf>
    <xf numFmtId="14" fontId="4" fillId="0" borderId="0" xfId="0" applyNumberFormat="1" applyFont="1" applyAlignment="1">
      <alignment horizontal="center" vertical="top" wrapText="1"/>
    </xf>
    <xf numFmtId="166" fontId="2" fillId="3" borderId="0" xfId="0" applyNumberFormat="1" applyFont="1" applyFill="1"/>
    <xf numFmtId="166" fontId="30" fillId="0" borderId="0" xfId="0" applyNumberFormat="1" applyFont="1"/>
    <xf numFmtId="170" fontId="2" fillId="3" borderId="0" xfId="2" applyNumberFormat="1" applyFont="1" applyFill="1" applyAlignment="1">
      <alignment vertical="center" wrapText="1"/>
    </xf>
    <xf numFmtId="170" fontId="2" fillId="0" borderId="0" xfId="2" applyNumberFormat="1" applyFont="1" applyAlignment="1">
      <alignment horizontal="left" vertical="center" wrapText="1"/>
    </xf>
    <xf numFmtId="166" fontId="2" fillId="3" borderId="0" xfId="1" applyNumberFormat="1" applyFont="1" applyFill="1" applyAlignment="1">
      <alignment horizontal="right" wrapText="1"/>
    </xf>
    <xf numFmtId="0" fontId="84" fillId="0" borderId="6" xfId="0" applyFont="1" applyBorder="1"/>
    <xf numFmtId="166" fontId="84" fillId="0" borderId="6" xfId="1" applyNumberFormat="1" applyFont="1" applyFill="1" applyBorder="1"/>
    <xf numFmtId="14" fontId="84" fillId="0" borderId="6" xfId="0" applyNumberFormat="1" applyFont="1" applyBorder="1"/>
    <xf numFmtId="0" fontId="31" fillId="0" borderId="0" xfId="0" applyFont="1" applyAlignment="1">
      <alignment horizontal="center"/>
    </xf>
    <xf numFmtId="0" fontId="32" fillId="0" borderId="6" xfId="0" applyFont="1" applyBorder="1" applyAlignment="1">
      <alignment horizontal="center"/>
    </xf>
    <xf numFmtId="166" fontId="33" fillId="0" borderId="6" xfId="0" applyNumberFormat="1" applyFont="1" applyBorder="1" applyAlignment="1">
      <alignment horizontal="center"/>
    </xf>
    <xf numFmtId="166" fontId="32" fillId="0" borderId="6" xfId="0" applyNumberFormat="1" applyFont="1" applyBorder="1" applyAlignment="1">
      <alignment horizontal="center"/>
    </xf>
    <xf numFmtId="176" fontId="0" fillId="0" borderId="0" xfId="0" applyNumberFormat="1" applyAlignment="1">
      <alignment horizontal="center"/>
    </xf>
    <xf numFmtId="0" fontId="85" fillId="0" borderId="0" xfId="0" applyFont="1"/>
    <xf numFmtId="184" fontId="4" fillId="0" borderId="6" xfId="8" applyNumberFormat="1" applyFont="1" applyFill="1" applyBorder="1" applyAlignment="1">
      <alignment horizontal="center" vertical="top" wrapText="1"/>
    </xf>
    <xf numFmtId="0" fontId="0" fillId="0" borderId="0" xfId="0" applyAlignment="1">
      <alignment vertical="center" wrapText="1"/>
    </xf>
    <xf numFmtId="0" fontId="31" fillId="0" borderId="0" xfId="0" applyFont="1" applyAlignment="1">
      <alignment vertical="center" wrapText="1"/>
    </xf>
    <xf numFmtId="0" fontId="86" fillId="0" borderId="0" xfId="0" applyFont="1" applyAlignment="1">
      <alignment vertical="center" wrapText="1"/>
    </xf>
    <xf numFmtId="166" fontId="0" fillId="0" borderId="0" xfId="0" applyNumberFormat="1"/>
    <xf numFmtId="0" fontId="2" fillId="0" borderId="0" xfId="0" applyFont="1" applyAlignment="1">
      <alignment horizontal="left" indent="1"/>
    </xf>
    <xf numFmtId="43" fontId="33" fillId="0" borderId="0" xfId="1" applyFont="1"/>
    <xf numFmtId="170" fontId="33" fillId="0" borderId="6" xfId="2" applyNumberFormat="1" applyFont="1" applyFill="1" applyBorder="1" applyAlignment="1">
      <alignment vertical="center" wrapText="1"/>
    </xf>
    <xf numFmtId="170" fontId="33" fillId="0" borderId="6" xfId="2" applyNumberFormat="1" applyFont="1" applyBorder="1" applyAlignment="1">
      <alignment vertical="center" wrapText="1"/>
    </xf>
    <xf numFmtId="43" fontId="0" fillId="0" borderId="0" xfId="1" applyFont="1"/>
    <xf numFmtId="170" fontId="2" fillId="3" borderId="0" xfId="2" applyNumberFormat="1" applyFont="1" applyFill="1" applyAlignment="1">
      <alignment horizontal="right" vertical="center" wrapText="1"/>
    </xf>
    <xf numFmtId="0" fontId="0" fillId="0" borderId="0" xfId="0" applyAlignment="1">
      <alignment vertical="center" wrapText="1"/>
    </xf>
    <xf numFmtId="41" fontId="2" fillId="0" borderId="6" xfId="8" applyFont="1" applyFill="1" applyBorder="1" applyAlignment="1">
      <alignment horizontal="center" vertical="top" wrapText="1"/>
    </xf>
    <xf numFmtId="169" fontId="4" fillId="0" borderId="7" xfId="8" applyNumberFormat="1" applyFont="1" applyFill="1" applyBorder="1" applyAlignment="1">
      <alignment horizontal="center" vertical="center" wrapText="1"/>
    </xf>
    <xf numFmtId="169" fontId="4" fillId="0" borderId="9" xfId="8" applyNumberFormat="1" applyFont="1" applyFill="1" applyBorder="1" applyAlignment="1">
      <alignment horizontal="center" vertical="center" wrapText="1"/>
    </xf>
    <xf numFmtId="0" fontId="0" fillId="0" borderId="0" xfId="0" applyAlignment="1">
      <alignment horizontal="left" vertical="center" wrapText="1" indent="1"/>
    </xf>
    <xf numFmtId="41" fontId="4" fillId="0" borderId="7" xfId="8" applyFont="1" applyFill="1" applyBorder="1" applyAlignment="1">
      <alignment horizontal="center" vertical="center" wrapText="1"/>
    </xf>
    <xf numFmtId="41" fontId="4" fillId="0" borderId="9" xfId="8" applyFont="1" applyFill="1" applyBorder="1" applyAlignment="1">
      <alignment horizontal="center" vertical="center" wrapText="1"/>
    </xf>
    <xf numFmtId="0" fontId="33" fillId="0" borderId="7" xfId="0" applyFont="1" applyBorder="1" applyAlignment="1">
      <alignment horizontal="left" vertical="center" wrapText="1"/>
    </xf>
    <xf numFmtId="0" fontId="33" fillId="0" borderId="9" xfId="0" applyFont="1" applyBorder="1" applyAlignment="1">
      <alignment horizontal="left" vertical="center" wrapText="1"/>
    </xf>
    <xf numFmtId="0" fontId="33" fillId="0" borderId="0" xfId="0" applyFont="1" applyAlignment="1">
      <alignment horizontal="left" vertical="top" wrapText="1"/>
    </xf>
  </cellXfs>
  <cellStyles count="384">
    <cellStyle name="20% - Énfasis1" xfId="30" builtinId="30" customBuiltin="1"/>
    <cellStyle name="20% - Énfasis2" xfId="34" builtinId="34" customBuiltin="1"/>
    <cellStyle name="20% - Énfasis3" xfId="38" builtinId="38" customBuiltin="1"/>
    <cellStyle name="20% - Énfasis4" xfId="42" builtinId="42" customBuiltin="1"/>
    <cellStyle name="20% - Énfasis5" xfId="46" builtinId="46" customBuiltin="1"/>
    <cellStyle name="20% - Énfasis6" xfId="50" builtinId="50" customBuiltin="1"/>
    <cellStyle name="40% - Énfasis1" xfId="31" builtinId="31" customBuiltin="1"/>
    <cellStyle name="40% - Énfasis2" xfId="35" builtinId="35" customBuiltin="1"/>
    <cellStyle name="40% - Énfasis3" xfId="39" builtinId="39" customBuiltin="1"/>
    <cellStyle name="40% - Énfasis4" xfId="43" builtinId="43" customBuiltin="1"/>
    <cellStyle name="40% - Énfasis5" xfId="47" builtinId="47" customBuiltin="1"/>
    <cellStyle name="40% - Énfasis6" xfId="51" builtinId="51" customBuiltin="1"/>
    <cellStyle name="60% - Énfasis1" xfId="32" builtinId="32" customBuiltin="1"/>
    <cellStyle name="60% - Énfasis2" xfId="36" builtinId="36" customBuiltin="1"/>
    <cellStyle name="60% - Énfasis3" xfId="40" builtinId="40" customBuiltin="1"/>
    <cellStyle name="60% - Énfasis4" xfId="44" builtinId="44" customBuiltin="1"/>
    <cellStyle name="60% - Énfasis5" xfId="48" builtinId="48" customBuiltin="1"/>
    <cellStyle name="60% - Énfasis6" xfId="52" builtinId="52" customBuiltin="1"/>
    <cellStyle name="Bueno" xfId="17" builtinId="26" customBuiltin="1"/>
    <cellStyle name="Cálculo" xfId="22" builtinId="22" customBuiltin="1"/>
    <cellStyle name="Cancel" xfId="184" xr:uid="{324FAD65-C1BD-4DAE-8AFE-35CF06EAE8EE}"/>
    <cellStyle name="Celda de comprobación" xfId="24" builtinId="23" customBuiltin="1"/>
    <cellStyle name="Celda vinculada" xfId="23" builtinId="24" customBuiltin="1"/>
    <cellStyle name="Encabezado 1" xfId="13" builtinId="16" customBuiltin="1"/>
    <cellStyle name="Encabezado 4" xfId="16" builtinId="19" customBuiltin="1"/>
    <cellStyle name="Énfasis1" xfId="29" builtinId="29" customBuiltin="1"/>
    <cellStyle name="Énfasis2" xfId="33" builtinId="33" customBuiltin="1"/>
    <cellStyle name="Énfasis3" xfId="37" builtinId="37" customBuiltin="1"/>
    <cellStyle name="Énfasis4" xfId="41" builtinId="41" customBuiltin="1"/>
    <cellStyle name="Énfasis5" xfId="45" builtinId="45" customBuiltin="1"/>
    <cellStyle name="Énfasis6" xfId="49" builtinId="49" customBuiltin="1"/>
    <cellStyle name="Entrada" xfId="20" builtinId="20" customBuiltin="1"/>
    <cellStyle name="EstiloNormal" xfId="151" xr:uid="{13F95924-A7BD-4A2A-A495-89E13CA1D1F5}"/>
    <cellStyle name="Hipervínculo" xfId="4" builtinId="8"/>
    <cellStyle name="Incorrecto" xfId="18" builtinId="27" customBuiltin="1"/>
    <cellStyle name="Millares" xfId="1" builtinId="3"/>
    <cellStyle name="Millares [0]" xfId="8" builtinId="6"/>
    <cellStyle name="Millares [0] 10" xfId="131" xr:uid="{5209E71E-90F6-42BB-B947-60964E5BE8A6}"/>
    <cellStyle name="Millares [0] 11" xfId="139" xr:uid="{2035D848-BD12-4C1D-9328-8A2A22167209}"/>
    <cellStyle name="Millares [0] 12" xfId="63" xr:uid="{22AAC9B5-69D5-454A-9793-D170A4D09B74}"/>
    <cellStyle name="Millares [0] 13" xfId="147" xr:uid="{9D61596A-DF95-4D23-8C7A-B08605727E44}"/>
    <cellStyle name="Millares [0] 14" xfId="153" xr:uid="{C9C81EF4-BA4B-41E3-8843-ED4411D7B4B2}"/>
    <cellStyle name="Millares [0] 2" xfId="65" xr:uid="{C764C0A5-9D69-4B9A-902A-8F4C97EA9FC9}"/>
    <cellStyle name="Millares [0] 2 2" xfId="70" xr:uid="{18F5ED0B-4F34-4F93-BBE9-AFEC422C26F8}"/>
    <cellStyle name="Millares [0] 2 2 2" xfId="97" xr:uid="{0FCB4D93-7018-46E5-873E-8F22E36919AA}"/>
    <cellStyle name="Millares [0] 2 2 3" xfId="122" xr:uid="{0B46F1C2-7965-4A6D-9D26-3916CA7D81D2}"/>
    <cellStyle name="Millares [0] 2 2 4" xfId="278" xr:uid="{EEACCFBA-0C7D-4909-933C-967D241DA0AF}"/>
    <cellStyle name="Millares [0] 2 3" xfId="73" xr:uid="{B6576860-28E0-4FA2-9CDE-1E3BF899A52B}"/>
    <cellStyle name="Millares [0] 2 3 2" xfId="93" xr:uid="{F84F852C-89F5-4A26-846F-9A78244A7BA1}"/>
    <cellStyle name="Millares [0] 2 3 3" xfId="118" xr:uid="{F84F5E96-6844-4ADA-89A7-0CD769052645}"/>
    <cellStyle name="Millares [0] 2 4" xfId="84" xr:uid="{119259DD-167F-4246-B352-9B60B504D059}"/>
    <cellStyle name="Millares [0] 2 5" xfId="112" xr:uid="{742C5712-BA83-4E1D-B3CC-55167272D1A1}"/>
    <cellStyle name="Millares [0] 2 6" xfId="227" xr:uid="{2B9E679E-C398-4DC8-A218-5905BB308FC3}"/>
    <cellStyle name="Millares [0] 3" xfId="68" xr:uid="{03421DFB-3FD1-452F-9E73-D9A018EEBF3B}"/>
    <cellStyle name="Millares [0] 3 2" xfId="98" xr:uid="{AC392C34-5EEB-4C07-A884-674EA7919E6B}"/>
    <cellStyle name="Millares [0] 3 2 2" xfId="123" xr:uid="{A28506AD-05E4-4A93-8514-E129D8E1786F}"/>
    <cellStyle name="Millares [0] 3 2 3" xfId="294" xr:uid="{215CEEC1-3336-48D0-8BFE-98D6B6A260EE}"/>
    <cellStyle name="Millares [0] 3 3" xfId="86" xr:uid="{5D9BCB0F-3124-48AB-B8E8-72A0A692DF15}"/>
    <cellStyle name="Millares [0] 3 4" xfId="113" xr:uid="{65922341-B1E2-4C89-87DF-7392C765FA82}"/>
    <cellStyle name="Millares [0] 3 5" xfId="245" xr:uid="{D312AAD2-8C98-49E0-A6AF-6595FF6403D7}"/>
    <cellStyle name="Millares [0] 4" xfId="80" xr:uid="{244E1DF1-96D2-4ACA-AC29-74AC986CA250}"/>
    <cellStyle name="Millares [0] 4 2" xfId="100" xr:uid="{2F486A92-21FA-483D-9B08-BDFFC43D603C}"/>
    <cellStyle name="Millares [0] 4 3" xfId="125" xr:uid="{219B2829-B910-4050-A21A-67BD7591EF96}"/>
    <cellStyle name="Millares [0] 5" xfId="95" xr:uid="{B52E972A-0036-4432-9BD9-AF43F53F64B4}"/>
    <cellStyle name="Millares [0] 5 2" xfId="120" xr:uid="{7F3D5F11-DD4E-4583-AB7D-57E46CA2BCD4}"/>
    <cellStyle name="Millares [0] 6" xfId="89" xr:uid="{FB5AEECD-9E90-486B-8774-B6498F8AA465}"/>
    <cellStyle name="Millares [0] 6 2" xfId="116" xr:uid="{672EE0C6-0521-49ED-AF68-AA6AD82BC75C}"/>
    <cellStyle name="Millares [0] 7" xfId="87" xr:uid="{99D14F4F-D7FB-43EE-8DB0-3421D1EA3CA9}"/>
    <cellStyle name="Millares [0] 7 2" xfId="114" xr:uid="{5D9802DC-DB05-4337-8933-9B11756E24AD}"/>
    <cellStyle name="Millares [0] 8" xfId="82" xr:uid="{4415A928-1976-4748-8BF2-4189CE5D4273}"/>
    <cellStyle name="Millares [0] 9" xfId="103" xr:uid="{014D18F9-6A5B-45CF-B104-B18A08974DDB}"/>
    <cellStyle name="Millares 10" xfId="107" xr:uid="{75DDDD32-C47F-4B66-A60F-775E62341C90}"/>
    <cellStyle name="Millares 10 11" xfId="148" xr:uid="{CB0BF28F-3BE3-4C18-A12C-D84FC2F4B7DB}"/>
    <cellStyle name="Millares 10 2" xfId="334" xr:uid="{54DB73D5-3692-4151-8A2E-F7EF09D88CCB}"/>
    <cellStyle name="Millares 10 2 2" xfId="187" xr:uid="{74CF430F-A3EE-44FE-980F-5149455892FB}"/>
    <cellStyle name="Millares 10 2 2 2" xfId="219" xr:uid="{1A0869B3-993D-4583-ACA6-4C00221B942C}"/>
    <cellStyle name="Millares 10 2 2 2 2" xfId="240" xr:uid="{95BEA16E-7416-4C15-B7A1-9190CF418FB9}"/>
    <cellStyle name="Millares 10 2 2 2 2 2" xfId="289" xr:uid="{4D205D80-E362-46AB-BEAC-C91D795FE0D9}"/>
    <cellStyle name="Millares 10 2 2 2 2 2 2" xfId="379" xr:uid="{BAC7A464-FEE5-453F-B8F7-7E034818B683}"/>
    <cellStyle name="Millares 10 2 2 2 2 3" xfId="348" xr:uid="{4358FB39-C998-4460-9D48-7293D284DBEB}"/>
    <cellStyle name="Millares 10 2 2 2 3" xfId="273" xr:uid="{3C50A9CB-6DCD-4169-B9B3-A36704D03B49}"/>
    <cellStyle name="Millares 10 2 2 2 3 2" xfId="367" xr:uid="{D37C4618-8EBD-4AEF-A3D3-CC340AC07D77}"/>
    <cellStyle name="Millares 10 2 2 2 4" xfId="336" xr:uid="{C691EE45-8913-4773-BB58-552CD269F299}"/>
    <cellStyle name="Millares 10 2 2 3" xfId="233" xr:uid="{DF688DA3-105B-40D4-BA7E-8B926DAF15AF}"/>
    <cellStyle name="Millares 10 2 2 3 2" xfId="282" xr:uid="{D2E36E59-1B80-4570-8A42-3BD67D549965}"/>
    <cellStyle name="Millares 10 2 2 3 2 2" xfId="373" xr:uid="{1E5847A3-1F26-4EB5-B56F-85C0E8448EB2}"/>
    <cellStyle name="Millares 10 2 2 3 3" xfId="342" xr:uid="{32518675-24C1-4FEE-A3C7-F3FE0EEEE315}"/>
    <cellStyle name="Millares 10 2 2 4" xfId="266" xr:uid="{FB16FCFE-083D-486C-BB0F-269EB53827B0}"/>
    <cellStyle name="Millares 10 2 2 4 2" xfId="361" xr:uid="{09F3A89D-CEAB-43FD-AE22-9E22F68CA779}"/>
    <cellStyle name="Millares 10 2 2 5" xfId="310" xr:uid="{FCD89736-0A54-4BE0-A9F4-248F25882A95}"/>
    <cellStyle name="Millares 10 3" xfId="215" xr:uid="{DD08CC48-DAAF-41CF-B488-8271E312B498}"/>
    <cellStyle name="Millares 11" xfId="110" xr:uid="{E0E93E74-F007-412F-9B48-BF7EA49F8F90}"/>
    <cellStyle name="Millares 11 2" xfId="295" xr:uid="{5A5A936D-06C5-402B-881E-DE39C2B1A8E3}"/>
    <cellStyle name="Millares 12" xfId="128" xr:uid="{D6306866-2605-4BF3-976A-6DD280BC928E}"/>
    <cellStyle name="Millares 12 2" xfId="353" xr:uid="{F0802B5C-E947-41A3-AC04-D976BAF24790}"/>
    <cellStyle name="Millares 12 2 2" xfId="144" xr:uid="{6C2B045B-20B3-4579-BC57-471FE6556164}"/>
    <cellStyle name="Millares 12 2 2 2" xfId="220" xr:uid="{C7DA681E-AD54-4196-94FB-A726DCE74366}"/>
    <cellStyle name="Millares 12 2 2 2 2" xfId="241" xr:uid="{D0F48E50-7C03-494B-BD35-FAE7F7E7D021}"/>
    <cellStyle name="Millares 12 2 2 2 2 2" xfId="290" xr:uid="{8E501AC8-AAFE-461D-B6B1-8AE29A56A68E}"/>
    <cellStyle name="Millares 12 2 2 2 2 2 2" xfId="380" xr:uid="{DB38B899-03D8-4CD0-9A92-A7FF652E387A}"/>
    <cellStyle name="Millares 12 2 2 2 2 3" xfId="349" xr:uid="{C7400E8D-6010-4C35-A71B-60F8D77CAFE1}"/>
    <cellStyle name="Millares 12 2 2 2 3" xfId="274" xr:uid="{57CCA8D9-2522-45A0-AF66-847286477881}"/>
    <cellStyle name="Millares 12 2 2 2 3 2" xfId="368" xr:uid="{E081239E-0208-4B2B-9DA6-13668DEFAEBA}"/>
    <cellStyle name="Millares 12 2 2 2 4" xfId="337" xr:uid="{1A37BF9E-C90D-4B7F-A0BE-F0EB264538CE}"/>
    <cellStyle name="Millares 12 2 2 3" xfId="188" xr:uid="{93A52897-C1AC-4B63-AD6F-D748170CD857}"/>
    <cellStyle name="Millares 12 2 2 3 2" xfId="267" xr:uid="{A017A9E1-8074-4FDE-AD6F-B15883BAD41E}"/>
    <cellStyle name="Millares 12 2 2 3 2 2" xfId="362" xr:uid="{F23B96C7-AAD7-4A2F-88C9-43DAF6715703}"/>
    <cellStyle name="Millares 12 2 2 3 3" xfId="311" xr:uid="{3DC50956-27C5-4F95-B732-6D571028BAB2}"/>
    <cellStyle name="Millares 12 2 2 4" xfId="234" xr:uid="{6DEECFCD-07A0-42E1-BF10-6691E2472E9F}"/>
    <cellStyle name="Millares 12 2 2 4 2" xfId="283" xr:uid="{1005D396-B98F-4826-AFD8-5A889190F8C6}"/>
    <cellStyle name="Millares 12 2 2 4 2 2" xfId="374" xr:uid="{EC52EF1F-110D-4E4C-A4C7-D2DCF92227BB}"/>
    <cellStyle name="Millares 12 2 2 4 3" xfId="343" xr:uid="{D9AFB51A-04A4-486C-8CC0-AAFC9CD62CB2}"/>
    <cellStyle name="Millares 12 2 2 5" xfId="257" xr:uid="{47F6BACF-0144-4CEA-AAFB-148D4D7B9D68}"/>
    <cellStyle name="Millares 12 2 2 5 2" xfId="356" xr:uid="{7501B068-E334-48B2-AE66-350C15861F85}"/>
    <cellStyle name="Millares 12 2 2 6" xfId="172" xr:uid="{C8CAB262-8681-4C53-95FE-CC63BEDFE541}"/>
    <cellStyle name="Millares 12 2 2 7" xfId="302" xr:uid="{3C7EC70F-5222-423E-AFF1-7B18CF28100B}"/>
    <cellStyle name="Millares 12 2 2 8" xfId="158" xr:uid="{031D1472-B529-4343-BA5D-863C9ADA693C}"/>
    <cellStyle name="Millares 12 2 2 9" xfId="154" xr:uid="{D8D6580F-70D5-4E8C-924A-C698DFF6BB95}"/>
    <cellStyle name="Millares 12 3" xfId="246" xr:uid="{46F6568D-96AB-46EF-A4D9-608FDB61DC42}"/>
    <cellStyle name="Millares 13" xfId="111" xr:uid="{9BE9C6BC-8C97-4C04-8708-6902212805A5}"/>
    <cellStyle name="Millares 13 2" xfId="359" xr:uid="{2837BF05-04AA-440A-9149-DBC4B777EF1F}"/>
    <cellStyle name="Millares 13 3" xfId="261" xr:uid="{B1F9ABCC-BC84-48C4-98EB-F222DE4D2994}"/>
    <cellStyle name="Millares 14" xfId="136" xr:uid="{9CA374A3-EF59-4531-BE18-AED4C73E3B77}"/>
    <cellStyle name="Millares 14 2" xfId="161" xr:uid="{659C5DCE-BB05-4D49-8FD9-6F9A2702C2AB}"/>
    <cellStyle name="Millares 15" xfId="140" xr:uid="{AE875D6B-AC5E-4BBB-8C1B-55BCFE067913}"/>
    <cellStyle name="Millares 15 2" xfId="298" xr:uid="{0F93C5A9-239C-4E53-852A-43AF90B3A7BF}"/>
    <cellStyle name="Millares 16" xfId="146" xr:uid="{417218BF-7ABC-45CB-82D3-D59CF3792858}"/>
    <cellStyle name="Millares 16 2" xfId="299" xr:uid="{F54EF919-692C-409B-BAB8-D0B0D40485CA}"/>
    <cellStyle name="Millares 17" xfId="145" xr:uid="{7886FDB9-98B2-44BB-BD58-86D0C855F803}"/>
    <cellStyle name="Millares 17 2" xfId="159" xr:uid="{DD983D7D-5B5A-4079-B79C-4970F754F6FC}"/>
    <cellStyle name="Millares 18" xfId="155" xr:uid="{CB68604E-E780-4B02-AD6D-1B8B1B91DB9D}"/>
    <cellStyle name="Millares 2" xfId="56" xr:uid="{4CF7EDA1-E635-470C-BC7E-EB76B7770747}"/>
    <cellStyle name="Millares 2 2" xfId="58" xr:uid="{4C44177B-8344-4F03-A985-27F0A97B8C4C}"/>
    <cellStyle name="Millares 2 2 2" xfId="218" xr:uid="{B10B6148-8C11-4D01-8B07-02CC3BC645F4}"/>
    <cellStyle name="Millares 2 2 2 2" xfId="10" xr:uid="{6C0AD040-465F-46E5-9BAD-5F35AFFC4ADF}"/>
    <cellStyle name="Millares 2 2 2 2 2" xfId="366" xr:uid="{12E729DF-00CC-4C7F-94C0-454CD9BF6D2F}"/>
    <cellStyle name="Millares 2 2 2 2 3" xfId="272" xr:uid="{ADAD59E1-1DF9-4D2D-A1A6-8B6876171A83}"/>
    <cellStyle name="Millares 2 2 2 3" xfId="335" xr:uid="{7BF2B8DA-C9E9-4A75-9888-5CA9B7BBF929}"/>
    <cellStyle name="Millares 2 2 3" xfId="239" xr:uid="{463EEFB2-477F-43C2-AC1E-DC41FFF0E90F}"/>
    <cellStyle name="Millares 2 2 3 2" xfId="288" xr:uid="{C7B5DC1A-42CD-4239-97FE-12D62C41B1FB}"/>
    <cellStyle name="Millares 2 2 3 2 2" xfId="378" xr:uid="{383B2D3F-8649-4F77-9D83-68059631C341}"/>
    <cellStyle name="Millares 2 2 3 3" xfId="347" xr:uid="{8F22040A-0F6A-4D44-BCCF-3F6D8D90099C}"/>
    <cellStyle name="Millares 2 2 4" xfId="258" xr:uid="{FC3EDF19-5A86-49C5-B36B-4375205E5864}"/>
    <cellStyle name="Millares 2 2 4 2" xfId="357" xr:uid="{926BB163-228C-4442-879D-3C02ABCF545D}"/>
    <cellStyle name="Millares 2 2 5" xfId="303" xr:uid="{7318D49E-F284-4511-B629-7B4BCB8ED9DE}"/>
    <cellStyle name="Millares 2 2 6" xfId="173" xr:uid="{7639E38E-B6B6-4588-BD52-9FB750037EFC}"/>
    <cellStyle name="Millares 2 3" xfId="76" xr:uid="{1DF2A405-2DCE-413B-88B9-581FC5E0DC00}"/>
    <cellStyle name="Millares 2 3 2" xfId="264" xr:uid="{08B5565D-159C-4C0B-9ED4-DD39F1323D82}"/>
    <cellStyle name="Millares 2 3 2 2" xfId="360" xr:uid="{B1F70C01-2398-4598-85F1-BD5B3CD44E79}"/>
    <cellStyle name="Millares 2 3 3" xfId="308" xr:uid="{FC43BC19-05F3-4647-A743-61634B3F2B1B}"/>
    <cellStyle name="Millares 2 3 4" xfId="181" xr:uid="{AA60C627-2EDE-472B-BA79-1AA259897E11}"/>
    <cellStyle name="Millares 2 4" xfId="99" xr:uid="{564FFD30-E980-4F14-BB5F-A6C900721BD3}"/>
    <cellStyle name="Millares 2 4 2" xfId="281" xr:uid="{C723AD93-8541-4684-B35B-C0CBA538C51B}"/>
    <cellStyle name="Millares 2 4 2 2" xfId="372" xr:uid="{AD79983D-7718-4E37-8C4C-5CAC8C4B4838}"/>
    <cellStyle name="Millares 2 4 3" xfId="341" xr:uid="{851AD59C-A6DC-4136-B45F-5416FA4860D5}"/>
    <cellStyle name="Millares 2 4 4" xfId="231" xr:uid="{0156905C-CA23-4641-929E-1E37FCE09B53}"/>
    <cellStyle name="Millares 2 5" xfId="124" xr:uid="{5A3083A0-ACB2-4968-A304-C1ECB82EE6C5}"/>
    <cellStyle name="Millares 2 5 2" xfId="354" xr:uid="{72976354-0A10-4AA0-B265-A88E367B56B9}"/>
    <cellStyle name="Millares 2 5 3" xfId="247" xr:uid="{32D69FF4-B288-472B-AF45-9117D83F5538}"/>
    <cellStyle name="Millares 2 6" xfId="300" xr:uid="{E2E8E2D7-E0C8-46E6-915E-F49B137C9C60}"/>
    <cellStyle name="Millares 2 7" xfId="162" xr:uid="{88E7CA87-C88B-4D8F-91F0-07F0FBBC9039}"/>
    <cellStyle name="Millares 28" xfId="6" xr:uid="{00000000-0005-0000-0000-000003000000}"/>
    <cellStyle name="Millares 3" xfId="61" xr:uid="{CB912A6D-6D8B-4727-AC48-26E87F7F7768}"/>
    <cellStyle name="Millares 3 2" xfId="96" xr:uid="{64D3A49C-7EAB-4B43-8854-AECDF5B30365}"/>
    <cellStyle name="Millares 3 2 2" xfId="271" xr:uid="{E15D3870-C74F-4914-9C44-DD6E85C115AD}"/>
    <cellStyle name="Millares 3 2 3" xfId="217" xr:uid="{9204BFDB-4F78-4FC6-9F42-68C1B346DC1A}"/>
    <cellStyle name="Millares 3 3" xfId="121" xr:uid="{CB3E57C2-2589-478E-9B5A-034BEA5DA36E}"/>
    <cellStyle name="Millares 3 3 2" xfId="287" xr:uid="{AC83D33A-9D37-4AA7-8B98-F3BEB1C04C39}"/>
    <cellStyle name="Millares 3 3 3" xfId="238" xr:uid="{DB6B50F8-949C-4FAC-A1A3-A3AAA289C79B}"/>
    <cellStyle name="Millares 3 4" xfId="250" xr:uid="{FCD70418-D5A0-4BB9-80E0-679E6713855F}"/>
    <cellStyle name="Millares 3 5" xfId="165" xr:uid="{50CCE900-3D4D-47DD-8631-666F4C6ABCC2}"/>
    <cellStyle name="Millares 4" xfId="57" xr:uid="{D4E1F8F9-A074-41E2-807C-820EFA63DE1B}"/>
    <cellStyle name="Millares 4 2" xfId="90" xr:uid="{CB417E47-7C35-4145-8ECC-0E37CC54F1AA}"/>
    <cellStyle name="Millares 4 2 2" xfId="355" xr:uid="{4F04B65D-D9AB-4B0B-AFC6-05C6A14C355E}"/>
    <cellStyle name="Millares 4 2 3" xfId="251" xr:uid="{5B8611B4-9121-4D63-8BE1-3286211555DF}"/>
    <cellStyle name="Millares 4 3" xfId="117" xr:uid="{D25E44F1-BEC2-45D8-A448-379FF68F11B3}"/>
    <cellStyle name="Millares 4 3 2" xfId="301" xr:uid="{C253A747-36EA-47EE-A510-7D0FF1B55CA3}"/>
    <cellStyle name="Millares 4 4" xfId="166" xr:uid="{FB83579C-E897-421F-B798-983995B64520}"/>
    <cellStyle name="Millares 5" xfId="67" xr:uid="{F23F5A13-E897-4D6E-AB67-DC45B27AA65D}"/>
    <cellStyle name="Millares 5 2" xfId="88" xr:uid="{BD850713-5606-4BA8-8820-5995A463C0E9}"/>
    <cellStyle name="Millares 5 2 2" xfId="253" xr:uid="{FB08F0A0-18CC-4177-A1EE-F4E9A01F4435}"/>
    <cellStyle name="Millares 5 3" xfId="115" xr:uid="{B183BE2D-AEC0-4233-AFF9-ACFE0E17CC63}"/>
    <cellStyle name="Millares 5 4" xfId="168" xr:uid="{9B55133D-37FE-4533-9890-02B2A3369B83}"/>
    <cellStyle name="Millares 6" xfId="78" xr:uid="{00708113-1282-4064-854D-CDCDDFC4DBC2}"/>
    <cellStyle name="Millares 6 2" xfId="259" xr:uid="{1D1FDB1A-ACF5-4F60-8395-E5AE12978ADD}"/>
    <cellStyle name="Millares 6 3" xfId="175" xr:uid="{A046B0C5-E610-43F4-9C80-11351889851A}"/>
    <cellStyle name="Millares 69" xfId="143" xr:uid="{C963E7EE-DCA5-432B-AD63-B4864EB62ADC}"/>
    <cellStyle name="Millares 69 2" xfId="312" xr:uid="{F92B69EB-8721-4EE2-A007-EB55757CF1BF}"/>
    <cellStyle name="Millares 69 3" xfId="190" xr:uid="{E8AABF20-877E-44D8-8F48-4CF279C17167}"/>
    <cellStyle name="Millares 7" xfId="83" xr:uid="{9A8415F3-002D-4725-8F87-BD2934F0E9C8}"/>
    <cellStyle name="Millares 7 2" xfId="263" xr:uid="{DA1DBF9C-599F-4C88-A7B5-8F8C94AFBD7B}"/>
    <cellStyle name="Millares 7 3" xfId="180" xr:uid="{911798A3-90DE-457A-A7AF-E507F54BB695}"/>
    <cellStyle name="Millares 71" xfId="213" xr:uid="{28CBACF3-0B33-45E2-BD92-7C3309529608}"/>
    <cellStyle name="Millares 71 2" xfId="222" xr:uid="{927559C6-E6C3-4C1C-B3FE-A761540F4081}"/>
    <cellStyle name="Millares 71 2 2" xfId="243" xr:uid="{932881A2-B2A6-4D83-8F8C-13CC8065140A}"/>
    <cellStyle name="Millares 71 2 2 2" xfId="292" xr:uid="{0107D122-D339-495F-BB30-457AE0E1C5E5}"/>
    <cellStyle name="Millares 71 2 2 2 2" xfId="382" xr:uid="{34CB4E0F-CBCE-4C1C-9477-5556BE22B17C}"/>
    <cellStyle name="Millares 71 2 2 3" xfId="351" xr:uid="{B6ED8DF2-BEB5-4CCB-9490-0E3D4F84FFBE}"/>
    <cellStyle name="Millares 71 2 3" xfId="276" xr:uid="{A67CF085-1093-4045-BEC9-71896AD5EE28}"/>
    <cellStyle name="Millares 71 2 3 2" xfId="370" xr:uid="{76869A6A-F11B-43E7-ADA7-23BD02CEC649}"/>
    <cellStyle name="Millares 71 2 4" xfId="339" xr:uid="{2078AA18-F372-4BD3-9746-1CD88223C51F}"/>
    <cellStyle name="Millares 71 3" xfId="236" xr:uid="{FEE5135D-FDD2-46A3-8B09-6DE32464E8CC}"/>
    <cellStyle name="Millares 71 3 2" xfId="285" xr:uid="{CC076D9E-BE13-47D8-8D54-CDA1FA7B8BE9}"/>
    <cellStyle name="Millares 71 3 2 2" xfId="376" xr:uid="{4D568B18-47E9-4AB2-A601-ABF381364C06}"/>
    <cellStyle name="Millares 71 3 3" xfId="345" xr:uid="{FA4E67F8-EEF4-49BC-87F8-6FACA58B875F}"/>
    <cellStyle name="Millares 71 4" xfId="269" xr:uid="{6C4E0017-EA94-43C3-8B14-7B1E019EBBC5}"/>
    <cellStyle name="Millares 71 4 2" xfId="364" xr:uid="{BB9110D8-567F-4A95-BB4F-F863ECE6467D}"/>
    <cellStyle name="Millares 71 5" xfId="332" xr:uid="{8C8D1142-65BB-4A0D-B56A-6D36B8B3A4AB}"/>
    <cellStyle name="Millares 72" xfId="214" xr:uid="{9158A0E4-28A5-433C-9E17-A1644DEC2B6E}"/>
    <cellStyle name="Millares 72 2" xfId="223" xr:uid="{1A66DFBD-29FB-4C26-B9DB-BD736FF65DE6}"/>
    <cellStyle name="Millares 72 2 2" xfId="244" xr:uid="{CFA9A4AD-A404-4E74-BC2D-8F6E5A540E5B}"/>
    <cellStyle name="Millares 72 2 2 2" xfId="293" xr:uid="{A8D1E68D-B6AC-4D97-BA00-06353E54C961}"/>
    <cellStyle name="Millares 72 2 2 2 2" xfId="383" xr:uid="{4F04C4ED-3072-4A80-AB01-6D439F0D4430}"/>
    <cellStyle name="Millares 72 2 2 3" xfId="352" xr:uid="{2421C5CF-FFF9-41F4-B2C9-C799F5C98147}"/>
    <cellStyle name="Millares 72 2 3" xfId="277" xr:uid="{0D455656-DF76-45B9-9D84-00F4AD745602}"/>
    <cellStyle name="Millares 72 2 3 2" xfId="371" xr:uid="{372E3D6F-D188-4F64-BAFB-95074D183B60}"/>
    <cellStyle name="Millares 72 2 4" xfId="340" xr:uid="{A3DAD7D7-E5DF-4926-BF1C-CDAB5B4321FA}"/>
    <cellStyle name="Millares 72 3" xfId="237" xr:uid="{452CA6D6-D4BB-4CBA-A91E-4F4C1CC01372}"/>
    <cellStyle name="Millares 72 3 2" xfId="286" xr:uid="{93F5FC90-5B78-4176-B1D2-F10709469696}"/>
    <cellStyle name="Millares 72 3 2 2" xfId="377" xr:uid="{6D0F5D62-EC01-4963-B11C-C984A4BFBAC1}"/>
    <cellStyle name="Millares 72 3 3" xfId="346" xr:uid="{E87693D3-3534-49F7-A4EA-368EC28CC46D}"/>
    <cellStyle name="Millares 72 4" xfId="270" xr:uid="{E85D2539-669A-4108-BBCA-8222CB5C3A3F}"/>
    <cellStyle name="Millares 72 4 2" xfId="365" xr:uid="{0B319001-9128-4E77-A338-D612A36A8317}"/>
    <cellStyle name="Millares 72 5" xfId="333" xr:uid="{3FE162F5-BD1A-4F2F-8BA6-3ADC8CDAB67E}"/>
    <cellStyle name="Millares 73" xfId="192" xr:uid="{B64881FD-D636-4E11-BC0E-F9159B8E8580}"/>
    <cellStyle name="Millares 73 2" xfId="176" xr:uid="{800188FC-2B7F-4D04-8E2D-F8F8F406D31E}"/>
    <cellStyle name="Millares 73 2 2" xfId="221" xr:uid="{413D5996-F30A-4BFD-AD69-C74F6BC6471A}"/>
    <cellStyle name="Millares 73 2 2 2" xfId="242" xr:uid="{D6C7FF8B-773C-4AB5-BABA-56A8E65FEAFC}"/>
    <cellStyle name="Millares 73 2 2 2 2" xfId="291" xr:uid="{F785E0B2-B204-4459-8EB6-F21A2D7E5FF4}"/>
    <cellStyle name="Millares 73 2 2 2 2 2" xfId="381" xr:uid="{7BDD39C1-B953-4518-9B8C-43351CE49E78}"/>
    <cellStyle name="Millares 73 2 2 2 3" xfId="350" xr:uid="{D55F8C78-2377-4CEE-8C0D-9EBB2E3DDE39}"/>
    <cellStyle name="Millares 73 2 2 3" xfId="275" xr:uid="{DAB6D29F-F615-4DD9-9D56-D20CF5042FF2}"/>
    <cellStyle name="Millares 73 2 2 3 2" xfId="369" xr:uid="{97200040-AC8B-4ADF-B3DC-5B438955E387}"/>
    <cellStyle name="Millares 73 2 2 4" xfId="338" xr:uid="{EB9AC9E6-5A5B-46FF-84FD-C91ADD2E585B}"/>
    <cellStyle name="Millares 73 2 3" xfId="212" xr:uid="{CBBC781F-3FAE-4C78-9A54-784383C37FFE}"/>
    <cellStyle name="Millares 73 2 3 2" xfId="268" xr:uid="{B3FAC9F4-E8D4-4A92-BD26-53CDD26D7C5C}"/>
    <cellStyle name="Millares 73 2 3 2 2" xfId="363" xr:uid="{30391334-44E7-4B27-8C3D-10D3265029E1}"/>
    <cellStyle name="Millares 73 2 3 3" xfId="331" xr:uid="{71D5A5F1-E71B-47AE-A1F4-B5A3E1E8D438}"/>
    <cellStyle name="Millares 73 2 4" xfId="235" xr:uid="{65F33EA0-D7B4-432B-B6A6-CDB67AF4B822}"/>
    <cellStyle name="Millares 73 2 4 2" xfId="284" xr:uid="{BDAF3093-CAA1-4301-938E-D4A9E1842421}"/>
    <cellStyle name="Millares 73 2 4 2 2" xfId="375" xr:uid="{25EF6197-01D8-4D70-BD3B-746823798038}"/>
    <cellStyle name="Millares 73 2 4 3" xfId="344" xr:uid="{3C125845-81EC-4BDC-8D03-2460B91B5BB1}"/>
    <cellStyle name="Millares 73 2 5" xfId="260" xr:uid="{4F48423D-E345-425B-BDFA-EADE87474A32}"/>
    <cellStyle name="Millares 73 2 5 2" xfId="358" xr:uid="{79B75A78-CA7D-4EA9-90F3-3CCD1D2C2313}"/>
    <cellStyle name="Millares 73 2 6" xfId="305" xr:uid="{0E6D5378-5E00-45B5-A72B-41B12F8F5A43}"/>
    <cellStyle name="Millares 73 3" xfId="313" xr:uid="{DAF68BB7-8C49-451D-B170-1FC14E5D2B26}"/>
    <cellStyle name="Millares 8" xfId="104" xr:uid="{94AF20D8-55C6-4147-83E2-48519E42B1A7}"/>
    <cellStyle name="Millares 8 2" xfId="279" xr:uid="{4B1A4DCB-DCF8-47F2-9F95-02B2A4589F7E}"/>
    <cellStyle name="Millares 8 3" xfId="229" xr:uid="{8E72C7FE-501F-4FCA-BBF6-2F72AA553BF8}"/>
    <cellStyle name="Millares 9" xfId="105" xr:uid="{D550FD99-081A-4669-9A3C-30C673734BCC}"/>
    <cellStyle name="Millares 9 2" xfId="280" xr:uid="{0FDA2D51-06E1-4E81-9B5F-FF4281E3E6BB}"/>
    <cellStyle name="Millares 9 3" xfId="230" xr:uid="{FA588912-A123-4970-9770-974A9CC6AB13}"/>
    <cellStyle name="Millares 93" xfId="149" xr:uid="{1BBCF3D4-C4C1-4FCE-8D4E-B988A33757BB}"/>
    <cellStyle name="Moneda [0]" xfId="11" builtinId="7"/>
    <cellStyle name="Moneda [0] 2" xfId="59" xr:uid="{180C7BC9-9E9C-4B0A-BD53-E48303018E73}"/>
    <cellStyle name="Moneda [0] 2 2" xfId="101" xr:uid="{CC259650-7C6D-4039-8664-8F8F2C46340D}"/>
    <cellStyle name="Moneda [0] 2 2 2" xfId="126" xr:uid="{16A65876-0155-4F07-90F2-0B343FF3BC40}"/>
    <cellStyle name="Moneda [0] 2 3" xfId="94" xr:uid="{001A5BEF-CD07-48DD-AB6A-506F9336CEA8}"/>
    <cellStyle name="Moneda [0] 2 4" xfId="119" xr:uid="{B4547793-1CB7-4FB4-91F6-62AC093445EF}"/>
    <cellStyle name="Moneda [0] 3" xfId="77" xr:uid="{692592E5-8468-4881-B2C5-4E6CE634C1AF}"/>
    <cellStyle name="Moneda [0] 4" xfId="79" xr:uid="{0C93D143-65AB-41D2-8CA5-287443B1355E}"/>
    <cellStyle name="Moneda 2" xfId="62" xr:uid="{75D15FDB-45DA-4145-831A-8767C63D6FF2}"/>
    <cellStyle name="Neutral" xfId="19" builtinId="28" customBuiltin="1"/>
    <cellStyle name="Normal" xfId="0" builtinId="0"/>
    <cellStyle name="Normal 10" xfId="108" xr:uid="{76D60F3D-6EE7-4432-85F2-239132A07E59}"/>
    <cellStyle name="Normal 10 2" xfId="191" xr:uid="{5D58A355-A3B3-4EF2-887D-FBB4A88614DE}"/>
    <cellStyle name="Normal 10 3" xfId="297" xr:uid="{0785C642-2CDD-4E4E-8339-B538C7C7C0D3}"/>
    <cellStyle name="Normal 11" xfId="109" xr:uid="{62EC8812-45B9-48A0-8D4A-51A6D8FA7ADA}"/>
    <cellStyle name="Normal 12" xfId="127" xr:uid="{F773D294-B925-4232-B6AD-8C4A99955513}"/>
    <cellStyle name="Normal 13" xfId="106" xr:uid="{C32AEDED-7177-4948-BEA7-71229CA5F1A3}"/>
    <cellStyle name="Normal 13 2" xfId="157" xr:uid="{CBB23A79-48FE-404F-BF4E-88AFC9DACC29}"/>
    <cellStyle name="Normal 14" xfId="129" xr:uid="{E2FF88D5-9D14-4259-84B9-FB2044AC4F1F}"/>
    <cellStyle name="Normal 15" xfId="130" xr:uid="{BADE2140-B898-4CEE-B671-A5D90E922E8E}"/>
    <cellStyle name="Normal 16" xfId="132" xr:uid="{2D25EF58-447A-4FE9-976C-3705444963F9}"/>
    <cellStyle name="Normal 17" xfId="133" xr:uid="{76B9E804-2A10-497F-9FAA-534FD607C8C4}"/>
    <cellStyle name="Normal 170 2" xfId="7" xr:uid="{00000000-0005-0000-0000-000005000000}"/>
    <cellStyle name="Normal 172" xfId="5" xr:uid="{00000000-0005-0000-0000-000006000000}"/>
    <cellStyle name="Normal 18" xfId="134" xr:uid="{28B529CC-6825-4AAD-9BBB-92D4B51DB021}"/>
    <cellStyle name="Normal 181" xfId="177" xr:uid="{CB3BE4BF-5ACA-441C-BC40-96146EB2B915}"/>
    <cellStyle name="Normal 181 2" xfId="306" xr:uid="{5BA003AC-1B00-4EC2-9886-FD174A969735}"/>
    <cellStyle name="Normal 184" xfId="193" xr:uid="{B187624D-1867-495B-A927-79F933F0FE63}"/>
    <cellStyle name="Normal 184 2" xfId="314" xr:uid="{11F679EE-2712-4BAD-83B3-ED67DC65CE79}"/>
    <cellStyle name="Normal 185" xfId="194" xr:uid="{C0DA2359-6F03-4FD7-9339-110747624C74}"/>
    <cellStyle name="Normal 185 2" xfId="315" xr:uid="{246AA9A3-94F6-499F-A9E4-E31302F7F3EE}"/>
    <cellStyle name="Normal 186" xfId="195" xr:uid="{45E27EC6-A2CB-485C-AAE6-1639287AAF16}"/>
    <cellStyle name="Normal 186 2" xfId="316" xr:uid="{E8F473EB-89BE-44A5-8089-414A188FE04E}"/>
    <cellStyle name="Normal 187" xfId="196" xr:uid="{51EE2D56-BE0C-4C94-BDC5-845CB462F1F0}"/>
    <cellStyle name="Normal 187 2" xfId="317" xr:uid="{46C998C9-3D2F-4964-ABD9-ACE1DFB602C1}"/>
    <cellStyle name="Normal 188" xfId="197" xr:uid="{A4551322-0022-4177-AA70-F58416A06BEE}"/>
    <cellStyle name="Normal 188 2" xfId="318" xr:uid="{7049505F-1924-493F-8BDF-75F6303C4B53}"/>
    <cellStyle name="Normal 19" xfId="135" xr:uid="{355819D5-6210-4442-901A-A902093A0DBC}"/>
    <cellStyle name="Normal 190" xfId="198" xr:uid="{CFEF958F-BC98-4398-A256-A23446A3B850}"/>
    <cellStyle name="Normal 190 2" xfId="319" xr:uid="{FC112298-0D0B-4466-9FDA-3085030ED62F}"/>
    <cellStyle name="Normal 191" xfId="199" xr:uid="{3CA4365D-0A20-4159-99BC-C07D3B1BC0D8}"/>
    <cellStyle name="Normal 191 2" xfId="320" xr:uid="{7DE9F39D-8BB5-4C86-89A5-C3C351E8402D}"/>
    <cellStyle name="Normal 192" xfId="200" xr:uid="{31560403-496F-4990-9338-706104BD14C4}"/>
    <cellStyle name="Normal 192 2" xfId="321" xr:uid="{EEA2C943-4B5A-40A9-B120-F98B8464BB88}"/>
    <cellStyle name="Normal 193" xfId="201" xr:uid="{1B3F540B-6C94-4254-A822-D86EAEE26399}"/>
    <cellStyle name="Normal 193 2" xfId="322" xr:uid="{660F3FF6-1C26-4AEB-8682-725758029548}"/>
    <cellStyle name="Normal 194" xfId="202" xr:uid="{C7A8FDB9-F4A2-4886-B136-36870C9C4498}"/>
    <cellStyle name="Normal 194 2" xfId="323" xr:uid="{7B4E191F-B901-4CBB-9CE0-D552FE97BBF0}"/>
    <cellStyle name="Normal 196" xfId="203" xr:uid="{F99B8B0F-1515-4964-B528-8632F7288148}"/>
    <cellStyle name="Normal 196 2" xfId="324" xr:uid="{1DF944B1-F267-4126-AF46-2AC35755B05C}"/>
    <cellStyle name="Normal 197" xfId="204" xr:uid="{B2DCFCAC-12F5-493E-8F4E-053B5E1E8919}"/>
    <cellStyle name="Normal 197 2" xfId="325" xr:uid="{D90EE107-CB93-41C9-A8CF-56CD81D2D3C9}"/>
    <cellStyle name="Normal 199" xfId="205" xr:uid="{51C6623F-C823-48FA-8C6F-9618782A5735}"/>
    <cellStyle name="Normal 199 2" xfId="326" xr:uid="{F1473230-1B39-460F-998A-593C0C7B1409}"/>
    <cellStyle name="Normal 2" xfId="3" xr:uid="{00000000-0005-0000-0000-000007000000}"/>
    <cellStyle name="Normal 2 17" xfId="9" xr:uid="{45D62159-686D-4D82-A8AF-0D9594E3C065}"/>
    <cellStyle name="Normal 2 2" xfId="71" xr:uid="{84D1C848-E880-49AA-8DB5-82B037D8213C}"/>
    <cellStyle name="Normal 2 2 2" xfId="74" xr:uid="{120C4A94-A57F-46E8-926A-987FA94DE648}"/>
    <cellStyle name="Normal 2 2 2 2" xfId="183" xr:uid="{136DD35C-B044-472F-A9A0-DBED6DADF324}"/>
    <cellStyle name="Normal 2 2 3" xfId="92" xr:uid="{41D6AA7F-9E3A-4B0B-A63A-8E7E939BA844}"/>
    <cellStyle name="Normal 2 3" xfId="64" xr:uid="{DC64A87C-A911-4553-94CF-E4C6E96925D6}"/>
    <cellStyle name="Normal 2 3 2" xfId="91" xr:uid="{23AF5C93-8EAB-4273-B4A8-3678EF2F6F41}"/>
    <cellStyle name="Normal 2 3 3" xfId="160" xr:uid="{6CE33659-80CB-49BB-9002-D2B6250877EA}"/>
    <cellStyle name="Normal 2 4" xfId="75" xr:uid="{21B2F174-8F3B-46F8-8997-292EAD529629}"/>
    <cellStyle name="Normal 2 40" xfId="210" xr:uid="{8EC58DEE-9C6B-4501-9054-B210568B4024}"/>
    <cellStyle name="Normal 2 44" xfId="211" xr:uid="{B9EEC50C-7A7C-413B-9F90-6B51E18ED1F2}"/>
    <cellStyle name="Normal 2 5" xfId="138" xr:uid="{4D93E3A2-AFDE-4804-9C82-9AFC4AB50916}"/>
    <cellStyle name="Normal 2 6" xfId="54" xr:uid="{E6282C53-0F5F-48F6-ACC2-87340AE889E6}"/>
    <cellStyle name="Normal 20" xfId="137" xr:uid="{8CD408C2-A202-4B3E-9070-8ECBA1BDE90C}"/>
    <cellStyle name="Normal 200" xfId="206" xr:uid="{6DB11644-E774-4F22-AF58-F72850D8DE1A}"/>
    <cellStyle name="Normal 200 2" xfId="327" xr:uid="{BAD71037-57D3-4A23-9C42-C3752CE58EA8}"/>
    <cellStyle name="Normal 201" xfId="207" xr:uid="{E6ABB302-9E25-4CCD-9661-363122DE452D}"/>
    <cellStyle name="Normal 201 2" xfId="328" xr:uid="{AA2A6A31-3CE6-4A39-B292-2807BB886682}"/>
    <cellStyle name="Normal 202" xfId="208" xr:uid="{864AD7A1-FC41-4033-B937-E91E01ACED42}"/>
    <cellStyle name="Normal 202 2" xfId="329" xr:uid="{8C196EB7-6C4A-48A2-BDD2-708F793679F1}"/>
    <cellStyle name="Normal 204" xfId="209" xr:uid="{673D6996-99D6-41B7-9ADF-E3F75A2F237C}"/>
    <cellStyle name="Normal 204 2" xfId="330" xr:uid="{76DB10C7-2466-4807-BEED-AD3DB2C92418}"/>
    <cellStyle name="Normal 21" xfId="142" xr:uid="{714E5C27-9926-4696-A531-244E7375CFAA}"/>
    <cellStyle name="Normal 21 2" xfId="189" xr:uid="{5B7078D6-9AC8-4B06-A150-9067201835B5}"/>
    <cellStyle name="Normal 214 2" xfId="150" xr:uid="{C8C5DBA6-F3AF-47D2-9D5C-8AE1FAC295AE}"/>
    <cellStyle name="Normal 214 2 11" xfId="152" xr:uid="{687038B7-6C9B-4E55-B779-3ADA9F595989}"/>
    <cellStyle name="Normal 22" xfId="53" xr:uid="{75E1AE8F-85E5-464B-9354-21D5FAD23C5C}"/>
    <cellStyle name="Normal 28" xfId="182" xr:uid="{3D65C46F-A571-45C7-83B8-EABF629E6A81}"/>
    <cellStyle name="Normal 28 2" xfId="309" xr:uid="{6F35509E-7781-4D8C-A813-B3F4AEE76777}"/>
    <cellStyle name="Normal 3" xfId="60" xr:uid="{59931FE0-1A69-4307-B987-5E2CAFBF7FD5}"/>
    <cellStyle name="Normal 3 2" xfId="85" xr:uid="{36AD3B4C-478A-4FC5-A4F5-5AD899139E4E}"/>
    <cellStyle name="Normal 3 2 2" xfId="226" xr:uid="{9B3879B4-001B-4F19-8A93-925F30ECB668}"/>
    <cellStyle name="Normal 3 2 3" xfId="174" xr:uid="{B01E9E48-5D52-4FE5-968B-CDAE5414AC82}"/>
    <cellStyle name="Normal 3 3" xfId="225" xr:uid="{77D47CAD-7AB3-4107-BF9A-9B1AEC524923}"/>
    <cellStyle name="Normal 3 4" xfId="216" xr:uid="{1B179520-91B8-4B19-8DD0-67FD8A030087}"/>
    <cellStyle name="Normal 3 5" xfId="248" xr:uid="{83E8F5B9-2B60-4B92-B36F-02851E94F22F}"/>
    <cellStyle name="Normal 3 6" xfId="163" xr:uid="{DED6F88F-0C1F-4BDB-86B5-1A77A25067C6}"/>
    <cellStyle name="Normal 4" xfId="72" xr:uid="{6B728261-9B10-4912-B6B6-917F83278F55}"/>
    <cellStyle name="Normal 4 2 2 3" xfId="186" xr:uid="{7AA53EE7-0328-4C40-8139-B2294F6A1EF1}"/>
    <cellStyle name="Normal 5" xfId="55" xr:uid="{0D707853-F11A-415C-AC60-AFA928D04B84}"/>
    <cellStyle name="Normal 5 2" xfId="249" xr:uid="{16E56C61-7DF4-4D7C-8B32-9C563813119B}"/>
    <cellStyle name="Normal 5 3" xfId="164" xr:uid="{D9E79043-C013-455A-84AA-6E8FC913EAB8}"/>
    <cellStyle name="Normal 6" xfId="66" xr:uid="{DA0FF7D5-2B0E-499E-9108-90EEEBBAACA0}"/>
    <cellStyle name="Normal 6 2" xfId="252" xr:uid="{34E960F9-7723-4EDE-A1A2-4E1B681FFEFA}"/>
    <cellStyle name="Normal 6 3" xfId="167" xr:uid="{9F0E3184-3338-45F4-9F11-CE8C44A1998E}"/>
    <cellStyle name="Normal 7" xfId="69" xr:uid="{F0545402-B941-42E3-A28F-6D6AD688E6E2}"/>
    <cellStyle name="Normal 7 2" xfId="255" xr:uid="{33C4E3B7-DE48-408D-9F72-E807CD1CDC82}"/>
    <cellStyle name="Normal 7 3" xfId="170" xr:uid="{AD3C6331-51FA-40D4-A2E2-2DC41CCA2532}"/>
    <cellStyle name="Normal 8" xfId="81" xr:uid="{7E8C85BD-059D-4A21-88CB-0E71D87665B7}"/>
    <cellStyle name="Normal 8 2" xfId="262" xr:uid="{C8DE7E26-2DD7-4B3F-A7A7-A25E4B650B1A}"/>
    <cellStyle name="Normal 8 3" xfId="179" xr:uid="{A6BAB81E-69B6-43FD-A31A-542FD6DE1EF6}"/>
    <cellStyle name="Normal 9" xfId="102" xr:uid="{80CF7FB5-3DC1-47A6-BBAD-71357905E3B5}"/>
    <cellStyle name="Normal 9 2" xfId="228" xr:uid="{E6BEF170-4C67-4018-9D5F-0523B8EAA6F0}"/>
    <cellStyle name="Notas" xfId="26" builtinId="10" customBuiltin="1"/>
    <cellStyle name="Porcentaje" xfId="2" builtinId="5"/>
    <cellStyle name="Porcentaje 2" xfId="141" xr:uid="{DD1B193E-A65A-4977-8FE8-DAE51AC52D73}"/>
    <cellStyle name="Porcentaje 2 2" xfId="156" xr:uid="{984FC220-97AF-4336-AC07-B9EA1D140983}"/>
    <cellStyle name="Porcentaje 2 2 2" xfId="304" xr:uid="{D72166EE-66BC-4520-A77E-AB4FF9A8A3C7}"/>
    <cellStyle name="Porcentaje 2 3" xfId="254" xr:uid="{524F67A3-D93E-4CD2-80A1-3FD71E75AE2B}"/>
    <cellStyle name="Porcentaje 2 4" xfId="169" xr:uid="{DDA59A3A-87D6-4006-A859-3C0455F86D09}"/>
    <cellStyle name="Porcentaje 3" xfId="171" xr:uid="{FD19B4A5-48B7-4AE3-8759-071499DC98DA}"/>
    <cellStyle name="Porcentaje 3 2" xfId="256" xr:uid="{A47FCD63-303B-4617-AE00-B69A6BADD604}"/>
    <cellStyle name="Porcentaje 4" xfId="185" xr:uid="{192A8496-A56F-4A89-8F69-3E327825E2FD}"/>
    <cellStyle name="Porcentaje 4 2" xfId="265" xr:uid="{08D5345B-C140-469B-A9B9-3F51EEE88B5C}"/>
    <cellStyle name="Porcentaje 5" xfId="232" xr:uid="{B475809D-6DBF-4299-B525-26322F612BE6}"/>
    <cellStyle name="Porcentaje 6" xfId="296" xr:uid="{EF745F37-AF85-471F-AA0F-E6C2CA9121D4}"/>
    <cellStyle name="Porcentaje 7" xfId="178" xr:uid="{237FF161-ACBD-43AE-851F-11E097AADDF5}"/>
    <cellStyle name="Porcentaje 8" xfId="307" xr:uid="{BC7C13ED-BA84-4365-B522-7F6B307E82DB}"/>
    <cellStyle name="Porcentual 2" xfId="224" xr:uid="{AC89E94C-D2B6-4B8E-A527-BFB41235F101}"/>
    <cellStyle name="Salida" xfId="21" builtinId="21" customBuiltin="1"/>
    <cellStyle name="Texto de advertencia" xfId="25" builtinId="11" customBuiltin="1"/>
    <cellStyle name="Texto explicativo" xfId="27" builtinId="53" customBuiltin="1"/>
    <cellStyle name="Título" xfId="12" builtinId="15" customBuiltin="1"/>
    <cellStyle name="Título 2" xfId="14" builtinId="17" customBuiltin="1"/>
    <cellStyle name="Título 3" xfId="15" builtinId="18" customBuiltin="1"/>
    <cellStyle name="Total" xfId="28" builtinId="25"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BF516D85-91A6-4227-812F-6B03EBE2E1E4}">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50800</xdr:rowOff>
    </xdr:from>
    <xdr:to>
      <xdr:col>1</xdr:col>
      <xdr:colOff>695325</xdr:colOff>
      <xdr:row>3</xdr:row>
      <xdr:rowOff>123824</xdr:rowOff>
    </xdr:to>
    <xdr:pic>
      <xdr:nvPicPr>
        <xdr:cNvPr id="2" name="1 Imagen" descr="Recorte de pantalla">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365125" y="50800"/>
          <a:ext cx="688975" cy="520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59872</xdr:colOff>
      <xdr:row>0</xdr:row>
      <xdr:rowOff>47171</xdr:rowOff>
    </xdr:from>
    <xdr:to>
      <xdr:col>1</xdr:col>
      <xdr:colOff>75</xdr:colOff>
      <xdr:row>2</xdr:row>
      <xdr:rowOff>136071</xdr:rowOff>
    </xdr:to>
    <xdr:pic>
      <xdr:nvPicPr>
        <xdr:cNvPr id="2" name="1 Imagen" descr="Recorte de pantalla">
          <a:extLst>
            <a:ext uri="{FF2B5EF4-FFF2-40B4-BE49-F238E27FC236}">
              <a16:creationId xmlns:a16="http://schemas.microsoft.com/office/drawing/2014/main" id="{CF0A182B-02B6-4BF6-898E-F0B29AC25B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59872" y="47171"/>
          <a:ext cx="581553" cy="456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1</xdr:col>
      <xdr:colOff>854075</xdr:colOff>
      <xdr:row>3</xdr:row>
      <xdr:rowOff>50799</xdr:rowOff>
    </xdr:to>
    <xdr:pic>
      <xdr:nvPicPr>
        <xdr:cNvPr id="2" name="1 Imagen" descr="Recorte de pantalla">
          <a:extLst>
            <a:ext uri="{FF2B5EF4-FFF2-40B4-BE49-F238E27FC236}">
              <a16:creationId xmlns:a16="http://schemas.microsoft.com/office/drawing/2014/main" id="{28B03C53-D40E-491E-B857-B8A7420210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431800" y="203200"/>
          <a:ext cx="701675" cy="533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9525</xdr:colOff>
      <xdr:row>3</xdr:row>
      <xdr:rowOff>12699</xdr:rowOff>
    </xdr:to>
    <xdr:pic>
      <xdr:nvPicPr>
        <xdr:cNvPr id="2" name="1 Imagen" descr="Recorte de pantalla">
          <a:extLst>
            <a:ext uri="{FF2B5EF4-FFF2-40B4-BE49-F238E27FC236}">
              <a16:creationId xmlns:a16="http://schemas.microsoft.com/office/drawing/2014/main" id="{8FEAA4A3-29AB-44E0-B380-514356E48F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19050" y="19050"/>
          <a:ext cx="688975" cy="5206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xdr:colOff>
      <xdr:row>0</xdr:row>
      <xdr:rowOff>25400</xdr:rowOff>
    </xdr:from>
    <xdr:to>
      <xdr:col>1</xdr:col>
      <xdr:colOff>0</xdr:colOff>
      <xdr:row>2</xdr:row>
      <xdr:rowOff>190499</xdr:rowOff>
    </xdr:to>
    <xdr:pic>
      <xdr:nvPicPr>
        <xdr:cNvPr id="2" name="1 Imagen" descr="Recorte de pantalla">
          <a:extLst>
            <a:ext uri="{FF2B5EF4-FFF2-40B4-BE49-F238E27FC236}">
              <a16:creationId xmlns:a16="http://schemas.microsoft.com/office/drawing/2014/main" id="{4B7BE1B9-7E37-4828-9881-55C6EFBC74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44450" y="25400"/>
          <a:ext cx="688975" cy="5206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33130</xdr:rowOff>
    </xdr:from>
    <xdr:to>
      <xdr:col>1</xdr:col>
      <xdr:colOff>0</xdr:colOff>
      <xdr:row>3</xdr:row>
      <xdr:rowOff>18220</xdr:rowOff>
    </xdr:to>
    <xdr:pic>
      <xdr:nvPicPr>
        <xdr:cNvPr id="2" name="1 Imagen" descr="Recorte de pantalla">
          <a:extLst>
            <a:ext uri="{FF2B5EF4-FFF2-40B4-BE49-F238E27FC236}">
              <a16:creationId xmlns:a16="http://schemas.microsoft.com/office/drawing/2014/main" id="{D740DC0B-156C-4939-BACC-AA7849601D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0" y="33130"/>
          <a:ext cx="688975" cy="5206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3175</xdr:colOff>
      <xdr:row>3</xdr:row>
      <xdr:rowOff>12699</xdr:rowOff>
    </xdr:to>
    <xdr:pic>
      <xdr:nvPicPr>
        <xdr:cNvPr id="2" name="1 Imagen" descr="Recorte de pantalla">
          <a:extLst>
            <a:ext uri="{FF2B5EF4-FFF2-40B4-BE49-F238E27FC236}">
              <a16:creationId xmlns:a16="http://schemas.microsoft.com/office/drawing/2014/main" id="{2DD02E12-6D6C-4162-872E-DDCE1D051A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38100" y="19050"/>
          <a:ext cx="688975" cy="5206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3175</xdr:colOff>
      <xdr:row>2</xdr:row>
      <xdr:rowOff>165099</xdr:rowOff>
    </xdr:to>
    <xdr:pic>
      <xdr:nvPicPr>
        <xdr:cNvPr id="2" name="1 Imagen" descr="Recorte de pantalla">
          <a:extLst>
            <a:ext uri="{FF2B5EF4-FFF2-40B4-BE49-F238E27FC236}">
              <a16:creationId xmlns:a16="http://schemas.microsoft.com/office/drawing/2014/main" id="{20E3E374-ACDA-4549-B2AA-61F7EA1CE5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19050" y="0"/>
          <a:ext cx="688975" cy="5206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CNAPA121\APACONTABBCN\SOCIET\Anexos\anex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itan\S_Reuniones\HOME\MESACON\AUXILIAR%20OPERATIVO%20DIVISAS\CONTAB%20MANUALES\Swap%20Fanalca%20revis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utlook.office.com/ACCIONES/simesa/JUNTA/NORMAIS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IONES/simesa/JUNTA/NORMAIS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is%20Documentos%201\USUARIOS\ARCHIVOS\EXCEL\Invergp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windows\TEMP\PRESU98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fmdepcd1\Fvadmfid\WINDOWS\TEMP\Accionistas%20por%20Grupos%20a%20Jul%2023-99.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8540%20Cuentas%20de%20orden%20-%20Cedula%20sumaria%20y%20prueba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utlook.office.com/ACCIONES/simesa/JUNTA/LIQUIDA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IONES/simesa/JUNTA/LIQUID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
      <sheetName val="IMPUESTO (2)"/>
      <sheetName val="CARTERA "/>
      <sheetName val="Moneda Extr."/>
      <sheetName val="Sdo.Empres.Grupo."/>
      <sheetName val="Fonpe"/>
      <sheetName val="Prov.Riesg.Gtos."/>
      <sheetName val="Dif.Cambio"/>
      <sheetName val="IMPUESTO"/>
      <sheetName val="Ant.y Dif."/>
      <sheetName val="SINTESIS"/>
      <sheetName val="Hoja1"/>
      <sheetName val="Indicadores"/>
      <sheetName val="IMPUESTO_(2)"/>
      <sheetName val="CARTERA_"/>
      <sheetName val="Moneda_Extr_"/>
      <sheetName val="Sdo_Empres_Grupo_"/>
      <sheetName val="Prov_Riesg_Gtos_"/>
      <sheetName val="Dif_Cambio"/>
      <sheetName val="Ant_y_Dif_"/>
      <sheetName val="Listas"/>
      <sheetName val="JUNIO MICOL Pago"/>
      <sheetName val="Precios (2)"/>
      <sheetName val="Precios NE"/>
      <sheetName val="Factura"/>
      <sheetName val="Precios"/>
      <sheetName val="Toma de Relectura Sin Soporte F"/>
      <sheetName val="Multiservicios MI-MS"/>
      <sheetName val="Multiservicios NS"/>
      <sheetName val="Ctos del Plan 2019"/>
      <sheetName val="Imputación 2019"/>
      <sheetName val="Lista Cheque facturacion"/>
      <sheetName val="Prom Dia"/>
      <sheetName val="Act x OS"/>
      <sheetName val="A3"/>
      <sheetName val="Plan1"/>
      <sheetName val="Intragrupo MIN"/>
      <sheetName val="Prefactura Montaje "/>
      <sheetName val="COP 10% Equipos EM DAP"/>
      <sheetName val="USD 10% Equipos EM DAP"/>
      <sheetName val="COP 20% Scada ING DET"/>
      <sheetName val="USD 20% Scada ING DET"/>
      <sheetName val="COP 5% Equipos EM Inicio Mont"/>
      <sheetName val="USD 5% Equipos EM Inicio Mont"/>
      <sheetName val="Resumen"/>
      <sheetName val="2019 10 Acta 8 EEM"/>
      <sheetName val="2019 10 Acta 1 EEM Mon"/>
      <sheetName val="HE"/>
      <sheetName val="Ejecutado (Monedas)"/>
      <sheetName val="2018 10 Acta 3"/>
      <sheetName val="2018 09 Acta 2"/>
      <sheetName val="2018 06 Acta 1"/>
      <sheetName val="Equipos"/>
      <sheetName val="Pre-factura Sum"/>
      <sheetName val="Pre-factura OC y Mon"/>
      <sheetName val="2019 11 Acta 08"/>
      <sheetName val="Acta Parcial No.13 (OC-MEM)"/>
      <sheetName val="costo elementos n1"/>
      <sheetName val="IMPUESTO_(2)1"/>
      <sheetName val="CARTERA_1"/>
      <sheetName val="Moneda_Extr_1"/>
      <sheetName val="Sdo_Empres_Grupo_1"/>
      <sheetName val="Prov_Riesg_Gtos_1"/>
      <sheetName val="Dif_Cambio1"/>
      <sheetName val="Ant_y_Dif_1"/>
      <sheetName val="CONSOLIDADO"/>
      <sheetName val="DATOS"/>
      <sheetName val="GRAFICOS"/>
      <sheetName val="ListadoHitos"/>
      <sheetName val="Cronograma Presupuesto"/>
      <sheetName val="ESRI_MAPINFO_SHEET"/>
      <sheetName val="Leyenda"/>
      <sheetName val="Datos Semanales"/>
      <sheetName val="Datos Mensuales"/>
      <sheetName val="BASE ACUM"/>
      <sheetName val="PTO original"/>
      <sheetName val="Intragrupo_MIN"/>
      <sheetName val="Datos_Semanales"/>
      <sheetName val="Datos_Mensuales"/>
      <sheetName val="BASE_ACUM"/>
      <sheetName val="PTO_original"/>
      <sheetName val="Intragrupo_MIN1"/>
      <sheetName val="Datos_Semanales1"/>
      <sheetName val="Datos_Mensuales1"/>
      <sheetName val="BASE_ACUM1"/>
      <sheetName val="PTO_original1"/>
      <sheetName val="IMPUESTO_(2)2"/>
      <sheetName val="CARTERA_2"/>
      <sheetName val="Moneda_Extr_2"/>
      <sheetName val="Sdo_Empres_Grupo_2"/>
      <sheetName val="Prov_Riesg_Gtos_2"/>
      <sheetName val="Dif_Cambio2"/>
      <sheetName val="Ant_y_Dif_2"/>
      <sheetName val="Intragrupo_MIN2"/>
      <sheetName val="Datos_Semanales2"/>
      <sheetName val="Datos_Mensuales2"/>
      <sheetName val="BASE_ACUM2"/>
      <sheetName val="PTO_original2"/>
      <sheetName val="IMPUESTO_(2)3"/>
      <sheetName val="CARTERA_3"/>
      <sheetName val="Moneda_Extr_3"/>
      <sheetName val="Sdo_Empres_Grupo_3"/>
      <sheetName val="Prov_Riesg_Gtos_3"/>
      <sheetName val="Dif_Cambio3"/>
      <sheetName val="Ant_y_Dif_3"/>
      <sheetName val="Intragrupo_MIN3"/>
      <sheetName val="Datos_Semanales3"/>
      <sheetName val="Datos_Mensuales3"/>
      <sheetName val="BASE_ACUM3"/>
      <sheetName val="PTO_original3"/>
      <sheetName val="IMPUESTO_(2)4"/>
      <sheetName val="CARTERA_4"/>
      <sheetName val="Moneda_Extr_4"/>
      <sheetName val="Sdo_Empres_Grupo_4"/>
      <sheetName val="Prov_Riesg_Gtos_4"/>
      <sheetName val="Dif_Cambio4"/>
      <sheetName val="Ant_y_Dif_4"/>
      <sheetName val="Intragrupo_MIN4"/>
      <sheetName val="Datos_Semanales4"/>
      <sheetName val="Datos_Mensuales4"/>
      <sheetName val="BASE_ACUM4"/>
      <sheetName val="PTO_original4"/>
      <sheetName val="gp"/>
      <sheetName val="JUNIO_MICOL_Pago"/>
      <sheetName val="Precios_(2)"/>
      <sheetName val="Precios_NE"/>
      <sheetName val="Toma_de_Relectura_Sin_Soporte_F"/>
      <sheetName val="Multiservicios_MI-MS"/>
      <sheetName val="Multiservicios_NS"/>
      <sheetName val="Ctos_del_Plan_2019"/>
      <sheetName val="Imputación_2019"/>
      <sheetName val="Lista_Cheque_facturacion"/>
      <sheetName val="Prom_Dia"/>
      <sheetName val="Act_x_OS"/>
      <sheetName val="Prefactura_Montaje_"/>
      <sheetName val="COP_10%_Equipos_EM_DAP"/>
      <sheetName val="USD_10%_Equipos_EM_DAP"/>
      <sheetName val="COP_20%_Scada_ING_DET"/>
      <sheetName val="USD_20%_Scada_ING_DET"/>
      <sheetName val="COP_5%_Equipos_EM_Inicio_Mont"/>
      <sheetName val="USD_5%_Equipos_EM_Inicio_Mont"/>
      <sheetName val="2019_10_Acta_8_EEM"/>
      <sheetName val="2019_10_Acta_1_EEM_Mon"/>
      <sheetName val="Ejecutado_(Monedas)"/>
      <sheetName val="2018_10_Acta_3"/>
      <sheetName val="2018_09_Acta_2"/>
      <sheetName val="2018_06_Acta_1"/>
      <sheetName val="Pre-factura_Sum"/>
      <sheetName val="Pre-factura_OC_y_Mon"/>
      <sheetName val="2019_11_Acta_08"/>
      <sheetName val="Acta_Parcial_No_13_(OC-MEM)"/>
    </sheetNames>
    <sheetDataSet>
      <sheetData sheetId="0" refreshError="1">
        <row r="12">
          <cell r="D12" t="str">
            <v>Ajuste diferencias de cambio operaciones con Argentina (Vto. 2000)</v>
          </cell>
        </row>
        <row r="13">
          <cell r="B13">
            <v>550</v>
          </cell>
          <cell r="D13" t="str">
            <v>GASTOS FINANCIEROS</v>
          </cell>
          <cell r="F13" t="str">
            <v>DEUDA FINANCIERA L/P ( Caixa )</v>
          </cell>
          <cell r="G13">
            <v>275</v>
          </cell>
        </row>
        <row r="14">
          <cell r="F14" t="str">
            <v>DEUDA FINANCIERA L/P ( R.I.F. )</v>
          </cell>
          <cell r="G14">
            <v>275</v>
          </cell>
        </row>
        <row r="16">
          <cell r="D16" t="str">
            <v>Ajuste diferencias de cambio operaciones con Colombia, Argentina, Brasil (Vto. 2005)</v>
          </cell>
        </row>
        <row r="17">
          <cell r="B17">
            <v>3307.4</v>
          </cell>
          <cell r="D17" t="str">
            <v>GASTOS FINANCIEROS</v>
          </cell>
          <cell r="F17" t="str">
            <v>DEUDA FINANCIERA L/P ( Caixa )</v>
          </cell>
          <cell r="G17">
            <v>3307.4</v>
          </cell>
        </row>
        <row r="18">
          <cell r="D18" t="str">
            <v>Argentina</v>
          </cell>
          <cell r="E18">
            <v>273.39999999999998</v>
          </cell>
        </row>
        <row r="19">
          <cell r="D19" t="str">
            <v>Brasil</v>
          </cell>
          <cell r="E19">
            <v>1911</v>
          </cell>
        </row>
        <row r="20">
          <cell r="D20" t="str">
            <v>Colombia</v>
          </cell>
          <cell r="E20">
            <v>1100.5</v>
          </cell>
        </row>
        <row r="21">
          <cell r="D21" t="str">
            <v>Resto</v>
          </cell>
          <cell r="E21">
            <v>22.5</v>
          </cell>
        </row>
        <row r="23">
          <cell r="D23" t="str">
            <v>Ajuste diferencias de cambio operaciones con México (Vto. 2000)</v>
          </cell>
        </row>
        <row r="24">
          <cell r="B24">
            <v>280.60000000000002</v>
          </cell>
          <cell r="D24" t="str">
            <v>GASTOS FINANCIEROS</v>
          </cell>
          <cell r="F24" t="str">
            <v>DEUDA FINANCIERA L/P ( BBV )</v>
          </cell>
          <cell r="G24">
            <v>280.60000000000002</v>
          </cell>
        </row>
        <row r="26">
          <cell r="D26" t="str">
            <v>Ajuste créditos formalizados en descubierto</v>
          </cell>
        </row>
        <row r="27">
          <cell r="B27">
            <v>32000</v>
          </cell>
          <cell r="D27" t="str">
            <v>TESORERÍA</v>
          </cell>
          <cell r="F27" t="str">
            <v>DEUDA FINANCIERA LARGO PLAZO</v>
          </cell>
          <cell r="G27">
            <v>32000</v>
          </cell>
        </row>
        <row r="29">
          <cell r="D29" t="str">
            <v xml:space="preserve">Ajuste ingresos por instalaciones financiadas </v>
          </cell>
        </row>
        <row r="30">
          <cell r="B30">
            <v>1153.672</v>
          </cell>
          <cell r="D30" t="str">
            <v>DEUDORES</v>
          </cell>
          <cell r="F30" t="str">
            <v>OTRAS VENTAS</v>
          </cell>
          <cell r="G30">
            <v>1153.672</v>
          </cell>
        </row>
      </sheetData>
      <sheetData sheetId="1" refreshError="1"/>
      <sheetData sheetId="2" refreshError="1"/>
      <sheetData sheetId="3" refreshError="1"/>
      <sheetData sheetId="4" refreshError="1">
        <row r="6">
          <cell r="A6" t="str">
            <v xml:space="preserve"> AG. EN. HOSPITAL GERMANS TRIAS I PUJOL</v>
          </cell>
        </row>
        <row r="7">
          <cell r="A7" t="str">
            <v xml:space="preserve"> AG. EN.C.S.U. BELLVITGE A.I.E.</v>
          </cell>
        </row>
        <row r="8">
          <cell r="A8" t="str">
            <v xml:space="preserve"> AG.EN.HOSP. ARNAU DE VILANOVA, A.I.E.</v>
          </cell>
        </row>
        <row r="9">
          <cell r="A9" t="str">
            <v xml:space="preserve"> AG.EN.HOSP. CIUT. SANIT. VALL D'HEBRON, A.I.E.</v>
          </cell>
        </row>
        <row r="10">
          <cell r="A10" t="str">
            <v xml:space="preserve"> AG.EN.HOSP. GENERAL GRANOLLERS, A.I.E.</v>
          </cell>
        </row>
        <row r="11">
          <cell r="A11" t="str">
            <v xml:space="preserve"> AG.EN.HOSP. JOAN XXIII, A.I.E.</v>
          </cell>
        </row>
        <row r="12">
          <cell r="A12" t="str">
            <v xml:space="preserve"> AG.EN.HOSP. JOSEP TRUETA, A.I.E.</v>
          </cell>
        </row>
        <row r="13">
          <cell r="A13" t="str">
            <v xml:space="preserve"> AG.EN.HOSP. RESIDENCIA SANT CAMIL, A.I.E.</v>
          </cell>
        </row>
        <row r="14">
          <cell r="A14" t="str">
            <v xml:space="preserve"> CEG RIO, S.A. (RIOGAS)</v>
          </cell>
        </row>
        <row r="15">
          <cell r="A15" t="str">
            <v xml:space="preserve"> CÍA. AUXILIAR DE INDUSTRIAS VARIAS, S.A.</v>
          </cell>
        </row>
        <row r="16">
          <cell r="A16" t="str">
            <v xml:space="preserve"> COMPANHIA DISTRIB. DE GAS DO RIO DE JANEIRO </v>
          </cell>
        </row>
        <row r="17">
          <cell r="A17" t="str">
            <v xml:space="preserve"> COMPAÑÍA ESPAÑOLA DE GAS, S.A.</v>
          </cell>
        </row>
        <row r="18">
          <cell r="A18" t="str">
            <v xml:space="preserve"> DESARROLLO DEL CABLE S.A.</v>
          </cell>
        </row>
        <row r="19">
          <cell r="A19" t="str">
            <v xml:space="preserve"> ENAGAS</v>
          </cell>
        </row>
        <row r="20">
          <cell r="A20" t="str">
            <v xml:space="preserve"> EQUIPOS Y SERVICIOS, S.A.</v>
          </cell>
        </row>
        <row r="21">
          <cell r="A21" t="str">
            <v xml:space="preserve"> FUNDACIÓ CATALANA DE GAS</v>
          </cell>
        </row>
        <row r="22">
          <cell r="A22" t="str">
            <v xml:space="preserve"> GAS ANDALUCÍA, S.A.</v>
          </cell>
        </row>
        <row r="23">
          <cell r="A23" t="str">
            <v xml:space="preserve"> GAS CASTILLA LA MANCHA, S.A.</v>
          </cell>
        </row>
        <row r="24">
          <cell r="A24" t="str">
            <v xml:space="preserve"> GAS EUSKADI, S.A.</v>
          </cell>
        </row>
        <row r="25">
          <cell r="A25" t="str">
            <v xml:space="preserve"> GAS GALICIA, SDG, S.A.</v>
          </cell>
        </row>
        <row r="26">
          <cell r="A26" t="str">
            <v xml:space="preserve"> GAS NATURAL APROVISIONAMIENTOS,  S.A.</v>
          </cell>
        </row>
        <row r="27">
          <cell r="A27" t="str">
            <v xml:space="preserve"> GAS NATURAL BAN, S.A.</v>
          </cell>
        </row>
        <row r="28">
          <cell r="A28" t="str">
            <v xml:space="preserve"> GAS NATURAL CANTABRIA SDG S.A.</v>
          </cell>
        </row>
        <row r="29">
          <cell r="A29" t="str">
            <v xml:space="preserve"> GAS NATURAL CASTILLA-LEÓN, S.A.</v>
          </cell>
        </row>
        <row r="30">
          <cell r="A30" t="str">
            <v xml:space="preserve"> GAS NATURAL COLOMBIA, S.A.</v>
          </cell>
        </row>
        <row r="31">
          <cell r="A31" t="str">
            <v xml:space="preserve"> GAS NATURAL COMERCIALIZADORA S.A.</v>
          </cell>
        </row>
        <row r="32">
          <cell r="A32" t="str">
            <v xml:space="preserve"> GAS NATURAL ELECTRICIDAD SDG S.A.</v>
          </cell>
        </row>
        <row r="33">
          <cell r="A33" t="str">
            <v xml:space="preserve"> GAS NATURAL EXTREMADURA, S.A.</v>
          </cell>
        </row>
        <row r="34">
          <cell r="A34" t="str">
            <v xml:space="preserve"> GAS NATURAL FINANCE B.V.</v>
          </cell>
        </row>
        <row r="35">
          <cell r="A35" t="str">
            <v xml:space="preserve"> GAS NATURAL INFORMÁTICA, S.A.</v>
          </cell>
        </row>
        <row r="36">
          <cell r="A36" t="str">
            <v xml:space="preserve"> GAS NATURAL INTERNACIONAL SDG, S.A.</v>
          </cell>
        </row>
        <row r="37">
          <cell r="A37" t="str">
            <v xml:space="preserve"> GAS NATURAL LA CORUÑA, S.A.</v>
          </cell>
        </row>
        <row r="38">
          <cell r="A38" t="str">
            <v xml:space="preserve"> GAS NATURAL LATINOAMERICANA, S.A.</v>
          </cell>
        </row>
        <row r="39">
          <cell r="A39" t="str">
            <v xml:space="preserve"> GAS NATURAL MEXICO, S.A. DE C.V.</v>
          </cell>
        </row>
        <row r="40">
          <cell r="A40" t="str">
            <v xml:space="preserve"> GAS NATURAL MURCIA SDG S.A.</v>
          </cell>
        </row>
        <row r="41">
          <cell r="A41" t="str">
            <v xml:space="preserve"> GAS NATURAL S.A. ESP.</v>
          </cell>
        </row>
        <row r="42">
          <cell r="A42" t="str">
            <v xml:space="preserve"> GAS NATUREL GESTION</v>
          </cell>
        </row>
        <row r="43">
          <cell r="A43" t="str">
            <v xml:space="preserve"> GAS NATURAL SERVICIOS SDG, S.A.</v>
          </cell>
        </row>
        <row r="44">
          <cell r="A44" t="str">
            <v xml:space="preserve"> GAS NAVARRA, S.A.</v>
          </cell>
        </row>
        <row r="45">
          <cell r="A45" t="str">
            <v xml:space="preserve"> GAS RIOJA, S.A.</v>
          </cell>
        </row>
        <row r="46">
          <cell r="A46" t="str">
            <v xml:space="preserve"> GASODUCTO AL-ANDALUS,S.A.</v>
          </cell>
        </row>
        <row r="47">
          <cell r="A47" t="str">
            <v xml:space="preserve"> GASODUCTO EXTREMADURA,S.A.</v>
          </cell>
        </row>
        <row r="48">
          <cell r="A48" t="str">
            <v xml:space="preserve"> GASORIENTE S.A. E.S.P.</v>
          </cell>
        </row>
        <row r="49">
          <cell r="A49" t="str">
            <v xml:space="preserve"> HOLDING GAS NATURAL, S.A.</v>
          </cell>
        </row>
        <row r="50">
          <cell r="A50" t="str">
            <v xml:space="preserve"> IBERLINK IBÉRICA, S.A.</v>
          </cell>
        </row>
        <row r="51">
          <cell r="A51" t="str">
            <v xml:space="preserve"> INVERGAS</v>
          </cell>
        </row>
        <row r="52">
          <cell r="A52" t="str">
            <v xml:space="preserve"> KROMSCHROEDER, S.A.</v>
          </cell>
        </row>
        <row r="53">
          <cell r="A53" t="str">
            <v xml:space="preserve"> LA ENERGÍA, S.A.</v>
          </cell>
        </row>
        <row r="54">
          <cell r="A54" t="str">
            <v xml:space="preserve"> LA PROPAGADORA DEL GAS, S.A.</v>
          </cell>
        </row>
        <row r="55">
          <cell r="A55" t="str">
            <v xml:space="preserve"> METRAGAZ</v>
          </cell>
        </row>
        <row r="56">
          <cell r="A56" t="str">
            <v xml:space="preserve"> SAGANE</v>
          </cell>
        </row>
        <row r="57">
          <cell r="A57" t="str">
            <v xml:space="preserve"> SERVICONFORT ARGENTINA, S.A.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ow r="6">
          <cell r="A6" t="str">
            <v xml:space="preserve"> AG. EN. HOSPITAL GERMANS TRIAS I PUJOL</v>
          </cell>
        </row>
      </sheetData>
      <sheetData sheetId="17"/>
      <sheetData sheetId="18"/>
      <sheetData sheetId="19"/>
      <sheetData sheetId="20" refreshError="1"/>
      <sheetData sheetId="21">
        <row r="6">
          <cell r="A6">
            <v>0</v>
          </cell>
        </row>
      </sheetData>
      <sheetData sheetId="22"/>
      <sheetData sheetId="23"/>
      <sheetData sheetId="24">
        <row r="6">
          <cell r="A6">
            <v>0</v>
          </cell>
        </row>
      </sheetData>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row r="6">
          <cell r="A6">
            <v>0</v>
          </cell>
        </row>
      </sheetData>
      <sheetData sheetId="46"/>
      <sheetData sheetId="47"/>
      <sheetData sheetId="48"/>
      <sheetData sheetId="49"/>
      <sheetData sheetId="50"/>
      <sheetData sheetId="51"/>
      <sheetData sheetId="52"/>
      <sheetData sheetId="53"/>
      <sheetData sheetId="54"/>
      <sheetData sheetId="55">
        <row r="6">
          <cell r="A6">
            <v>0</v>
          </cell>
        </row>
      </sheetData>
      <sheetData sheetId="56"/>
      <sheetData sheetId="57" refreshError="1"/>
      <sheetData sheetId="58"/>
      <sheetData sheetId="59"/>
      <sheetData sheetId="60"/>
      <sheetData sheetId="61">
        <row r="6">
          <cell r="A6" t="str">
            <v xml:space="preserve"> AG. EN. HOSPITAL GERMANS TRIAS I PUJOL</v>
          </cell>
        </row>
      </sheetData>
      <sheetData sheetId="62"/>
      <sheetData sheetId="63"/>
      <sheetData sheetId="64"/>
      <sheetData sheetId="65">
        <row r="12">
          <cell r="B12"/>
        </row>
      </sheetData>
      <sheetData sheetId="66">
        <row r="6">
          <cell r="A6" t="str">
            <v>2020Febrero</v>
          </cell>
        </row>
      </sheetData>
      <sheetData sheetId="67"/>
      <sheetData sheetId="68"/>
      <sheetData sheetId="69"/>
      <sheetData sheetId="70"/>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6">
          <cell r="A6" t="str">
            <v xml:space="preserve"> AG. EN. HOSPITAL GERMANS TRIAS I PUJOL</v>
          </cell>
        </row>
      </sheetData>
      <sheetData sheetId="90"/>
      <sheetData sheetId="91"/>
      <sheetData sheetId="92"/>
      <sheetData sheetId="93"/>
      <sheetData sheetId="94"/>
      <sheetData sheetId="95"/>
      <sheetData sheetId="96"/>
      <sheetData sheetId="97"/>
      <sheetData sheetId="98"/>
      <sheetData sheetId="99"/>
      <sheetData sheetId="100"/>
      <sheetData sheetId="101">
        <row r="6">
          <cell r="A6" t="str">
            <v xml:space="preserve"> AG. EN. HOSPITAL GERMANS TRIAS I PUJOL</v>
          </cell>
        </row>
      </sheetData>
      <sheetData sheetId="102"/>
      <sheetData sheetId="103"/>
      <sheetData sheetId="104"/>
      <sheetData sheetId="105"/>
      <sheetData sheetId="106"/>
      <sheetData sheetId="107"/>
      <sheetData sheetId="108"/>
      <sheetData sheetId="109"/>
      <sheetData sheetId="110"/>
      <sheetData sheetId="111"/>
      <sheetData sheetId="112"/>
      <sheetData sheetId="113">
        <row r="6">
          <cell r="A6" t="str">
            <v xml:space="preserve"> AG. EN. HOSPITAL GERMANS TRIAS I PUJOL</v>
          </cell>
        </row>
      </sheetData>
      <sheetData sheetId="114"/>
      <sheetData sheetId="115"/>
      <sheetData sheetId="116"/>
      <sheetData sheetId="117"/>
      <sheetData sheetId="118"/>
      <sheetData sheetId="119"/>
      <sheetData sheetId="120"/>
      <sheetData sheetId="12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ow r="6">
          <cell r="A6">
            <v>0</v>
          </cell>
        </row>
      </sheetData>
      <sheetData sheetId="142"/>
      <sheetData sheetId="143"/>
      <sheetData sheetId="144"/>
      <sheetData sheetId="145"/>
      <sheetData sheetId="146"/>
      <sheetData sheetId="147"/>
      <sheetData sheetId="148"/>
      <sheetData sheetId="149">
        <row r="6">
          <cell r="A6">
            <v>0</v>
          </cell>
        </row>
      </sheetData>
      <sheetData sheetId="1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oración"/>
      <sheetName val="Libor"/>
      <sheetName val="DTF"/>
      <sheetName val="Hoja1"/>
      <sheetName val="COMPENSACIONES"/>
      <sheetName val="Hoja2"/>
      <sheetName val="ACUMULADOS"/>
      <sheetName val="1. Presentación"/>
      <sheetName val="110000. Portada"/>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 val="E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GOTA"/>
      <sheetName val="resumen-mes"/>
      <sheetName val="resumen"/>
      <sheetName val="INVERGPO"/>
      <sheetName val="EMPAQUE"/>
      <sheetName val="Datos"/>
      <sheetName val="Detalle Viaje"/>
      <sheetName val="ResumenViaje"/>
      <sheetName val="VISA"/>
      <sheetName val="AMEX"/>
      <sheetName val="CtaAhorros"/>
      <sheetName val="CtaAhoEDA"/>
      <sheetName val="VisaNew"/>
      <sheetName val="Listas"/>
      <sheetName val="Sheet1"/>
      <sheetName val="Hoja de parametros"/>
      <sheetName val="centros planif"/>
      <sheetName val="Priorid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ONISTAS_A_JULIO_23-99"/>
      <sheetName val="ACCION POR GRU AL 6 DE AGOSTO"/>
      <sheetName val="ACCION POR GRU AL 23 DE JULIO"/>
      <sheetName val="Valorizacion"/>
    </sheetNames>
    <sheetDataSet>
      <sheetData sheetId="0"/>
      <sheetData sheetId="1"/>
      <sheetData sheetId="2">
        <row r="3">
          <cell r="C3" t="str">
            <v>NOMBRE O RAZÓN SOCIAL</v>
          </cell>
          <cell r="D3" t="str">
            <v>ACCIONES</v>
          </cell>
          <cell r="E3" t="str">
            <v>%</v>
          </cell>
        </row>
        <row r="4">
          <cell r="C4" t="str">
            <v>FIDEICOMISO DE  G. Y P. ACERÍAS  PAZ DEL RIO</v>
          </cell>
          <cell r="D4">
            <v>11491177</v>
          </cell>
          <cell r="E4">
            <v>9.5759808333333343</v>
          </cell>
        </row>
        <row r="5">
          <cell r="C5" t="str">
            <v>FONDO MUTUO INVERSION ACERIAS PAZ DEL  RIO. APRECIAR</v>
          </cell>
          <cell r="D5">
            <v>144509</v>
          </cell>
          <cell r="E5">
            <v>0.12042416666666668</v>
          </cell>
        </row>
        <row r="6">
          <cell r="C6" t="str">
            <v>TOTAL</v>
          </cell>
          <cell r="D6">
            <v>11635686</v>
          </cell>
          <cell r="E6">
            <v>9.6964050000000004</v>
          </cell>
        </row>
        <row r="7">
          <cell r="C7" t="str">
            <v>CPR ADR PROGRAM THE BANK OF NEW YORK</v>
          </cell>
          <cell r="D7">
            <v>18765742</v>
          </cell>
          <cell r="E7">
            <v>15.638118333333335</v>
          </cell>
        </row>
        <row r="9">
          <cell r="C9" t="str">
            <v xml:space="preserve">CEMENTOS ARGOS  S.A. </v>
          </cell>
          <cell r="D9">
            <v>24124594</v>
          </cell>
          <cell r="E9">
            <v>20.103828333333336</v>
          </cell>
        </row>
        <row r="10">
          <cell r="C10" t="str">
            <v xml:space="preserve">CIA DE INVERSIONES LA MERCED </v>
          </cell>
          <cell r="D10">
            <v>19876107</v>
          </cell>
          <cell r="E10">
            <v>16.563422499999998</v>
          </cell>
        </row>
        <row r="11">
          <cell r="C11" t="str">
            <v>FUND.PARA BENEF.SOCIAL EMPLEADOS CEMCARIBE</v>
          </cell>
          <cell r="D11">
            <v>5374934</v>
          </cell>
          <cell r="E11">
            <v>4.4791116666666664</v>
          </cell>
        </row>
        <row r="12">
          <cell r="C12" t="str">
            <v>FONDO DE PENSIONES OBLIGATORIAS PROTECCIÓN</v>
          </cell>
          <cell r="D12">
            <v>2305000</v>
          </cell>
          <cell r="E12">
            <v>1.9208333333333334</v>
          </cell>
        </row>
        <row r="13">
          <cell r="C13" t="str">
            <v xml:space="preserve">CEMENTOS RIO CLARO S.A. </v>
          </cell>
          <cell r="D13">
            <v>2137782</v>
          </cell>
          <cell r="E13">
            <v>1.781485</v>
          </cell>
        </row>
        <row r="14">
          <cell r="C14" t="str">
            <v>INVERSIONES REACOL S.A.</v>
          </cell>
          <cell r="D14">
            <v>1543975</v>
          </cell>
          <cell r="E14">
            <v>1.2866458333333335</v>
          </cell>
        </row>
        <row r="15">
          <cell r="C15" t="str">
            <v>CORFINSURA</v>
          </cell>
          <cell r="D15">
            <v>1516392</v>
          </cell>
          <cell r="E15">
            <v>1.26366</v>
          </cell>
        </row>
        <row r="16">
          <cell r="C16" t="str">
            <v xml:space="preserve">CEMENTOS EL CAIRO S.A. </v>
          </cell>
          <cell r="D16">
            <v>1485397</v>
          </cell>
          <cell r="E16">
            <v>1.2378308333333332</v>
          </cell>
        </row>
        <row r="17">
          <cell r="C17" t="str">
            <v xml:space="preserve">CEMENTOS DEL NARE S.A. </v>
          </cell>
          <cell r="D17">
            <v>1409476</v>
          </cell>
          <cell r="E17">
            <v>1.1745633333333334</v>
          </cell>
        </row>
        <row r="18">
          <cell r="C18" t="str">
            <v xml:space="preserve">CEMENTOS DEL VALLE S.A. </v>
          </cell>
          <cell r="D18">
            <v>1320993</v>
          </cell>
          <cell r="E18">
            <v>1.1008275000000001</v>
          </cell>
        </row>
        <row r="19">
          <cell r="C19" t="str">
            <v>BANCOLOMBIA</v>
          </cell>
          <cell r="D19">
            <v>1317141</v>
          </cell>
          <cell r="E19">
            <v>1.0976174999999999</v>
          </cell>
        </row>
        <row r="20">
          <cell r="C20" t="str">
            <v>COMPAÑÍA SURAMERICANA DE CONSTRUCCIONES S.A</v>
          </cell>
          <cell r="D20">
            <v>631674</v>
          </cell>
          <cell r="E20">
            <v>0.52639499999999995</v>
          </cell>
        </row>
        <row r="21">
          <cell r="C21" t="str">
            <v>CIA. REASEGURADORA DE COLOMBIA S.A.</v>
          </cell>
          <cell r="D21">
            <v>500000</v>
          </cell>
          <cell r="E21">
            <v>0.41666666666666669</v>
          </cell>
        </row>
        <row r="22">
          <cell r="C22" t="str">
            <v>BANCOLOMBIA PANAMA</v>
          </cell>
          <cell r="D22">
            <v>488574</v>
          </cell>
          <cell r="E22">
            <v>0.40714499999999998</v>
          </cell>
        </row>
        <row r="23">
          <cell r="C23" t="str">
            <v xml:space="preserve">CEMENTOS DEL CARIBE S.A. </v>
          </cell>
          <cell r="D23">
            <v>218584</v>
          </cell>
          <cell r="E23">
            <v>0.18215333333333333</v>
          </cell>
        </row>
        <row r="24">
          <cell r="C24" t="str">
            <v>SUFINANCIAMIENTO</v>
          </cell>
          <cell r="D24">
            <v>175578</v>
          </cell>
          <cell r="E24">
            <v>0.146315</v>
          </cell>
        </row>
        <row r="25">
          <cell r="C25" t="str">
            <v>FOMENTE</v>
          </cell>
          <cell r="D25">
            <v>171664</v>
          </cell>
          <cell r="E25">
            <v>0.14305333333333334</v>
          </cell>
        </row>
        <row r="26">
          <cell r="C26" t="str">
            <v>COMPAÑÍA NACIONAL DE CHOCOLOATES</v>
          </cell>
          <cell r="D26">
            <v>75059</v>
          </cell>
          <cell r="E26">
            <v>6.254916666666667E-2</v>
          </cell>
        </row>
        <row r="27">
          <cell r="C27" t="str">
            <v>SULEASING SURAMERICANA Y CIA.</v>
          </cell>
          <cell r="D27">
            <v>67811</v>
          </cell>
          <cell r="E27">
            <v>5.6509166666666666E-2</v>
          </cell>
        </row>
        <row r="28">
          <cell r="C28" t="str">
            <v>SURAMERICANA ADMDORA.DE RIESGOS PROF.Y SEG.SURATEP</v>
          </cell>
          <cell r="D28">
            <v>60908</v>
          </cell>
          <cell r="E28">
            <v>5.0756666666666665E-2</v>
          </cell>
        </row>
        <row r="29">
          <cell r="C29" t="str">
            <v>NUEVO MUNDO COMPANIA GENERAL S.A.</v>
          </cell>
          <cell r="D29">
            <v>25000</v>
          </cell>
          <cell r="E29">
            <v>2.0833333333333336E-2</v>
          </cell>
        </row>
        <row r="30">
          <cell r="C30" t="str">
            <v>ERECOS S.A.</v>
          </cell>
          <cell r="D30">
            <v>12056</v>
          </cell>
          <cell r="E30">
            <v>1.0046666666666667E-2</v>
          </cell>
        </row>
        <row r="31">
          <cell r="C31" t="str">
            <v>TOTAL</v>
          </cell>
          <cell r="D31">
            <v>64838699</v>
          </cell>
          <cell r="E31">
            <v>54.032249166666666</v>
          </cell>
        </row>
        <row r="32">
          <cell r="C32" t="str">
            <v>BANCO DE BOGOTA</v>
          </cell>
          <cell r="D32">
            <v>2098161</v>
          </cell>
          <cell r="E32">
            <v>1.7484675000000001</v>
          </cell>
        </row>
        <row r="33">
          <cell r="C33" t="str">
            <v>RAMÍREZ MORENO NELLY</v>
          </cell>
          <cell r="D33">
            <v>1603557</v>
          </cell>
          <cell r="E33">
            <v>1.3362974999999999</v>
          </cell>
        </row>
        <row r="34">
          <cell r="C34" t="str">
            <v xml:space="preserve">CORP. FINANCIERA ING. COLOMBIA </v>
          </cell>
          <cell r="D34">
            <v>1014684</v>
          </cell>
          <cell r="E34">
            <v>0.84557000000000004</v>
          </cell>
        </row>
        <row r="35">
          <cell r="C35" t="str">
            <v xml:space="preserve">INSTITUTO DE FOMENTO INDUSTRIAL </v>
          </cell>
          <cell r="D35">
            <v>802375</v>
          </cell>
          <cell r="E35">
            <v>0.66864583333333338</v>
          </cell>
        </row>
        <row r="36">
          <cell r="C36" t="str">
            <v>ISTITUTO DE SEGUROS SOCIALES  - ISS</v>
          </cell>
          <cell r="D36">
            <v>740207</v>
          </cell>
          <cell r="E36">
            <v>0.61683916666666672</v>
          </cell>
        </row>
        <row r="37">
          <cell r="C37" t="str">
            <v>BANCO GANADERO</v>
          </cell>
          <cell r="D37">
            <v>660340</v>
          </cell>
          <cell r="E37">
            <v>0.55028333333333335</v>
          </cell>
        </row>
        <row r="38">
          <cell r="C38" t="str">
            <v>EMPRESA DE ENERGIA DE BOYACÁ</v>
          </cell>
          <cell r="D38">
            <v>627810</v>
          </cell>
          <cell r="E38">
            <v>0.52317500000000006</v>
          </cell>
        </row>
        <row r="39">
          <cell r="C39" t="str">
            <v>BETANCUR DE TORO MARGARITA LILIA</v>
          </cell>
          <cell r="D39">
            <v>575722</v>
          </cell>
          <cell r="E39">
            <v>0.47976833333333335</v>
          </cell>
        </row>
        <row r="40">
          <cell r="C40" t="str">
            <v>ESCUELA DE INGENIERIA DE ANTIOQUIA</v>
          </cell>
          <cell r="D40">
            <v>395282</v>
          </cell>
          <cell r="E40">
            <v>0.32940166666666665</v>
          </cell>
        </row>
        <row r="41">
          <cell r="C41" t="str">
            <v>JUAN MANUEL RUISECO &amp; CIA S. EN C.</v>
          </cell>
          <cell r="D41">
            <v>328868</v>
          </cell>
          <cell r="E41">
            <v>0.27405666666666667</v>
          </cell>
        </row>
        <row r="42">
          <cell r="C42" t="str">
            <v>BANCO POPULAR</v>
          </cell>
          <cell r="D42">
            <v>311865</v>
          </cell>
          <cell r="E42">
            <v>0.25988749999999999</v>
          </cell>
        </row>
        <row r="43">
          <cell r="C43" t="str">
            <v>MINERALES DE COLOMBIA-MINERALCO</v>
          </cell>
          <cell r="D43">
            <v>293032</v>
          </cell>
          <cell r="E43">
            <v>0.24419333333333335</v>
          </cell>
        </row>
        <row r="44">
          <cell r="C44" t="str">
            <v>FDO.MUT. DE INVERSION SOCIAL  FONSOCIAL</v>
          </cell>
          <cell r="D44">
            <v>231104</v>
          </cell>
          <cell r="E44">
            <v>0.19258666666666666</v>
          </cell>
        </row>
        <row r="45">
          <cell r="C45" t="str">
            <v>CITIBANK COLOMBIA</v>
          </cell>
          <cell r="D45">
            <v>203730</v>
          </cell>
          <cell r="E45">
            <v>0.16977500000000001</v>
          </cell>
        </row>
        <row r="46">
          <cell r="C46" t="str">
            <v>FUNDACION PABLO RAMIREZ</v>
          </cell>
          <cell r="D46">
            <v>203685</v>
          </cell>
          <cell r="E46">
            <v>0.16973750000000001</v>
          </cell>
        </row>
        <row r="47">
          <cell r="C47" t="str">
            <v>OTROS</v>
          </cell>
          <cell r="D47">
            <v>9221274</v>
          </cell>
          <cell r="E47">
            <v>7.6843949999999994</v>
          </cell>
        </row>
        <row r="48">
          <cell r="C48" t="str">
            <v>TOTAL</v>
          </cell>
          <cell r="D48">
            <v>19311696</v>
          </cell>
          <cell r="E48">
            <v>16.09308</v>
          </cell>
        </row>
        <row r="49">
          <cell r="C49" t="str">
            <v>EX IM BANK</v>
          </cell>
          <cell r="D49">
            <v>2528386</v>
          </cell>
          <cell r="E49">
            <v>2.1069883333333332</v>
          </cell>
        </row>
        <row r="50">
          <cell r="C50" t="str">
            <v>CHEMICAL INTERNATIONAL BANKING CORP.</v>
          </cell>
          <cell r="D50">
            <v>845145</v>
          </cell>
          <cell r="E50">
            <v>0.70428749999999996</v>
          </cell>
        </row>
        <row r="51">
          <cell r="C51" t="str">
            <v>FDO COLOMBIA EMERGING MARKETS INDEX  COMMON TRUST</v>
          </cell>
          <cell r="D51">
            <v>794592</v>
          </cell>
          <cell r="E51">
            <v>0.66215999999999997</v>
          </cell>
        </row>
        <row r="52">
          <cell r="C52" t="str">
            <v>THE CHASSE MANHATTAN BANK</v>
          </cell>
          <cell r="D52">
            <v>740977</v>
          </cell>
          <cell r="E52">
            <v>0.61748083333333337</v>
          </cell>
        </row>
        <row r="53">
          <cell r="C53" t="str">
            <v>STATE STREET EMERGING MARKETS</v>
          </cell>
          <cell r="D53">
            <v>172610</v>
          </cell>
          <cell r="E53">
            <v>0.14384166666666667</v>
          </cell>
        </row>
        <row r="54">
          <cell r="C54" t="str">
            <v>SUBFONDO BARCLAYS GLOBAL INVESTORS SERVICES</v>
          </cell>
          <cell r="D54">
            <v>151938</v>
          </cell>
          <cell r="E54">
            <v>0.12661500000000001</v>
          </cell>
        </row>
        <row r="55">
          <cell r="C55" t="str">
            <v>FONDO THE AQUILA EMERGING MARKETS FUND</v>
          </cell>
          <cell r="D55">
            <v>108940</v>
          </cell>
          <cell r="E55">
            <v>9.0783333333333327E-2</v>
          </cell>
        </row>
      </sheetData>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XREF"/>
      <sheetName val="PPC1"/>
      <sheetName val="PPC2"/>
      <sheetName val="PPC3"/>
      <sheetName val="PPC4"/>
      <sheetName val="ENVIOCALI"/>
      <sheetName val="T. DINAMICA"/>
      <sheetName val="#REF"/>
      <sheetName val="SEPTIEMBRE"/>
      <sheetName val="Potência-TBL"/>
      <sheetName val="EAssegurada-TBL"/>
      <sheetName val="Geração-TBL"/>
      <sheetName val="CompraTBL"/>
      <sheetName val="VendaEnergiaUsinas-TBL"/>
      <sheetName val="VendaPotênciaUsinas-TBL"/>
      <sheetName val="VendaClientes-TBL"/>
      <sheetName val="BalançoFisico-TBL"/>
      <sheetName val="BalançoUHMA-TBL"/>
      <sheetName val="BalançoIta-TBL"/>
      <sheetName val="ConsumoComb.-TBL"/>
      <sheetName val="Preços-TBL"/>
      <sheetName val="RESUMO"/>
      <sheetName val="SPOT"/>
      <sheetName val="MRE"/>
      <sheetName val="Ener_Aloc"/>
      <sheetName val="Sazonal EAs"/>
      <sheetName val="Ger Efet e CCC"/>
      <sheetName val="CI e Bil"/>
      <sheetName val="Desp UTEs"/>
      <sheetName val="P90_2003"/>
    </sheetNames>
    <sheetDataSet>
      <sheetData sheetId="0">
        <row r="1">
          <cell r="D1" t="str">
            <v>(Cifras expresadas en miles de pesos)</v>
          </cell>
          <cell r="Q1" t="str">
            <v>Difference &gt;</v>
          </cell>
        </row>
        <row r="2">
          <cell r="L2" t="str">
            <v>Sept/30/07</v>
          </cell>
          <cell r="Q2">
            <v>0</v>
          </cell>
        </row>
        <row r="3">
          <cell r="Q3" t="str">
            <v xml:space="preserve"> </v>
          </cell>
        </row>
        <row r="4">
          <cell r="L4">
            <v>16861861</v>
          </cell>
          <cell r="Q4">
            <v>-4</v>
          </cell>
        </row>
        <row r="5">
          <cell r="L5">
            <v>9069</v>
          </cell>
          <cell r="Q5">
            <v>1</v>
          </cell>
        </row>
        <row r="6">
          <cell r="L6">
            <v>48089745</v>
          </cell>
          <cell r="Q6">
            <v>0</v>
          </cell>
        </row>
        <row r="7">
          <cell r="L7">
            <v>0</v>
          </cell>
          <cell r="Q7">
            <v>0</v>
          </cell>
        </row>
        <row r="8">
          <cell r="L8">
            <v>36</v>
          </cell>
          <cell r="Q8">
            <v>0</v>
          </cell>
        </row>
        <row r="9">
          <cell r="L9">
            <v>64960711</v>
          </cell>
          <cell r="Q9">
            <v>-3</v>
          </cell>
        </row>
        <row r="10">
          <cell r="Q10" t="str">
            <v xml:space="preserve"> </v>
          </cell>
        </row>
        <row r="11">
          <cell r="L11">
            <v>63617292</v>
          </cell>
          <cell r="Q11">
            <v>0</v>
          </cell>
        </row>
        <row r="12">
          <cell r="L12">
            <v>619258273</v>
          </cell>
          <cell r="Q12">
            <v>0</v>
          </cell>
        </row>
        <row r="13">
          <cell r="L13">
            <v>682875565</v>
          </cell>
          <cell r="Q13">
            <v>0</v>
          </cell>
        </row>
        <row r="14">
          <cell r="Q14" t="str">
            <v xml:space="preserve"> </v>
          </cell>
        </row>
        <row r="15">
          <cell r="L15">
            <v>209887</v>
          </cell>
          <cell r="Q15">
            <v>0</v>
          </cell>
        </row>
        <row r="16">
          <cell r="K16">
            <v>40966031</v>
          </cell>
          <cell r="L16" t="str">
            <v>!</v>
          </cell>
          <cell r="Q16">
            <v>0</v>
          </cell>
        </row>
        <row r="17">
          <cell r="L17">
            <v>462641837</v>
          </cell>
          <cell r="Q17">
            <v>0</v>
          </cell>
        </row>
        <row r="18">
          <cell r="L18">
            <v>505890915</v>
          </cell>
          <cell r="Q18">
            <v>0</v>
          </cell>
        </row>
        <row r="19">
          <cell r="Q19" t="str">
            <v xml:space="preserve"> </v>
          </cell>
        </row>
        <row r="20">
          <cell r="L20">
            <v>-16861861</v>
          </cell>
          <cell r="Q20">
            <v>0</v>
          </cell>
        </row>
        <row r="21">
          <cell r="L21">
            <v>-9069</v>
          </cell>
          <cell r="Q21">
            <v>-1</v>
          </cell>
        </row>
        <row r="22">
          <cell r="L22">
            <v>-48089745</v>
          </cell>
          <cell r="Q22">
            <v>0</v>
          </cell>
        </row>
        <row r="23">
          <cell r="L23">
            <v>0</v>
          </cell>
          <cell r="Q23">
            <v>0</v>
          </cell>
        </row>
        <row r="24">
          <cell r="L24">
            <v>-36</v>
          </cell>
          <cell r="Q24">
            <v>0</v>
          </cell>
        </row>
        <row r="25">
          <cell r="L25">
            <v>-64960711</v>
          </cell>
          <cell r="Q25">
            <v>-1</v>
          </cell>
        </row>
        <row r="26">
          <cell r="Q26" t="str">
            <v xml:space="preserve"> </v>
          </cell>
        </row>
        <row r="27">
          <cell r="L27">
            <v>-63617292</v>
          </cell>
          <cell r="Q27">
            <v>0</v>
          </cell>
        </row>
        <row r="28">
          <cell r="L28">
            <v>-619258273</v>
          </cell>
          <cell r="Q28">
            <v>0</v>
          </cell>
        </row>
        <row r="29">
          <cell r="L29">
            <v>-682875565</v>
          </cell>
          <cell r="Q29">
            <v>0</v>
          </cell>
        </row>
        <row r="30">
          <cell r="Q30" t="str">
            <v xml:space="preserve"> </v>
          </cell>
        </row>
        <row r="31">
          <cell r="L31">
            <v>-209887</v>
          </cell>
          <cell r="Q31">
            <v>0</v>
          </cell>
        </row>
        <row r="32">
          <cell r="L32">
            <v>-43039191</v>
          </cell>
          <cell r="Q32">
            <v>0</v>
          </cell>
        </row>
        <row r="33">
          <cell r="L33">
            <v>-462641837</v>
          </cell>
          <cell r="Q33">
            <v>0</v>
          </cell>
        </row>
        <row r="34">
          <cell r="L34">
            <v>-505890915</v>
          </cell>
          <cell r="Q34">
            <v>0</v>
          </cell>
        </row>
        <row r="35">
          <cell r="Q35" t="str">
            <v xml:space="preserve"> </v>
          </cell>
        </row>
        <row r="36">
          <cell r="L36">
            <v>-1323405</v>
          </cell>
          <cell r="Q36">
            <v>0</v>
          </cell>
        </row>
        <row r="37">
          <cell r="L37">
            <v>-57401797</v>
          </cell>
          <cell r="Q37">
            <v>-1</v>
          </cell>
        </row>
        <row r="38">
          <cell r="L38">
            <v>-950171506</v>
          </cell>
          <cell r="Q38">
            <v>-91404</v>
          </cell>
        </row>
        <row r="39">
          <cell r="L39">
            <v>0</v>
          </cell>
          <cell r="P39">
            <v>-13866101</v>
          </cell>
          <cell r="Q39" t="str">
            <v>!</v>
          </cell>
        </row>
        <row r="40">
          <cell r="L40">
            <v>398937</v>
          </cell>
          <cell r="Q40">
            <v>398937</v>
          </cell>
        </row>
        <row r="41">
          <cell r="L41">
            <v>0</v>
          </cell>
          <cell r="Q41">
            <v>11747257</v>
          </cell>
        </row>
        <row r="42">
          <cell r="L42">
            <v>-1008497771</v>
          </cell>
          <cell r="Q42">
            <v>12054789</v>
          </cell>
        </row>
        <row r="43">
          <cell r="Q43" t="str">
            <v xml:space="preserve"> </v>
          </cell>
        </row>
        <row r="44">
          <cell r="L44">
            <v>-120335943</v>
          </cell>
          <cell r="Q44">
            <v>0</v>
          </cell>
        </row>
        <row r="45">
          <cell r="L45">
            <v>-120335943</v>
          </cell>
          <cell r="Q45">
            <v>0</v>
          </cell>
        </row>
        <row r="46">
          <cell r="Q46" t="str">
            <v xml:space="preserve"> </v>
          </cell>
        </row>
        <row r="47">
          <cell r="L47">
            <v>-218700769</v>
          </cell>
          <cell r="Q47">
            <v>-16623691</v>
          </cell>
        </row>
        <row r="48">
          <cell r="L48">
            <v>-197112742</v>
          </cell>
          <cell r="Q48">
            <v>49455862</v>
          </cell>
        </row>
        <row r="49">
          <cell r="L49">
            <v>-415813511</v>
          </cell>
          <cell r="Q49">
            <v>32832171</v>
          </cell>
        </row>
        <row r="50">
          <cell r="Q50" t="str">
            <v xml:space="preserve"> </v>
          </cell>
        </row>
        <row r="51">
          <cell r="L51">
            <v>1323405</v>
          </cell>
          <cell r="Q51">
            <v>0</v>
          </cell>
        </row>
        <row r="52">
          <cell r="L52">
            <v>57401797</v>
          </cell>
          <cell r="Q52">
            <v>1</v>
          </cell>
        </row>
        <row r="53">
          <cell r="L53">
            <v>950171506</v>
          </cell>
          <cell r="Q53">
            <v>91404</v>
          </cell>
        </row>
        <row r="54">
          <cell r="L54">
            <v>0</v>
          </cell>
          <cell r="Q54">
            <v>0</v>
          </cell>
        </row>
        <row r="55">
          <cell r="L55">
            <v>-398937</v>
          </cell>
          <cell r="Q55">
            <v>-398937</v>
          </cell>
        </row>
        <row r="56">
          <cell r="L56">
            <v>0</v>
          </cell>
          <cell r="Q56">
            <v>-11747257</v>
          </cell>
        </row>
        <row r="57">
          <cell r="L57">
            <v>1008497771</v>
          </cell>
          <cell r="Q57">
            <v>-12054789</v>
          </cell>
        </row>
        <row r="58">
          <cell r="Q58" t="str">
            <v xml:space="preserve"> </v>
          </cell>
        </row>
        <row r="59">
          <cell r="L59">
            <v>120335943</v>
          </cell>
          <cell r="Q59">
            <v>0</v>
          </cell>
        </row>
        <row r="60">
          <cell r="L60">
            <v>120335943</v>
          </cell>
          <cell r="Q60">
            <v>0</v>
          </cell>
        </row>
        <row r="61">
          <cell r="Q61" t="str">
            <v xml:space="preserve"> </v>
          </cell>
        </row>
        <row r="62">
          <cell r="L62">
            <v>218700769</v>
          </cell>
          <cell r="Q62">
            <v>16623691</v>
          </cell>
        </row>
        <row r="63">
          <cell r="L63">
            <v>197112742</v>
          </cell>
          <cell r="Q63">
            <v>-49455862</v>
          </cell>
        </row>
        <row r="64">
          <cell r="L64">
            <v>415813511</v>
          </cell>
          <cell r="Q64">
            <v>-32832171</v>
          </cell>
        </row>
        <row r="65">
          <cell r="L65">
            <v>0</v>
          </cell>
          <cell r="Q65">
            <v>-4</v>
          </cell>
        </row>
        <row r="72">
          <cell r="Q72" t="str">
            <v>APMC 08/11/2007</v>
          </cell>
        </row>
      </sheetData>
      <sheetData sheetId="1">
        <row r="1">
          <cell r="A1" t="str">
            <v>(reserved)</v>
          </cell>
        </row>
      </sheetData>
      <sheetData sheetId="2">
        <row r="5">
          <cell r="B5" t="str">
            <v>De acuerdo al kardex obtenido del módulo de activos fijos el saldo al 31 de diciembre de 2006,se encuentra adecuado. Ver PPC1.</v>
          </cell>
        </row>
      </sheetData>
      <sheetData sheetId="3">
        <row r="2">
          <cell r="A2">
            <v>40966031</v>
          </cell>
          <cell r="B2">
            <v>40966031</v>
          </cell>
          <cell r="D2" t="str">
            <v>Cuentas de orden - Cedula sumaria y pruebas</v>
          </cell>
          <cell r="E2" t="str">
            <v>!</v>
          </cell>
        </row>
        <row r="3">
          <cell r="A3">
            <v>40966031</v>
          </cell>
          <cell r="B3">
            <v>40966031</v>
          </cell>
          <cell r="D3" t="str">
            <v>Cuentas de orden - Cedula sumaria y pruebas</v>
          </cell>
          <cell r="E3" t="str">
            <v>!</v>
          </cell>
        </row>
        <row r="4">
          <cell r="A4">
            <v>-13866101</v>
          </cell>
          <cell r="B4">
            <v>-13866101</v>
          </cell>
          <cell r="D4" t="str">
            <v>Cuentas de orden - Cedula sumaria y pruebas</v>
          </cell>
          <cell r="E4" t="str">
            <v>!</v>
          </cell>
        </row>
        <row r="5">
          <cell r="A5">
            <v>-13866101</v>
          </cell>
          <cell r="B5">
            <v>-13866101</v>
          </cell>
          <cell r="D5" t="str">
            <v>Cuentas de orden - Cedula sumaria y pruebas</v>
          </cell>
          <cell r="E5" t="str">
            <v>!</v>
          </cell>
        </row>
      </sheetData>
      <sheetData sheetId="4">
        <row r="27980">
          <cell r="D27980" t="str">
            <v>Para efectos de cruce</v>
          </cell>
        </row>
        <row r="27983">
          <cell r="E27983">
            <v>40966031</v>
          </cell>
          <cell r="F27983" t="str">
            <v>!</v>
          </cell>
        </row>
      </sheetData>
      <sheetData sheetId="5">
        <row r="7">
          <cell r="F7" t="str">
            <v>N/S</v>
          </cell>
        </row>
        <row r="8">
          <cell r="F8" t="str">
            <v>N</v>
          </cell>
        </row>
        <row r="10">
          <cell r="F10" t="str">
            <v>N</v>
          </cell>
        </row>
        <row r="11">
          <cell r="F11" t="str">
            <v>N</v>
          </cell>
        </row>
        <row r="12">
          <cell r="F12" t="str">
            <v>N</v>
          </cell>
        </row>
        <row r="13">
          <cell r="F13" t="str">
            <v>N</v>
          </cell>
        </row>
        <row r="14">
          <cell r="F14" t="str">
            <v>N</v>
          </cell>
        </row>
        <row r="15">
          <cell r="F15" t="str">
            <v>N</v>
          </cell>
        </row>
        <row r="16">
          <cell r="F16" t="str">
            <v>N</v>
          </cell>
        </row>
        <row r="17">
          <cell r="F17" t="str">
            <v>N</v>
          </cell>
        </row>
        <row r="19">
          <cell r="F19" t="str">
            <v>N</v>
          </cell>
        </row>
        <row r="20">
          <cell r="F20" t="str">
            <v>N</v>
          </cell>
        </row>
        <row r="21">
          <cell r="F21" t="str">
            <v>N</v>
          </cell>
        </row>
        <row r="22">
          <cell r="F22" t="str">
            <v>N</v>
          </cell>
        </row>
        <row r="23">
          <cell r="F23" t="str">
            <v>N</v>
          </cell>
        </row>
        <row r="24">
          <cell r="F24" t="str">
            <v>N</v>
          </cell>
        </row>
        <row r="25">
          <cell r="F25" t="str">
            <v>N</v>
          </cell>
        </row>
        <row r="26">
          <cell r="F26" t="str">
            <v>N</v>
          </cell>
        </row>
        <row r="56">
          <cell r="E56">
            <v>-13866101</v>
          </cell>
          <cell r="F56" t="str">
            <v>!</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celsia.com/wp-content/uploads/2022/02/20220223-Premios-y-Reconocimientos-2021.pdf" TargetMode="External"/><Relationship Id="rId7" Type="http://schemas.openxmlformats.org/officeDocument/2006/relationships/drawing" Target="../drawings/drawing6.xml"/><Relationship Id="rId2" Type="http://schemas.openxmlformats.org/officeDocument/2006/relationships/hyperlink" Target="https://www.celsia.com/es/quienes-somos/gobierno-corporativo-celsia/" TargetMode="External"/><Relationship Id="rId1" Type="http://schemas.openxmlformats.org/officeDocument/2006/relationships/hyperlink" Target="https://www.celsia.com/es/quienes-somos/sostenibilidad/metas-socioambientales/" TargetMode="External"/><Relationship Id="rId6" Type="http://schemas.openxmlformats.org/officeDocument/2006/relationships/printerSettings" Target="../printerSettings/printerSettings7.bin"/><Relationship Id="rId5" Type="http://schemas.openxmlformats.org/officeDocument/2006/relationships/hyperlink" Target="https://app.powerbi.com/view?r=eyJrIjoiMjg3NDc0NzEtNDE3ZS00MTM2LWE4N2MtNTEzMmI0YzZkZDUzIiwidCI6ImRmMDJiYWRiLWEyZDMtNGE5OS1hOWRiLTRmZWMzNjdmM2ZhMSIsImMiOjR9" TargetMode="External"/><Relationship Id="rId4" Type="http://schemas.openxmlformats.org/officeDocument/2006/relationships/hyperlink" Target="https://www.celsia.com/es/quienes-somos/sostenibilidad/reportes/"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celsia.com/es/quienes-somos/sostenibilidad/" TargetMode="External"/><Relationship Id="rId13" Type="http://schemas.openxmlformats.org/officeDocument/2006/relationships/hyperlink" Target="http://www.cpc.ncep.noaa.gov/products/precip/CWlink/MJO/enso.shtml" TargetMode="External"/><Relationship Id="rId18" Type="http://schemas.openxmlformats.org/officeDocument/2006/relationships/hyperlink" Target="https://www.celsia.com/es/accionistas-e-inversionistas/informacion-financiera/reportes" TargetMode="External"/><Relationship Id="rId26" Type="http://schemas.openxmlformats.org/officeDocument/2006/relationships/hyperlink" Target="https://www.xm.com.co/nuestra-empresa/nosotros/que-hacemos" TargetMode="External"/><Relationship Id="rId3" Type="http://schemas.openxmlformats.org/officeDocument/2006/relationships/hyperlink" Target="http://www.siel.gov.co/Inicio/Demanda/ProyeccionesdeDemanda/tabid/97/Default.aspx" TargetMode="External"/><Relationship Id="rId21" Type="http://schemas.openxmlformats.org/officeDocument/2006/relationships/hyperlink" Target="https://www.celsia.com/wp-content/uploads/2021/02/aviso-oferta-bonos-epsa-20-04-2010.pdf" TargetMode="External"/><Relationship Id="rId7" Type="http://schemas.openxmlformats.org/officeDocument/2006/relationships/hyperlink" Target="http://informesanuales.xm.com.co/SitePages/Default.aspx" TargetMode="External"/><Relationship Id="rId12" Type="http://schemas.openxmlformats.org/officeDocument/2006/relationships/hyperlink" Target="http://www.celsia.com/es/nuestra-empresa/historia" TargetMode="External"/><Relationship Id="rId17" Type="http://schemas.openxmlformats.org/officeDocument/2006/relationships/hyperlink" Target="http://www.creg.gov.co/cxc/index.htm" TargetMode="External"/><Relationship Id="rId25" Type="http://schemas.openxmlformats.org/officeDocument/2006/relationships/hyperlink" Target="https://www.celsia.com/es/centrales-hidroelectricas/" TargetMode="External"/><Relationship Id="rId2" Type="http://schemas.openxmlformats.org/officeDocument/2006/relationships/hyperlink" Target="http://www.siel.gov.co/" TargetMode="External"/><Relationship Id="rId16" Type="http://schemas.openxmlformats.org/officeDocument/2006/relationships/hyperlink" Target="http://www.ideam.gov.co/web/tiempo-y-clima/prediccion-climatica" TargetMode="External"/><Relationship Id="rId20" Type="http://schemas.openxmlformats.org/officeDocument/2006/relationships/hyperlink" Target="https://www.celsia.com/wp-content/uploads/2021/03/Prospecto-Celsia.pdf" TargetMode="External"/><Relationship Id="rId29" Type="http://schemas.openxmlformats.org/officeDocument/2006/relationships/hyperlink" Target="http://www1.upme.gov.co/InformacionCifras/Paginas/proyeccion-de-demanda-de-energia-electrica.aspx" TargetMode="External"/><Relationship Id="rId1" Type="http://schemas.openxmlformats.org/officeDocument/2006/relationships/hyperlink" Target="https://concentra.co/" TargetMode="External"/><Relationship Id="rId6" Type="http://schemas.openxmlformats.org/officeDocument/2006/relationships/hyperlink" Target="http://apolo.creg.gov.co/Publicac.nsf/Documentos-Resoluciones?OpenView&amp;Start=1&amp;Count=30&amp;Collapse=1" TargetMode="External"/><Relationship Id="rId11" Type="http://schemas.openxmlformats.org/officeDocument/2006/relationships/hyperlink" Target="https://www.celsia.com/es/quienes-somos/que-hacemos/" TargetMode="External"/><Relationship Id="rId24" Type="http://schemas.openxmlformats.org/officeDocument/2006/relationships/hyperlink" Target="https://www.celsia.com/wp-content/uploads/2021/03/induccion-en-el-mercado-electrico-colombiano-2013.pdf" TargetMode="External"/><Relationship Id="rId32" Type="http://schemas.openxmlformats.org/officeDocument/2006/relationships/drawing" Target="../drawings/drawing7.xml"/><Relationship Id="rId5" Type="http://schemas.openxmlformats.org/officeDocument/2006/relationships/hyperlink" Target="https://www.creg.gov.co/sectores-que-regulamos/energia-electrica/estadisticas-del-sector-electrico-colombiano" TargetMode="External"/><Relationship Id="rId15" Type="http://schemas.openxmlformats.org/officeDocument/2006/relationships/hyperlink" Target="https://www.celsia.com/es/inversionistas/celsia/presentaciones/" TargetMode="External"/><Relationship Id="rId23" Type="http://schemas.openxmlformats.org/officeDocument/2006/relationships/hyperlink" Target="https://www.celsia.com/es/inversionistas/celsia-colombia/presentaciones/" TargetMode="External"/><Relationship Id="rId28" Type="http://schemas.openxmlformats.org/officeDocument/2006/relationships/hyperlink" Target="https://www.xm.com.co/proveedores/informaci%C3%B3n-de-inter%C3%A9s/glosario" TargetMode="External"/><Relationship Id="rId10" Type="http://schemas.openxmlformats.org/officeDocument/2006/relationships/hyperlink" Target="http://www.celsia.com/nuestra-empresa/modelo-de-negocio/transmision-y-distribucion" TargetMode="External"/><Relationship Id="rId19" Type="http://schemas.openxmlformats.org/officeDocument/2006/relationships/hyperlink" Target="https://www.celsia.com/wp-content/uploads/2021/03/Completo-Prospecto-de-informacio%CC%81n-Celsia.pdf" TargetMode="External"/><Relationship Id="rId31" Type="http://schemas.openxmlformats.org/officeDocument/2006/relationships/printerSettings" Target="../printerSettings/printerSettings12.bin"/><Relationship Id="rId4" Type="http://schemas.openxmlformats.org/officeDocument/2006/relationships/hyperlink" Target="https://www.xm.com.co/portal-de-indicadores" TargetMode="External"/><Relationship Id="rId9" Type="http://schemas.openxmlformats.org/officeDocument/2006/relationships/hyperlink" Target="http://www.celsia.com/nuestra-empresa/modelo-de-negocio/generacion" TargetMode="External"/><Relationship Id="rId14" Type="http://schemas.openxmlformats.org/officeDocument/2006/relationships/hyperlink" Target="http://www.bom.gov.au/climate/enso/" TargetMode="External"/><Relationship Id="rId22" Type="http://schemas.openxmlformats.org/officeDocument/2006/relationships/hyperlink" Target="https://www.celsia.com/es/accionistas-e-inversionistas/epsa/informacion-financiera" TargetMode="External"/><Relationship Id="rId27" Type="http://schemas.openxmlformats.org/officeDocument/2006/relationships/hyperlink" Target="https://www.xm.com.co/transacciones/registros/registro-agentes-y-contactos/estructura-del-mercado" TargetMode="External"/><Relationship Id="rId30" Type="http://schemas.openxmlformats.org/officeDocument/2006/relationships/hyperlink" Target="https://www.xm.com.co/transacciones/cargo-por-confiabilidad/obligaciones-de-energia-0"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cnd.com.pa/index.php/informes/categoria/informes-de-operaciones" TargetMode="External"/><Relationship Id="rId13" Type="http://schemas.openxmlformats.org/officeDocument/2006/relationships/hyperlink" Target="http://www.cnd.com.pa/" TargetMode="External"/><Relationship Id="rId18" Type="http://schemas.openxmlformats.org/officeDocument/2006/relationships/drawing" Target="../drawings/drawing8.xml"/><Relationship Id="rId3" Type="http://schemas.openxmlformats.org/officeDocument/2006/relationships/hyperlink" Target="http://www.cnd.com.pa/" TargetMode="External"/><Relationship Id="rId7" Type="http://schemas.openxmlformats.org/officeDocument/2006/relationships/hyperlink" Target="https://www.hidromet.com.pa/es/" TargetMode="External"/><Relationship Id="rId12" Type="http://schemas.openxmlformats.org/officeDocument/2006/relationships/hyperlink" Target="https://www.hidromet.com.pa/es/aportes-embalses" TargetMode="External"/><Relationship Id="rId17" Type="http://schemas.openxmlformats.org/officeDocument/2006/relationships/printerSettings" Target="../printerSettings/printerSettings13.bin"/><Relationship Id="rId2" Type="http://schemas.openxmlformats.org/officeDocument/2006/relationships/hyperlink" Target="http://www.cnd.com.pa/" TargetMode="External"/><Relationship Id="rId16" Type="http://schemas.openxmlformats.org/officeDocument/2006/relationships/hyperlink" Target="http://www.energia.gob.pa/" TargetMode="External"/><Relationship Id="rId1" Type="http://schemas.openxmlformats.org/officeDocument/2006/relationships/hyperlink" Target="http://www.cnd.com.pa/" TargetMode="External"/><Relationship Id="rId6" Type="http://schemas.openxmlformats.org/officeDocument/2006/relationships/hyperlink" Target="https://www.etesa.com.pa/es/glosario-terminos" TargetMode="External"/><Relationship Id="rId11" Type="http://schemas.openxmlformats.org/officeDocument/2006/relationships/hyperlink" Target="https://www.hidromet.com.pa/es/embalses" TargetMode="External"/><Relationship Id="rId5" Type="http://schemas.openxmlformats.org/officeDocument/2006/relationships/hyperlink" Target="https://www.cnd.com.pa/index.php/informes/categoria/informes-de-mercado" TargetMode="External"/><Relationship Id="rId15" Type="http://schemas.openxmlformats.org/officeDocument/2006/relationships/hyperlink" Target="http://www.etesa.com.pa/" TargetMode="External"/><Relationship Id="rId10" Type="http://schemas.openxmlformats.org/officeDocument/2006/relationships/hyperlink" Target="https://www.panabolsa.com/es/emisor/altr/" TargetMode="External"/><Relationship Id="rId4" Type="http://schemas.openxmlformats.org/officeDocument/2006/relationships/hyperlink" Target="http://www.cnd.com.pa/" TargetMode="External"/><Relationship Id="rId9" Type="http://schemas.openxmlformats.org/officeDocument/2006/relationships/hyperlink" Target="https://www.cnd.com.pa/index.php/mercado-electrico/acerca-del-mercado-electrico/contratos-de-suministro" TargetMode="External"/><Relationship Id="rId14" Type="http://schemas.openxmlformats.org/officeDocument/2006/relationships/hyperlink" Target="https://www.asep.gob.pa/"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1"/>
  <sheetViews>
    <sheetView showGridLines="0" tabSelected="1" workbookViewId="0">
      <selection activeCell="B8" sqref="B8"/>
    </sheetView>
  </sheetViews>
  <sheetFormatPr baseColWidth="10" defaultColWidth="11.453125" defaultRowHeight="10"/>
  <cols>
    <col min="1" max="1" width="5.1796875" style="80" customWidth="1"/>
    <col min="2" max="2" width="151.453125" style="12" customWidth="1"/>
    <col min="3" max="16384" width="11.453125" style="12"/>
  </cols>
  <sheetData>
    <row r="2" spans="1:10" ht="13">
      <c r="B2" s="469" t="s">
        <v>0</v>
      </c>
    </row>
    <row r="3" spans="1:10" ht="12" customHeight="1">
      <c r="B3" s="723" t="s">
        <v>880</v>
      </c>
    </row>
    <row r="4" spans="1:10" ht="12" customHeight="1"/>
    <row r="5" spans="1:10" ht="14.15" customHeight="1" thickBot="1">
      <c r="A5" s="12"/>
      <c r="B5" s="470" t="s">
        <v>1</v>
      </c>
    </row>
    <row r="6" spans="1:10" ht="10.5" thickTop="1"/>
    <row r="7" spans="1:10" ht="14.15" customHeight="1" thickBot="1">
      <c r="A7" s="12"/>
      <c r="B7" s="419" t="s">
        <v>2</v>
      </c>
      <c r="C7" s="53"/>
      <c r="D7" s="53"/>
      <c r="E7" s="53"/>
      <c r="F7" s="53"/>
      <c r="G7" s="53"/>
      <c r="H7" s="53"/>
      <c r="I7" s="53"/>
      <c r="J7" s="53"/>
    </row>
    <row r="8" spans="1:10" ht="67.5" customHeight="1" thickTop="1">
      <c r="B8" s="86" t="s">
        <v>3</v>
      </c>
      <c r="C8" s="86"/>
      <c r="D8" s="86"/>
      <c r="E8" s="86"/>
      <c r="F8" s="86"/>
      <c r="G8" s="86"/>
    </row>
    <row r="9" spans="1:10" ht="14.15" customHeight="1" thickBot="1">
      <c r="A9" s="12"/>
      <c r="B9" s="419" t="s">
        <v>4</v>
      </c>
      <c r="C9" s="53"/>
      <c r="D9" s="53"/>
      <c r="E9" s="53"/>
      <c r="F9" s="53"/>
      <c r="G9" s="53"/>
      <c r="H9" s="53"/>
      <c r="I9" s="53"/>
      <c r="J9" s="53"/>
    </row>
    <row r="10" spans="1:10" s="183" customFormat="1" ht="13" thickTop="1">
      <c r="A10" s="416"/>
      <c r="B10" s="417" t="s">
        <v>5</v>
      </c>
    </row>
    <row r="11" spans="1:10" s="183" customFormat="1" ht="12.5">
      <c r="A11" s="416"/>
      <c r="B11" s="417" t="s">
        <v>6</v>
      </c>
    </row>
    <row r="12" spans="1:10" s="183" customFormat="1" ht="12.5">
      <c r="A12" s="416"/>
      <c r="B12" s="417" t="s">
        <v>7</v>
      </c>
    </row>
    <row r="13" spans="1:10" s="183" customFormat="1" ht="12.5">
      <c r="A13" s="416"/>
      <c r="B13" s="417" t="s">
        <v>8</v>
      </c>
    </row>
    <row r="14" spans="1:10" s="183" customFormat="1" ht="12.5">
      <c r="A14" s="416"/>
      <c r="B14" s="417" t="s">
        <v>9</v>
      </c>
    </row>
    <row r="15" spans="1:10" s="183" customFormat="1" ht="12.5">
      <c r="A15" s="416"/>
      <c r="B15" s="417" t="s">
        <v>10</v>
      </c>
    </row>
    <row r="16" spans="1:10" s="183" customFormat="1" ht="12.5">
      <c r="A16" s="416"/>
      <c r="B16" s="418" t="s">
        <v>11</v>
      </c>
    </row>
    <row r="17" spans="1:10" s="183" customFormat="1" ht="12.5">
      <c r="A17" s="416"/>
      <c r="B17" s="418" t="s">
        <v>12</v>
      </c>
    </row>
    <row r="18" spans="1:10" s="183" customFormat="1" ht="12.5">
      <c r="A18" s="416"/>
      <c r="B18" s="418" t="s">
        <v>13</v>
      </c>
    </row>
    <row r="19" spans="1:10" s="183" customFormat="1" ht="12.5">
      <c r="A19" s="416"/>
      <c r="B19" s="418" t="s">
        <v>14</v>
      </c>
    </row>
    <row r="20" spans="1:10" s="183" customFormat="1" ht="14.15" customHeight="1" thickBot="1">
      <c r="B20" s="419" t="s">
        <v>15</v>
      </c>
      <c r="C20" s="420"/>
      <c r="D20" s="420"/>
      <c r="E20" s="420"/>
      <c r="F20" s="420"/>
      <c r="G20" s="420"/>
      <c r="H20" s="420"/>
      <c r="I20" s="420"/>
      <c r="J20" s="420"/>
    </row>
    <row r="21" spans="1:10" s="183" customFormat="1" ht="14.15" customHeight="1" thickTop="1">
      <c r="B21" s="417" t="s">
        <v>16</v>
      </c>
      <c r="C21" s="420"/>
      <c r="D21" s="420"/>
      <c r="E21" s="420"/>
      <c r="F21" s="420"/>
      <c r="G21" s="420"/>
      <c r="H21" s="420"/>
      <c r="I21" s="420"/>
      <c r="J21" s="420"/>
    </row>
    <row r="22" spans="1:10" s="183" customFormat="1" ht="12.5">
      <c r="A22" s="416"/>
      <c r="B22" s="418" t="s">
        <v>17</v>
      </c>
    </row>
    <row r="23" spans="1:10" s="183" customFormat="1" ht="12.5">
      <c r="A23" s="416"/>
      <c r="B23" s="418" t="s">
        <v>18</v>
      </c>
    </row>
    <row r="24" spans="1:10" s="183" customFormat="1" ht="12.5">
      <c r="A24" s="416"/>
      <c r="B24" s="418" t="s">
        <v>19</v>
      </c>
    </row>
    <row r="25" spans="1:10" s="183" customFormat="1" ht="14.15" customHeight="1" thickBot="1">
      <c r="B25" s="419" t="s">
        <v>20</v>
      </c>
      <c r="C25" s="420"/>
      <c r="D25" s="420"/>
      <c r="E25" s="420"/>
      <c r="F25" s="420"/>
      <c r="G25" s="420"/>
      <c r="H25" s="420"/>
      <c r="I25" s="420"/>
      <c r="J25" s="420"/>
    </row>
    <row r="26" spans="1:10" s="183" customFormat="1" ht="13" thickTop="1">
      <c r="A26" s="416"/>
      <c r="B26" s="418" t="s">
        <v>21</v>
      </c>
    </row>
    <row r="27" spans="1:10" s="183" customFormat="1" ht="12.5">
      <c r="A27" s="416"/>
      <c r="B27" s="418" t="s">
        <v>22</v>
      </c>
    </row>
    <row r="28" spans="1:10" s="183" customFormat="1" ht="12.5">
      <c r="A28" s="416"/>
      <c r="B28" s="418" t="s">
        <v>23</v>
      </c>
    </row>
    <row r="29" spans="1:10" s="183" customFormat="1" ht="12.5">
      <c r="A29" s="416"/>
      <c r="B29" s="418" t="s">
        <v>24</v>
      </c>
    </row>
    <row r="30" spans="1:10" s="183" customFormat="1" ht="14.15" customHeight="1" thickBot="1">
      <c r="B30" s="419" t="s">
        <v>25</v>
      </c>
      <c r="C30" s="420"/>
      <c r="D30" s="420"/>
      <c r="E30" s="420"/>
      <c r="F30" s="420"/>
      <c r="G30" s="420"/>
      <c r="H30" s="420"/>
      <c r="I30" s="420"/>
      <c r="J30" s="420"/>
    </row>
    <row r="31" spans="1:10" s="183" customFormat="1" ht="13" thickTop="1">
      <c r="A31" s="416"/>
      <c r="B31" s="418" t="s">
        <v>26</v>
      </c>
    </row>
    <row r="32" spans="1:10" s="183" customFormat="1" ht="12.5">
      <c r="A32" s="416"/>
      <c r="B32" s="418" t="s">
        <v>27</v>
      </c>
    </row>
    <row r="33" spans="1:10" s="183" customFormat="1" ht="12.5">
      <c r="A33" s="416"/>
      <c r="B33" s="418" t="s">
        <v>28</v>
      </c>
    </row>
    <row r="34" spans="1:10" s="183" customFormat="1" ht="14.15" customHeight="1" thickBot="1">
      <c r="B34" s="419" t="s">
        <v>29</v>
      </c>
      <c r="C34" s="420"/>
      <c r="D34" s="420"/>
      <c r="E34" s="420"/>
      <c r="F34" s="420"/>
      <c r="G34" s="420"/>
      <c r="H34" s="420"/>
      <c r="I34" s="420"/>
      <c r="J34" s="420"/>
    </row>
    <row r="35" spans="1:10" s="183" customFormat="1" ht="13" thickTop="1">
      <c r="A35" s="416"/>
      <c r="B35" s="417" t="s">
        <v>30</v>
      </c>
    </row>
    <row r="36" spans="1:10" s="183" customFormat="1" ht="12.5">
      <c r="A36" s="416"/>
      <c r="B36" s="417" t="s">
        <v>31</v>
      </c>
    </row>
    <row r="37" spans="1:10" s="183" customFormat="1" ht="12.5">
      <c r="A37" s="416"/>
      <c r="B37" s="421"/>
    </row>
    <row r="38" spans="1:10" s="183" customFormat="1" ht="12.5">
      <c r="A38" s="416"/>
    </row>
    <row r="39" spans="1:10" s="183" customFormat="1" ht="11.25" customHeight="1">
      <c r="A39" s="416"/>
      <c r="B39" s="422"/>
      <c r="C39" s="422"/>
      <c r="D39" s="422"/>
      <c r="E39" s="422"/>
      <c r="F39" s="422"/>
      <c r="G39" s="422"/>
    </row>
    <row r="40" spans="1:10" s="183" customFormat="1" ht="11.25" customHeight="1">
      <c r="A40" s="416"/>
      <c r="B40" s="422"/>
      <c r="C40" s="422"/>
      <c r="D40" s="422"/>
      <c r="E40" s="422"/>
      <c r="F40" s="422"/>
      <c r="G40" s="422"/>
    </row>
    <row r="41" spans="1:10" s="183" customFormat="1" ht="12.5">
      <c r="A41" s="416"/>
    </row>
  </sheetData>
  <hyperlinks>
    <hyperlink ref="B10" location="'EEFF Consolidados'!A1" display="Estados financieros trimestrales - IFRS" xr:uid="{00000000-0004-0000-0000-000000000000}"/>
    <hyperlink ref="B12" location="'EEFF anteriores - Colgaaps'!A1" display="Estados financieros trimestrales - ColGAAPS" xr:uid="{00000000-0004-0000-0000-000001000000}"/>
    <hyperlink ref="B13" location="'Flujo de Efectivo'!A1" display="Flujo de efectivo anual" xr:uid="{00000000-0004-0000-0000-000002000000}"/>
    <hyperlink ref="B15" location="'Anexos Fros'!A1" display="Anexos - financieros:" xr:uid="{00000000-0004-0000-0000-000003000000}"/>
    <hyperlink ref="B16" location="'Anexos Fros'!A5" display="Segregación ingresos de generación" xr:uid="{00000000-0004-0000-0000-000004000000}"/>
    <hyperlink ref="B17" location="'Anexos Fros'!A29" display="Segregación ebitda por negocio" xr:uid="{00000000-0004-0000-0000-000005000000}"/>
    <hyperlink ref="B19" location="'Anexos Fros'!A76" display="Histórico de dividendo por acción" xr:uid="{00000000-0004-0000-0000-000007000000}"/>
    <hyperlink ref="B21" location="'Anexos Ops'!A1" display="Indicadores operacionales" xr:uid="{00000000-0004-0000-0000-000008000000}"/>
    <hyperlink ref="B22" location="'Anexos Ops'!A4" display="Generación" xr:uid="{00000000-0004-0000-0000-000009000000}"/>
    <hyperlink ref="B23" location="'Anexos Ops'!A58" display="T&amp;D" xr:uid="{00000000-0004-0000-0000-00000A000000}"/>
    <hyperlink ref="B24" location="'Anexos Ops'!A67" display="Comercialización" xr:uid="{00000000-0004-0000-0000-00000B000000}"/>
    <hyperlink ref="B31" location="'DES activos'!B4" display="Capacidad instalada centrales" xr:uid="{00000000-0004-0000-0000-00000C000000}"/>
    <hyperlink ref="B32" location="'DES activos'!B64" display="Obligaciones de Energía en Firme actuales" xr:uid="{00000000-0004-0000-0000-00000D000000}"/>
    <hyperlink ref="B33" location="'DES Contratos CA'!A1" display="Información contratos Centroamérica" xr:uid="{00000000-0004-0000-0000-00000F000000}"/>
    <hyperlink ref="B35" location="'Fuentes info Col'!A1" display="Fuentes de información Colombia" xr:uid="{00000000-0004-0000-0000-000011000000}"/>
    <hyperlink ref="B36" location="'Fuentes info CA'!A1" display="Fuentes de información Centroamérica" xr:uid="{00000000-0004-0000-0000-000012000000}"/>
    <hyperlink ref="B18" location="'Anexos Fros'!A52" display="Costo de ventas" xr:uid="{B2577EB7-E9D7-46A2-832D-FFD8D9BA1173}"/>
    <hyperlink ref="B11" location="'EEFF por seg. y cía'!A1" display="Estados financieros trimestrales por segmento y compañía - IFRS" xr:uid="{7E6F6CFF-E761-49BF-A934-0EA116AF33ED}"/>
    <hyperlink ref="B26" location="ESG!A4" display="Dimensión económica / gobernanza" xr:uid="{56DBF216-1CA8-4A5C-8BC6-B395ADB47467}"/>
    <hyperlink ref="B27" location="ESG!A22" display="Dimensión social" xr:uid="{BFFAD692-5E0A-45BA-80C6-D43206809EE3}"/>
    <hyperlink ref="B28" location="ESG!A36" display="Dimensión ambiental" xr:uid="{E7A2EC03-4FE0-46AA-B657-9AE28A17A5A8}"/>
    <hyperlink ref="B29" location="ESG!A53" display="Vínculos de interés" xr:uid="{E1103AE0-9606-4035-8B05-34ED24098AEA}"/>
    <hyperlink ref="B14" location="'Resumen Deuda'!A1" display="Resumen Deuda" xr:uid="{1B420ABF-102B-41E6-9361-CFE2146DEC8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15"/>
  <sheetViews>
    <sheetView showGridLines="0" zoomScaleNormal="100" workbookViewId="0">
      <pane xSplit="2" ySplit="3" topLeftCell="AA4" activePane="bottomRight" state="frozen"/>
      <selection pane="topRight" activeCell="B42" sqref="B42"/>
      <selection pane="bottomLeft" activeCell="B42" sqref="B42"/>
      <selection pane="bottomRight" activeCell="B2" sqref="B2"/>
    </sheetView>
  </sheetViews>
  <sheetFormatPr baseColWidth="10" defaultColWidth="11.453125" defaultRowHeight="14.15" customHeight="1"/>
  <cols>
    <col min="1" max="1" width="9.453125" style="21" customWidth="1"/>
    <col min="2" max="2" width="40.453125" style="15" customWidth="1"/>
    <col min="3" max="30" width="11" style="52" customWidth="1"/>
    <col min="31" max="49" width="11" style="15" customWidth="1"/>
    <col min="50" max="16384" width="11.453125" style="21"/>
  </cols>
  <sheetData>
    <row r="1" spans="2:49" ht="14.15" customHeight="1">
      <c r="B1" s="612" t="s">
        <v>32</v>
      </c>
    </row>
    <row r="2" spans="2:49" ht="14.15" customHeight="1">
      <c r="B2" s="468" t="s">
        <v>33</v>
      </c>
    </row>
    <row r="3" spans="2:49" ht="14.15" customHeight="1" thickBot="1">
      <c r="B3" s="476" t="s">
        <v>34</v>
      </c>
      <c r="C3" s="479" t="s">
        <v>35</v>
      </c>
      <c r="D3" s="479" t="s">
        <v>36</v>
      </c>
      <c r="E3" s="479" t="s">
        <v>37</v>
      </c>
      <c r="F3" s="479" t="s">
        <v>38</v>
      </c>
      <c r="G3" s="479" t="s">
        <v>39</v>
      </c>
      <c r="H3" s="479" t="s">
        <v>40</v>
      </c>
      <c r="I3" s="479" t="s">
        <v>41</v>
      </c>
      <c r="J3" s="479" t="s">
        <v>42</v>
      </c>
      <c r="K3" s="479" t="s">
        <v>43</v>
      </c>
      <c r="L3" s="479" t="s">
        <v>44</v>
      </c>
      <c r="M3" s="479" t="s">
        <v>45</v>
      </c>
      <c r="N3" s="479" t="s">
        <v>46</v>
      </c>
      <c r="O3" s="479" t="s">
        <v>47</v>
      </c>
      <c r="P3" s="479" t="s">
        <v>48</v>
      </c>
      <c r="Q3" s="479" t="s">
        <v>49</v>
      </c>
      <c r="R3" s="479" t="s">
        <v>50</v>
      </c>
      <c r="S3" s="479" t="s">
        <v>51</v>
      </c>
      <c r="T3" s="479" t="s">
        <v>52</v>
      </c>
      <c r="U3" s="479" t="s">
        <v>53</v>
      </c>
      <c r="V3" s="479" t="s">
        <v>54</v>
      </c>
      <c r="W3" s="479" t="s">
        <v>55</v>
      </c>
      <c r="X3" s="479" t="s">
        <v>56</v>
      </c>
      <c r="Y3" s="479" t="s">
        <v>57</v>
      </c>
      <c r="Z3" s="479" t="s">
        <v>58</v>
      </c>
      <c r="AA3" s="479" t="s">
        <v>59</v>
      </c>
      <c r="AB3" s="479" t="s">
        <v>60</v>
      </c>
      <c r="AC3" s="479" t="s">
        <v>61</v>
      </c>
      <c r="AD3" s="479" t="s">
        <v>62</v>
      </c>
      <c r="AE3" s="479" t="s">
        <v>63</v>
      </c>
      <c r="AF3" s="479" t="s">
        <v>64</v>
      </c>
      <c r="AG3" s="479" t="s">
        <v>65</v>
      </c>
      <c r="AH3" s="479" t="s">
        <v>66</v>
      </c>
      <c r="AI3" s="479" t="s">
        <v>67</v>
      </c>
      <c r="AJ3" s="479" t="s">
        <v>68</v>
      </c>
      <c r="AK3" s="479" t="s">
        <v>835</v>
      </c>
      <c r="AL3" s="479" t="s">
        <v>869</v>
      </c>
      <c r="AM3" s="479" t="s">
        <v>879</v>
      </c>
      <c r="AN3" s="479" t="s">
        <v>893</v>
      </c>
      <c r="AO3" s="479" t="s">
        <v>907</v>
      </c>
      <c r="AP3" s="479" t="s">
        <v>922</v>
      </c>
      <c r="AQ3" s="479" t="s">
        <v>947</v>
      </c>
    </row>
    <row r="4" spans="2:49" ht="14.15" customHeight="1" thickTop="1">
      <c r="B4" s="1"/>
    </row>
    <row r="5" spans="2:49" ht="14.15" customHeight="1" thickBot="1">
      <c r="B5" s="23" t="s">
        <v>69</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row>
    <row r="6" spans="2:49" ht="14.15" customHeight="1" thickTop="1">
      <c r="B6" s="15" t="s">
        <v>70</v>
      </c>
    </row>
    <row r="7" spans="2:49" ht="14.15" customHeight="1">
      <c r="B7" s="13"/>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row>
    <row r="8" spans="2:49" s="25" customFormat="1" ht="14.15" customHeight="1">
      <c r="B8" s="14" t="s">
        <v>71</v>
      </c>
      <c r="C8" s="51"/>
      <c r="D8" s="51"/>
      <c r="E8" s="51"/>
      <c r="F8" s="51"/>
      <c r="G8" s="51"/>
      <c r="H8" s="51"/>
      <c r="I8" s="51"/>
      <c r="J8" s="51"/>
      <c r="K8" s="51"/>
      <c r="L8" s="51"/>
      <c r="M8" s="51"/>
      <c r="N8" s="51"/>
      <c r="O8" s="51"/>
      <c r="P8" s="51"/>
      <c r="Q8" s="51"/>
      <c r="R8" s="51"/>
      <c r="S8" s="51"/>
      <c r="T8" s="51"/>
      <c r="U8" s="51"/>
      <c r="V8" s="521"/>
      <c r="W8" s="51"/>
      <c r="X8" s="51"/>
      <c r="Y8" s="51"/>
      <c r="Z8" s="521"/>
      <c r="AA8" s="51"/>
      <c r="AB8" s="51"/>
      <c r="AC8" s="51"/>
      <c r="AD8" s="521"/>
      <c r="AE8" s="51"/>
      <c r="AF8" s="51"/>
      <c r="AG8" s="51"/>
      <c r="AH8" s="521"/>
      <c r="AI8" s="51"/>
      <c r="AJ8" s="51"/>
      <c r="AK8" s="51"/>
      <c r="AL8" s="521"/>
      <c r="AM8" s="51"/>
      <c r="AN8" s="51"/>
      <c r="AO8" s="51"/>
      <c r="AP8" s="521"/>
      <c r="AQ8" s="51"/>
      <c r="AR8" s="1"/>
      <c r="AS8" s="1"/>
      <c r="AT8" s="1"/>
      <c r="AU8" s="1"/>
      <c r="AV8" s="1"/>
      <c r="AW8" s="1"/>
    </row>
    <row r="9" spans="2:49" ht="14.15" customHeight="1">
      <c r="C9" s="55"/>
      <c r="D9" s="55"/>
      <c r="E9" s="55"/>
      <c r="F9" s="55"/>
      <c r="G9" s="55"/>
      <c r="H9" s="55"/>
      <c r="I9" s="55"/>
      <c r="J9" s="55"/>
      <c r="K9" s="55"/>
      <c r="L9" s="55"/>
      <c r="M9" s="55"/>
      <c r="N9" s="55"/>
      <c r="O9" s="55"/>
      <c r="P9" s="55"/>
      <c r="Q9" s="55"/>
      <c r="R9" s="55"/>
      <c r="S9" s="55"/>
      <c r="T9" s="55"/>
      <c r="U9" s="55"/>
      <c r="V9" s="522"/>
      <c r="W9" s="55"/>
      <c r="X9" s="55"/>
      <c r="Y9" s="55"/>
      <c r="Z9" s="522"/>
      <c r="AA9" s="55"/>
      <c r="AB9" s="55"/>
      <c r="AC9" s="55"/>
      <c r="AD9" s="522"/>
      <c r="AE9" s="55"/>
      <c r="AF9" s="55"/>
      <c r="AG9" s="55"/>
      <c r="AH9" s="522"/>
      <c r="AI9" s="55"/>
      <c r="AJ9" s="55"/>
      <c r="AK9" s="55"/>
      <c r="AL9" s="522"/>
      <c r="AM9" s="55"/>
      <c r="AN9" s="55"/>
      <c r="AO9" s="55"/>
      <c r="AP9" s="522"/>
      <c r="AQ9" s="55"/>
    </row>
    <row r="10" spans="2:49" ht="14.15" customHeight="1">
      <c r="B10" s="15" t="s">
        <v>72</v>
      </c>
      <c r="C10" s="56">
        <v>539586.22373013478</v>
      </c>
      <c r="D10" s="56">
        <v>503725.06295886519</v>
      </c>
      <c r="E10" s="56">
        <v>517346.62347700004</v>
      </c>
      <c r="F10" s="56">
        <v>1044955.6509449999</v>
      </c>
      <c r="G10" s="56">
        <v>1060581.576412</v>
      </c>
      <c r="H10" s="56">
        <v>569167.47465600003</v>
      </c>
      <c r="I10" s="56">
        <v>480882.16040599998</v>
      </c>
      <c r="J10" s="56">
        <v>493696.17176600033</v>
      </c>
      <c r="K10" s="56">
        <v>447381.11200900003</v>
      </c>
      <c r="L10" s="56">
        <v>420339.69722699991</v>
      </c>
      <c r="M10" s="56">
        <v>470739.04384700011</v>
      </c>
      <c r="N10" s="56">
        <v>499590.37656</v>
      </c>
      <c r="O10" s="56">
        <v>509067.95079500001</v>
      </c>
      <c r="P10" s="56">
        <v>447339.93446399999</v>
      </c>
      <c r="Q10" s="56">
        <v>475992.36910399992</v>
      </c>
      <c r="R10" s="56">
        <v>521600.47136300011</v>
      </c>
      <c r="S10" s="56">
        <v>495959.291081</v>
      </c>
      <c r="T10" s="56">
        <v>433775.77675399999</v>
      </c>
      <c r="U10" s="56">
        <v>404044.46512199997</v>
      </c>
      <c r="V10" s="523">
        <v>362495.20049099997</v>
      </c>
      <c r="W10" s="56">
        <v>395529.09170599992</v>
      </c>
      <c r="X10" s="56">
        <v>368379.82423299999</v>
      </c>
      <c r="Y10" s="56">
        <v>260911.16977300006</v>
      </c>
      <c r="Z10" s="523">
        <v>273532.94550599996</v>
      </c>
      <c r="AA10" s="56">
        <v>376655</v>
      </c>
      <c r="AB10" s="56">
        <v>326119.34560400003</v>
      </c>
      <c r="AC10" s="56">
        <v>293467.65568099997</v>
      </c>
      <c r="AD10" s="523">
        <v>481571.08058300009</v>
      </c>
      <c r="AE10" s="56">
        <v>575745.946031</v>
      </c>
      <c r="AF10" s="56">
        <v>393444.25509300001</v>
      </c>
      <c r="AG10" s="56">
        <v>403137.94342500006</v>
      </c>
      <c r="AH10" s="523">
        <v>564806.13675499998</v>
      </c>
      <c r="AI10" s="56">
        <v>663810.13191600004</v>
      </c>
      <c r="AJ10" s="56">
        <v>510290.43199999997</v>
      </c>
      <c r="AK10" s="56">
        <v>533019.79777299985</v>
      </c>
      <c r="AL10" s="523">
        <v>614241.89780499996</v>
      </c>
      <c r="AM10" s="56">
        <v>355360.81829099997</v>
      </c>
      <c r="AN10" s="56">
        <v>615312.70608799998</v>
      </c>
      <c r="AO10" s="56">
        <v>386503.90957800008</v>
      </c>
      <c r="AP10" s="523">
        <v>851307.14352099993</v>
      </c>
      <c r="AQ10" s="56">
        <v>397541.52166899998</v>
      </c>
    </row>
    <row r="11" spans="2:49" ht="14.15" customHeight="1">
      <c r="B11" s="15" t="s">
        <v>73</v>
      </c>
      <c r="C11" s="56">
        <v>166171.13452700002</v>
      </c>
      <c r="D11" s="56">
        <v>175872.47708099999</v>
      </c>
      <c r="E11" s="56">
        <v>190256.93055099994</v>
      </c>
      <c r="F11" s="56">
        <v>195692.00166200008</v>
      </c>
      <c r="G11" s="56">
        <v>209873.06075400001</v>
      </c>
      <c r="H11" s="56">
        <v>197206.405291</v>
      </c>
      <c r="I11" s="56">
        <v>214050.04743199993</v>
      </c>
      <c r="J11" s="56">
        <v>203686.87812900008</v>
      </c>
      <c r="K11" s="56">
        <v>206007.24705800001</v>
      </c>
      <c r="L11" s="56">
        <v>225383.42169300001</v>
      </c>
      <c r="M11" s="56">
        <v>235887.19543100003</v>
      </c>
      <c r="N11" s="56">
        <v>226768.8520839999</v>
      </c>
      <c r="O11" s="56">
        <v>231381.79572200001</v>
      </c>
      <c r="P11" s="56">
        <v>250226.98340500001</v>
      </c>
      <c r="Q11" s="56">
        <v>265596.12798500003</v>
      </c>
      <c r="R11" s="56">
        <v>267175.92588599992</v>
      </c>
      <c r="S11" s="56">
        <v>262695.60609299998</v>
      </c>
      <c r="T11" s="56">
        <v>337965.11506499996</v>
      </c>
      <c r="U11" s="56">
        <v>436333.68281400006</v>
      </c>
      <c r="V11" s="523">
        <v>421149.18013000011</v>
      </c>
      <c r="W11" s="56">
        <v>437271.32002300001</v>
      </c>
      <c r="X11" s="56">
        <v>431467.324853</v>
      </c>
      <c r="Y11" s="56">
        <v>463622.98852699995</v>
      </c>
      <c r="Z11" s="523">
        <v>515434.75216999999</v>
      </c>
      <c r="AA11" s="56">
        <v>497947</v>
      </c>
      <c r="AB11" s="56">
        <v>501637.69680099998</v>
      </c>
      <c r="AC11" s="56">
        <v>560447.01107299991</v>
      </c>
      <c r="AD11" s="523">
        <v>586712.04465700011</v>
      </c>
      <c r="AE11" s="56">
        <v>594780.54882799997</v>
      </c>
      <c r="AF11" s="56">
        <v>666491.14899999998</v>
      </c>
      <c r="AG11" s="56">
        <v>706020.34377499996</v>
      </c>
      <c r="AH11" s="523">
        <v>654477.01225899998</v>
      </c>
      <c r="AI11" s="56">
        <v>630860.03893399995</v>
      </c>
      <c r="AJ11" s="56">
        <v>679703.73100000003</v>
      </c>
      <c r="AK11" s="56">
        <v>698607.87385399989</v>
      </c>
      <c r="AL11" s="523">
        <v>740736.39104000013</v>
      </c>
      <c r="AM11" s="56">
        <v>778354.97859299998</v>
      </c>
      <c r="AN11" s="56">
        <v>758857.14479900012</v>
      </c>
      <c r="AO11" s="56">
        <v>735518.30754499999</v>
      </c>
      <c r="AP11" s="523">
        <v>777508.06427800003</v>
      </c>
      <c r="AQ11" s="56">
        <v>826649.67830999999</v>
      </c>
    </row>
    <row r="12" spans="2:49" ht="14.15" customHeight="1">
      <c r="B12" s="15" t="s">
        <v>74</v>
      </c>
      <c r="C12" s="56">
        <v>54280.572751000014</v>
      </c>
      <c r="D12" s="56">
        <v>56092.335172999985</v>
      </c>
      <c r="E12" s="56">
        <v>57544.391036999994</v>
      </c>
      <c r="F12" s="56">
        <v>58828.89115000001</v>
      </c>
      <c r="G12" s="56">
        <v>60394.073872000001</v>
      </c>
      <c r="H12" s="56">
        <v>65939.185817999998</v>
      </c>
      <c r="I12" s="56">
        <v>63576.846511999989</v>
      </c>
      <c r="J12" s="56">
        <v>67093.162888999999</v>
      </c>
      <c r="K12" s="56">
        <v>66274.177572999994</v>
      </c>
      <c r="L12" s="56">
        <v>65957.913503000018</v>
      </c>
      <c r="M12" s="56">
        <v>65437.076242999989</v>
      </c>
      <c r="N12" s="56">
        <v>67031.388060000027</v>
      </c>
      <c r="O12" s="56">
        <v>67434.226443000007</v>
      </c>
      <c r="P12" s="56">
        <v>64282.107501999984</v>
      </c>
      <c r="Q12" s="56">
        <v>69570.542320000008</v>
      </c>
      <c r="R12" s="56">
        <v>76360.354370999994</v>
      </c>
      <c r="S12" s="56">
        <v>77366.437248000002</v>
      </c>
      <c r="T12" s="56">
        <v>99580.613887999993</v>
      </c>
      <c r="U12" s="56">
        <v>105429.08048400001</v>
      </c>
      <c r="V12" s="523">
        <v>156873.45828199998</v>
      </c>
      <c r="W12" s="56">
        <v>73725.297483000002</v>
      </c>
      <c r="X12" s="56">
        <v>64645.983812999999</v>
      </c>
      <c r="Y12" s="56">
        <v>66425.008757000003</v>
      </c>
      <c r="Z12" s="523">
        <v>66794.593416999996</v>
      </c>
      <c r="AA12" s="56">
        <v>65925</v>
      </c>
      <c r="AB12" s="56">
        <v>73754.619922000013</v>
      </c>
      <c r="AC12" s="56">
        <v>79672.869576999976</v>
      </c>
      <c r="AD12" s="523">
        <v>89143.193539000029</v>
      </c>
      <c r="AE12" s="56">
        <v>85851.091113000002</v>
      </c>
      <c r="AF12" s="56">
        <v>99810.216</v>
      </c>
      <c r="AG12" s="56">
        <v>111572.53191999998</v>
      </c>
      <c r="AH12" s="523">
        <v>132056.191915</v>
      </c>
      <c r="AI12" s="56">
        <v>156825.419341</v>
      </c>
      <c r="AJ12" s="56">
        <v>158751.59599999999</v>
      </c>
      <c r="AK12" s="56">
        <v>156639.61661700002</v>
      </c>
      <c r="AL12" s="523">
        <v>162919.57269500004</v>
      </c>
      <c r="AM12" s="56">
        <v>146863.23391800001</v>
      </c>
      <c r="AN12" s="56">
        <v>146878.37029300001</v>
      </c>
      <c r="AO12" s="56">
        <v>147766.20952699997</v>
      </c>
      <c r="AP12" s="523">
        <v>149501.39548900002</v>
      </c>
      <c r="AQ12" s="56">
        <v>135807.256845</v>
      </c>
    </row>
    <row r="13" spans="2:49" ht="14.15" customHeight="1">
      <c r="B13" s="15" t="s">
        <v>75</v>
      </c>
      <c r="C13" s="56">
        <v>18936.600821</v>
      </c>
      <c r="D13" s="56">
        <v>17319.431306999999</v>
      </c>
      <c r="E13" s="56">
        <v>18890.870833000001</v>
      </c>
      <c r="F13" s="56">
        <v>18332.239604999995</v>
      </c>
      <c r="G13" s="56">
        <v>21466.895295999999</v>
      </c>
      <c r="H13" s="56">
        <v>16830.420312999999</v>
      </c>
      <c r="I13" s="56">
        <v>7465.594689000005</v>
      </c>
      <c r="J13" s="56">
        <v>5498.6084080000001</v>
      </c>
      <c r="K13" s="56">
        <v>10311.521417</v>
      </c>
      <c r="L13" s="56">
        <v>11596.473249999999</v>
      </c>
      <c r="M13" s="56">
        <v>13038.005024999999</v>
      </c>
      <c r="N13" s="56">
        <v>16781.172480000001</v>
      </c>
      <c r="O13" s="56">
        <v>25970.971722000002</v>
      </c>
      <c r="P13" s="56">
        <v>45314.217074000007</v>
      </c>
      <c r="Q13" s="56">
        <v>27207.293575000003</v>
      </c>
      <c r="R13" s="56">
        <v>22094.027443999992</v>
      </c>
      <c r="S13" s="56">
        <v>10260.515828</v>
      </c>
      <c r="T13" s="56">
        <v>20328.589114000002</v>
      </c>
      <c r="U13" s="56">
        <v>9574.8993000000009</v>
      </c>
      <c r="V13" s="523">
        <v>462.68968299999688</v>
      </c>
      <c r="W13" s="56">
        <v>1213.0065090000001</v>
      </c>
      <c r="X13" s="56">
        <v>782.31392699999992</v>
      </c>
      <c r="Y13" s="56">
        <v>0</v>
      </c>
      <c r="Z13" s="523">
        <v>17.334912000000031</v>
      </c>
      <c r="AA13" s="56">
        <v>0</v>
      </c>
      <c r="AB13" s="56">
        <v>0</v>
      </c>
      <c r="AC13" s="56">
        <v>0</v>
      </c>
      <c r="AD13" s="523">
        <v>0</v>
      </c>
      <c r="AE13" s="56">
        <v>0</v>
      </c>
      <c r="AF13" s="56">
        <v>0</v>
      </c>
      <c r="AG13" s="56">
        <v>0</v>
      </c>
      <c r="AH13" s="523">
        <v>0</v>
      </c>
      <c r="AI13" s="56">
        <v>0</v>
      </c>
      <c r="AJ13" s="56">
        <v>0</v>
      </c>
      <c r="AK13" s="56">
        <v>0</v>
      </c>
      <c r="AL13" s="523">
        <v>0</v>
      </c>
      <c r="AM13" s="56">
        <v>0</v>
      </c>
      <c r="AN13" s="56">
        <v>0</v>
      </c>
      <c r="AO13" s="56">
        <v>0</v>
      </c>
      <c r="AP13" s="523">
        <v>26957.247963999995</v>
      </c>
      <c r="AQ13" s="56">
        <v>273.71945599999998</v>
      </c>
    </row>
    <row r="14" spans="2:49" ht="14.15" customHeight="1">
      <c r="B14" s="15" t="s">
        <v>76</v>
      </c>
      <c r="C14" s="56">
        <v>11732.387707844002</v>
      </c>
      <c r="D14" s="56">
        <v>11999.383870155998</v>
      </c>
      <c r="E14" s="56">
        <v>12759.202341999997</v>
      </c>
      <c r="F14" s="56">
        <v>21375.415944</v>
      </c>
      <c r="G14" s="56">
        <v>10774.057733</v>
      </c>
      <c r="H14" s="56">
        <v>12697.242772</v>
      </c>
      <c r="I14" s="56">
        <v>10593.593415000003</v>
      </c>
      <c r="J14" s="56">
        <v>23436.373907000001</v>
      </c>
      <c r="K14" s="56">
        <v>11952.47422</v>
      </c>
      <c r="L14" s="56">
        <v>20057.253771</v>
      </c>
      <c r="M14" s="56">
        <v>-228.85886499999833</v>
      </c>
      <c r="N14" s="56">
        <v>13730.155875</v>
      </c>
      <c r="O14" s="56">
        <v>12943.689974000001</v>
      </c>
      <c r="P14" s="56">
        <v>13343.437249999999</v>
      </c>
      <c r="Q14" s="56">
        <v>13161.114717</v>
      </c>
      <c r="R14" s="56">
        <v>18366.28901</v>
      </c>
      <c r="S14" s="56">
        <v>14957.465926000001</v>
      </c>
      <c r="T14" s="56">
        <v>21557.149407000001</v>
      </c>
      <c r="U14" s="56">
        <v>28626.436195999995</v>
      </c>
      <c r="V14" s="523">
        <v>26326.578094999997</v>
      </c>
      <c r="W14" s="56">
        <v>20654.918794000001</v>
      </c>
      <c r="X14" s="56">
        <v>25793.152767999996</v>
      </c>
      <c r="Y14" s="56">
        <v>28049.304512999995</v>
      </c>
      <c r="Z14" s="523">
        <v>41756.258724000014</v>
      </c>
      <c r="AA14" s="56">
        <v>39948</v>
      </c>
      <c r="AB14" s="56">
        <v>38385.107493000003</v>
      </c>
      <c r="AC14" s="56">
        <v>44127.160428999996</v>
      </c>
      <c r="AD14" s="523">
        <v>55222.541135000007</v>
      </c>
      <c r="AE14" s="56">
        <v>53090.717073</v>
      </c>
      <c r="AF14" s="56">
        <v>48259.659</v>
      </c>
      <c r="AG14" s="56">
        <v>79142.579079000017</v>
      </c>
      <c r="AH14" s="523">
        <v>415859.88917899999</v>
      </c>
      <c r="AI14" s="56">
        <v>55034.785434999998</v>
      </c>
      <c r="AJ14" s="56">
        <v>235963.89499999999</v>
      </c>
      <c r="AK14" s="56">
        <v>93064.035362974741</v>
      </c>
      <c r="AL14" s="523">
        <v>139452.43932300003</v>
      </c>
      <c r="AM14" s="56">
        <v>94816.691638999997</v>
      </c>
      <c r="AN14" s="56">
        <v>404078.29062099999</v>
      </c>
      <c r="AO14" s="56">
        <v>138604.97492799995</v>
      </c>
      <c r="AP14" s="523">
        <v>292479.13122900005</v>
      </c>
      <c r="AQ14" s="56">
        <v>90264.122434000004</v>
      </c>
      <c r="AR14" s="52"/>
      <c r="AS14" s="729"/>
    </row>
    <row r="15" spans="2:49" s="25" customFormat="1" ht="14.15" customHeight="1">
      <c r="B15" s="20" t="s">
        <v>77</v>
      </c>
      <c r="C15" s="57">
        <f t="shared" ref="C15:E15" si="0">SUM(C10:C14)</f>
        <v>790706.91953697882</v>
      </c>
      <c r="D15" s="57">
        <f t="shared" si="0"/>
        <v>765008.69039002119</v>
      </c>
      <c r="E15" s="57">
        <f t="shared" si="0"/>
        <v>796798.01824</v>
      </c>
      <c r="F15" s="57">
        <f>SUM(F10:F14)</f>
        <v>1339184.199306</v>
      </c>
      <c r="G15" s="57">
        <f>SUM(G10:G14)</f>
        <v>1363089.6640669999</v>
      </c>
      <c r="H15" s="57">
        <f>SUM(H10:H14)</f>
        <v>861840.72885000007</v>
      </c>
      <c r="I15" s="57">
        <f>SUM(I10:I14)</f>
        <v>776568.24245399993</v>
      </c>
      <c r="J15" s="57">
        <v>793411.19509900047</v>
      </c>
      <c r="K15" s="57">
        <v>741926.53227700002</v>
      </c>
      <c r="L15" s="57">
        <v>743334.75944399997</v>
      </c>
      <c r="M15" s="57">
        <v>784872.46168100007</v>
      </c>
      <c r="N15" s="57">
        <v>823901.94505899993</v>
      </c>
      <c r="O15" s="57">
        <v>846798.63465599995</v>
      </c>
      <c r="P15" s="57">
        <v>820506.67969499994</v>
      </c>
      <c r="Q15" s="57">
        <v>851527.44770099991</v>
      </c>
      <c r="R15" s="57">
        <v>905597.06807400007</v>
      </c>
      <c r="S15" s="57">
        <v>861239.31617600005</v>
      </c>
      <c r="T15" s="57">
        <v>913207.24422800005</v>
      </c>
      <c r="U15" s="57">
        <v>984008.56391600007</v>
      </c>
      <c r="V15" s="524">
        <v>967307.10668100009</v>
      </c>
      <c r="W15" s="57">
        <v>928393.63451500004</v>
      </c>
      <c r="X15" s="57">
        <v>891068.59959400003</v>
      </c>
      <c r="Y15" s="57">
        <v>819008.47156999994</v>
      </c>
      <c r="Z15" s="524">
        <v>897535.88472900004</v>
      </c>
      <c r="AA15" s="57">
        <v>980476</v>
      </c>
      <c r="AB15" s="57">
        <v>939896.76982000016</v>
      </c>
      <c r="AC15" s="57">
        <v>977714.69675999996</v>
      </c>
      <c r="AD15" s="524">
        <v>1212647.8599140001</v>
      </c>
      <c r="AE15" s="57">
        <f>+SUM(AE10:AE14)</f>
        <v>1309468.3030449999</v>
      </c>
      <c r="AF15" s="57">
        <f>+SUM(AF10:AF14)</f>
        <v>1208005.2790930001</v>
      </c>
      <c r="AG15" s="57">
        <f>+SUM(AG10:AG14)</f>
        <v>1299873.3981990002</v>
      </c>
      <c r="AH15" s="524">
        <v>1767199.2301080001</v>
      </c>
      <c r="AI15" s="57">
        <v>1506530.3756259999</v>
      </c>
      <c r="AJ15" s="57">
        <f>+SUM(AJ10:AJ14)</f>
        <v>1584709.6539999999</v>
      </c>
      <c r="AK15" s="57">
        <v>1481331.3236069744</v>
      </c>
      <c r="AL15" s="524">
        <v>1657350.3008630001</v>
      </c>
      <c r="AM15" s="57">
        <v>1375395.7224409999</v>
      </c>
      <c r="AN15" s="57">
        <v>1925126.5118010002</v>
      </c>
      <c r="AO15" s="57">
        <f>+AO14+AO13+AO12+AO11+AO10</f>
        <v>1408393.4015779998</v>
      </c>
      <c r="AP15" s="524">
        <f>+AP14+AP13+AP12+AP11+AP10</f>
        <v>2097752.982481</v>
      </c>
      <c r="AQ15" s="57">
        <f>+AQ14+AQ13+AQ12+AQ11+AQ10</f>
        <v>1450536.2987139998</v>
      </c>
      <c r="AR15" s="728"/>
      <c r="AS15" s="728"/>
      <c r="AT15" s="1"/>
      <c r="AU15" s="1"/>
      <c r="AV15" s="1"/>
      <c r="AW15" s="1"/>
    </row>
    <row r="16" spans="2:49" ht="14.15" customHeight="1">
      <c r="B16" s="1"/>
      <c r="V16" s="525"/>
      <c r="Z16" s="525"/>
      <c r="AD16" s="525"/>
      <c r="AE16" s="52"/>
      <c r="AF16" s="52"/>
      <c r="AG16" s="52"/>
      <c r="AH16" s="525"/>
      <c r="AI16" s="52"/>
      <c r="AJ16" s="52"/>
      <c r="AK16" s="52"/>
      <c r="AL16" s="525"/>
      <c r="AM16" s="52"/>
      <c r="AN16" s="52"/>
      <c r="AO16" s="52"/>
      <c r="AP16" s="525"/>
      <c r="AQ16" s="52"/>
    </row>
    <row r="17" spans="2:49" ht="14.15" customHeight="1">
      <c r="B17" s="15" t="s">
        <v>78</v>
      </c>
      <c r="C17" s="56">
        <v>-613793.58885171474</v>
      </c>
      <c r="D17" s="56">
        <v>-590532.07193128567</v>
      </c>
      <c r="E17" s="56">
        <v>-676563</v>
      </c>
      <c r="F17" s="56">
        <v>-1248227.3201719997</v>
      </c>
      <c r="G17" s="56">
        <v>-1135672.065894</v>
      </c>
      <c r="H17" s="56">
        <v>-637754.18109699991</v>
      </c>
      <c r="I17" s="56">
        <v>-561048.75300900009</v>
      </c>
      <c r="J17" s="56">
        <v>-575805.43988227984</v>
      </c>
      <c r="K17" s="56">
        <v>-523367.71954000002</v>
      </c>
      <c r="L17" s="56">
        <v>-500557.56915599998</v>
      </c>
      <c r="M17" s="56">
        <v>-527460.39438599988</v>
      </c>
      <c r="N17" s="56">
        <v>-548254.48662916292</v>
      </c>
      <c r="O17" s="56">
        <v>-592042.63686700002</v>
      </c>
      <c r="P17" s="56">
        <v>-582075.98412899999</v>
      </c>
      <c r="Q17" s="56">
        <v>-623485.23343200004</v>
      </c>
      <c r="R17" s="56">
        <v>-615986.65350300004</v>
      </c>
      <c r="S17" s="56">
        <v>-622849.88997699996</v>
      </c>
      <c r="T17" s="56">
        <v>-663405.32307499996</v>
      </c>
      <c r="U17" s="56">
        <v>-694840.71804000018</v>
      </c>
      <c r="V17" s="523">
        <v>-599578.44482300011</v>
      </c>
      <c r="W17" s="56">
        <v>-622159.19033400004</v>
      </c>
      <c r="X17" s="56">
        <v>-595956.58063599991</v>
      </c>
      <c r="Y17" s="56">
        <v>-561895.22776199994</v>
      </c>
      <c r="Z17" s="523">
        <v>-597965.13938900013</v>
      </c>
      <c r="AA17" s="56">
        <v>-665684</v>
      </c>
      <c r="AB17" s="56">
        <v>-660708.70042699995</v>
      </c>
      <c r="AC17" s="56">
        <v>-677371.84831400006</v>
      </c>
      <c r="AD17" s="523">
        <v>-825618.54378999979</v>
      </c>
      <c r="AE17" s="56">
        <v>-881039.487127</v>
      </c>
      <c r="AF17" s="56">
        <v>-768611.15500000003</v>
      </c>
      <c r="AG17" s="56">
        <v>-899823.31896499987</v>
      </c>
      <c r="AH17" s="523">
        <v>-1323116.2895259999</v>
      </c>
      <c r="AI17" s="56">
        <v>-995166.53005900001</v>
      </c>
      <c r="AJ17" s="56">
        <v>-1103093.088</v>
      </c>
      <c r="AK17" s="56">
        <v>-1086251.9119790001</v>
      </c>
      <c r="AL17" s="523">
        <v>-1233957.1891730004</v>
      </c>
      <c r="AM17" s="56">
        <v>-1058446.918666</v>
      </c>
      <c r="AN17" s="56">
        <v>-1457691.0632989998</v>
      </c>
      <c r="AO17" s="56">
        <v>-1076337.3666540002</v>
      </c>
      <c r="AP17" s="523">
        <v>-1739765.7963309996</v>
      </c>
      <c r="AQ17" s="56">
        <v>-987305.07989499997</v>
      </c>
    </row>
    <row r="18" spans="2:49" s="25" customFormat="1" ht="14.15" customHeight="1">
      <c r="B18" s="14" t="s">
        <v>79</v>
      </c>
      <c r="C18" s="58">
        <f t="shared" ref="C18:I18" si="1">+C15+C17</f>
        <v>176913.33068526408</v>
      </c>
      <c r="D18" s="58">
        <f t="shared" si="1"/>
        <v>174476.61845873552</v>
      </c>
      <c r="E18" s="58">
        <f t="shared" si="1"/>
        <v>120235.01824</v>
      </c>
      <c r="F18" s="58">
        <f t="shared" si="1"/>
        <v>90956.879134000279</v>
      </c>
      <c r="G18" s="58">
        <f t="shared" si="1"/>
        <v>227417.59817299992</v>
      </c>
      <c r="H18" s="58">
        <f t="shared" si="1"/>
        <v>224086.54775300017</v>
      </c>
      <c r="I18" s="58">
        <f t="shared" si="1"/>
        <v>215519.48944499984</v>
      </c>
      <c r="J18" s="58">
        <v>217605.75521672054</v>
      </c>
      <c r="K18" s="58">
        <v>218558.812737</v>
      </c>
      <c r="L18" s="58">
        <v>242777.19028799998</v>
      </c>
      <c r="M18" s="58">
        <v>257412.06729500022</v>
      </c>
      <c r="N18" s="58">
        <v>275647.45842983702</v>
      </c>
      <c r="O18" s="58">
        <v>254755.99778900002</v>
      </c>
      <c r="P18" s="58">
        <v>238430.69556599995</v>
      </c>
      <c r="Q18" s="58">
        <v>228042.21426899987</v>
      </c>
      <c r="R18" s="58">
        <v>289610.41457099997</v>
      </c>
      <c r="S18" s="58">
        <v>238389.42619900001</v>
      </c>
      <c r="T18" s="58">
        <v>249801.92115300003</v>
      </c>
      <c r="U18" s="58">
        <v>289167.84587599989</v>
      </c>
      <c r="V18" s="526">
        <f>+V15+V17</f>
        <v>367728.66185799998</v>
      </c>
      <c r="W18" s="58">
        <v>306234.44418099994</v>
      </c>
      <c r="X18" s="58">
        <v>295112.01895800012</v>
      </c>
      <c r="Y18" s="58">
        <v>257113.243808</v>
      </c>
      <c r="Z18" s="526">
        <v>299570.74533999991</v>
      </c>
      <c r="AA18" s="58">
        <v>314792</v>
      </c>
      <c r="AB18" s="58">
        <v>279188.06939300016</v>
      </c>
      <c r="AC18" s="58">
        <v>300342.84844599979</v>
      </c>
      <c r="AD18" s="526">
        <v>387029.31612400012</v>
      </c>
      <c r="AE18" s="58">
        <f>+AE15+AE17</f>
        <v>428428.81591799995</v>
      </c>
      <c r="AF18" s="58">
        <f>+AF15+AF17</f>
        <v>439394.12409300008</v>
      </c>
      <c r="AG18" s="58">
        <f>+AG15+AG17</f>
        <v>400050.0792340003</v>
      </c>
      <c r="AH18" s="526">
        <v>444082.94058200001</v>
      </c>
      <c r="AI18" s="58">
        <v>511363.84556699987</v>
      </c>
      <c r="AJ18" s="58">
        <f>+AJ15+AJ17</f>
        <v>481616.56599999988</v>
      </c>
      <c r="AK18" s="58">
        <f>+AK15+AK17</f>
        <v>395079.41162797436</v>
      </c>
      <c r="AL18" s="526">
        <f>+AL15+AL17</f>
        <v>423393.1116899997</v>
      </c>
      <c r="AM18" s="58">
        <f>+AM17+AM15</f>
        <v>316948.80377499992</v>
      </c>
      <c r="AN18" s="58">
        <f>+AN17+AN15</f>
        <v>467435.44850200042</v>
      </c>
      <c r="AO18" s="58">
        <f>+AO17+AO15</f>
        <v>332056.03492399957</v>
      </c>
      <c r="AP18" s="526">
        <f>+AP17+AP15</f>
        <v>357987.18615000043</v>
      </c>
      <c r="AQ18" s="58">
        <f>+AQ17+AQ15</f>
        <v>463231.21881899983</v>
      </c>
      <c r="AR18" s="1"/>
      <c r="AS18" s="1"/>
      <c r="AT18" s="1"/>
      <c r="AU18" s="1"/>
      <c r="AV18" s="1"/>
      <c r="AW18" s="1"/>
    </row>
    <row r="19" spans="2:49" s="25" customFormat="1" ht="14.15" customHeight="1">
      <c r="B19" s="1" t="s">
        <v>80</v>
      </c>
      <c r="C19" s="67">
        <v>0.2226696161881806</v>
      </c>
      <c r="D19" s="67">
        <v>0.22732135266243433</v>
      </c>
      <c r="E19" s="67">
        <v>0.15411193731129139</v>
      </c>
      <c r="F19" s="67">
        <v>5.6734108556574007E-2</v>
      </c>
      <c r="G19" s="67">
        <v>0.16683979357195219</v>
      </c>
      <c r="H19" s="67">
        <v>0.26000923401706866</v>
      </c>
      <c r="I19" s="67">
        <v>0.27752807501365995</v>
      </c>
      <c r="J19" s="67">
        <v>0.27355567306148576</v>
      </c>
      <c r="K19" s="67">
        <v>0.2936355167446032</v>
      </c>
      <c r="L19" s="67">
        <v>0.32761603927923155</v>
      </c>
      <c r="M19" s="67">
        <v>0.32794940971558445</v>
      </c>
      <c r="N19" s="67">
        <v>0.33382188050738787</v>
      </c>
      <c r="O19" s="67">
        <v>0.30581748913884238</v>
      </c>
      <c r="P19" s="67">
        <v>0.29042241122988749</v>
      </c>
      <c r="Q19" s="67">
        <v>0.2677954732248124</v>
      </c>
      <c r="R19" s="67">
        <v>0.31936344188833649</v>
      </c>
      <c r="S19" s="67">
        <v>0.27694861206035853</v>
      </c>
      <c r="T19" s="67">
        <v>0.27393592997412769</v>
      </c>
      <c r="U19" s="67">
        <v>0.29597828614103083</v>
      </c>
      <c r="V19" s="527">
        <v>0.37464629586072057</v>
      </c>
      <c r="W19" s="67">
        <v>0.32965080270451841</v>
      </c>
      <c r="X19" s="67">
        <f>+X18/X15</f>
        <v>0.33118888836669008</v>
      </c>
      <c r="Y19" s="67">
        <f>+Y18/Y15</f>
        <v>0.31393233737268461</v>
      </c>
      <c r="Z19" s="527">
        <f>+Z18/Z15</f>
        <v>0.33377021513791799</v>
      </c>
      <c r="AA19" s="67">
        <f t="shared" ref="AA19:AB19" si="2">+AA18/AA15</f>
        <v>0.32106038291605304</v>
      </c>
      <c r="AB19" s="67">
        <f t="shared" si="2"/>
        <v>0.29704120532988693</v>
      </c>
      <c r="AC19" s="67">
        <v>0.30666157926754223</v>
      </c>
      <c r="AD19" s="527">
        <f t="shared" ref="AD19:AI19" si="3">+AD18/AD15</f>
        <v>0.31916051552793562</v>
      </c>
      <c r="AE19" s="67">
        <f t="shared" si="3"/>
        <v>0.32717769106876732</v>
      </c>
      <c r="AF19" s="67">
        <f t="shared" si="3"/>
        <v>0.36373526812971207</v>
      </c>
      <c r="AG19" s="67">
        <f t="shared" si="3"/>
        <v>0.30776080177367848</v>
      </c>
      <c r="AH19" s="527">
        <f t="shared" si="3"/>
        <v>0.25129195000546739</v>
      </c>
      <c r="AI19" s="67">
        <f t="shared" si="3"/>
        <v>0.33943148697185466</v>
      </c>
      <c r="AJ19" s="67">
        <f t="shared" ref="AJ19:AO19" si="4">+AJ18/AJ15</f>
        <v>0.30391470436514417</v>
      </c>
      <c r="AK19" s="67">
        <f t="shared" si="4"/>
        <v>0.26670563521601226</v>
      </c>
      <c r="AL19" s="527">
        <f t="shared" si="4"/>
        <v>0.25546386389741166</v>
      </c>
      <c r="AM19" s="67">
        <f t="shared" si="4"/>
        <v>0.23044190017727498</v>
      </c>
      <c r="AN19" s="67">
        <f t="shared" si="4"/>
        <v>0.24280765219149353</v>
      </c>
      <c r="AO19" s="67">
        <f t="shared" si="4"/>
        <v>0.23576937704476286</v>
      </c>
      <c r="AP19" s="527">
        <f t="shared" ref="AP19:AQ19" si="5">+AP18/AP15</f>
        <v>0.17065268844314124</v>
      </c>
      <c r="AQ19" s="67">
        <f t="shared" si="5"/>
        <v>0.3193516902884031</v>
      </c>
      <c r="AR19" s="1"/>
      <c r="AS19" s="1"/>
      <c r="AT19" s="1"/>
      <c r="AU19" s="1"/>
      <c r="AV19" s="1"/>
      <c r="AW19" s="1"/>
    </row>
    <row r="20" spans="2:49" ht="14.15" customHeight="1">
      <c r="B20" s="1"/>
      <c r="V20" s="525"/>
      <c r="Z20" s="525"/>
      <c r="AD20" s="525"/>
      <c r="AE20" s="52"/>
      <c r="AF20" s="52"/>
      <c r="AG20" s="52"/>
      <c r="AH20" s="525"/>
      <c r="AI20" s="52"/>
      <c r="AJ20" s="52"/>
      <c r="AK20" s="52"/>
      <c r="AL20" s="525"/>
      <c r="AM20" s="52"/>
      <c r="AN20" s="52"/>
      <c r="AO20" s="52"/>
      <c r="AP20" s="525"/>
      <c r="AQ20" s="52"/>
    </row>
    <row r="21" spans="2:49" ht="14.15" customHeight="1">
      <c r="B21" s="15" t="s">
        <v>81</v>
      </c>
      <c r="C21" s="56">
        <v>21632.93825132522</v>
      </c>
      <c r="D21" s="56">
        <v>11226.798645674782</v>
      </c>
      <c r="E21" s="56">
        <v>14266.182884999995</v>
      </c>
      <c r="F21" s="56">
        <v>5656.0682540000053</v>
      </c>
      <c r="G21" s="56">
        <v>3224.8083240000001</v>
      </c>
      <c r="H21" s="56">
        <v>1278.9646310000003</v>
      </c>
      <c r="I21" s="56">
        <v>50.893853999999919</v>
      </c>
      <c r="J21" s="56">
        <v>23701.361671999999</v>
      </c>
      <c r="K21" s="56">
        <v>6997.6760549999999</v>
      </c>
      <c r="L21" s="56">
        <v>1681.5011580000009</v>
      </c>
      <c r="M21" s="56">
        <v>2298.1757709999983</v>
      </c>
      <c r="N21" s="56">
        <v>2652.3031289999999</v>
      </c>
      <c r="O21" s="56">
        <v>4210.193319</v>
      </c>
      <c r="P21" s="56">
        <v>2287.6261869999998</v>
      </c>
      <c r="Q21" s="56">
        <v>5135.9770989999997</v>
      </c>
      <c r="R21" s="56">
        <v>950</v>
      </c>
      <c r="S21" s="56">
        <v>1527.567292</v>
      </c>
      <c r="T21" s="56">
        <v>1472.4242110000002</v>
      </c>
      <c r="U21" s="56">
        <v>314262.45441999997</v>
      </c>
      <c r="V21" s="523">
        <v>341593.55553600006</v>
      </c>
      <c r="W21" s="56">
        <v>3623.9927150000003</v>
      </c>
      <c r="X21" s="56">
        <v>15114.724926000001</v>
      </c>
      <c r="Y21" s="56">
        <v>10905.370923000002</v>
      </c>
      <c r="Z21" s="523">
        <v>19977.026113999997</v>
      </c>
      <c r="AA21" s="56">
        <v>2651</v>
      </c>
      <c r="AB21" s="56">
        <v>1439.7568139999998</v>
      </c>
      <c r="AC21" s="56">
        <v>3891.5584450000001</v>
      </c>
      <c r="AD21" s="523">
        <v>121182.29419500001</v>
      </c>
      <c r="AE21" s="56">
        <v>3819.189574</v>
      </c>
      <c r="AF21" s="56">
        <v>13825.156999999999</v>
      </c>
      <c r="AG21" s="56">
        <v>6524.1874360000002</v>
      </c>
      <c r="AH21" s="523">
        <v>36145.774054000001</v>
      </c>
      <c r="AI21" s="56">
        <v>6994.7791909999996</v>
      </c>
      <c r="AJ21" s="56">
        <v>3884.8490000000002</v>
      </c>
      <c r="AK21" s="56">
        <v>11044.363147</v>
      </c>
      <c r="AL21" s="523">
        <v>119002.108058</v>
      </c>
      <c r="AM21" s="56">
        <v>3830.2831080000001</v>
      </c>
      <c r="AN21" s="56">
        <v>8352.681681</v>
      </c>
      <c r="AO21" s="56">
        <v>10238.12653</v>
      </c>
      <c r="AP21" s="523">
        <v>7771.515413000001</v>
      </c>
      <c r="AQ21" s="56">
        <v>12935.581432000001</v>
      </c>
    </row>
    <row r="22" spans="2:49" ht="14.15" customHeight="1">
      <c r="B22" s="15" t="s">
        <v>82</v>
      </c>
      <c r="C22" s="56">
        <v>-43086.293830146402</v>
      </c>
      <c r="D22" s="56">
        <v>-44291.803290915996</v>
      </c>
      <c r="E22" s="56">
        <v>-46587.670579000012</v>
      </c>
      <c r="F22" s="56">
        <v>-57400.758177999989</v>
      </c>
      <c r="G22" s="56">
        <v>-82467.849451999995</v>
      </c>
      <c r="H22" s="56">
        <v>-41636.613649000006</v>
      </c>
      <c r="I22" s="56">
        <v>-50403.844153000013</v>
      </c>
      <c r="J22" s="56">
        <v>-54025.44657</v>
      </c>
      <c r="K22" s="56">
        <v>-73306.488423999996</v>
      </c>
      <c r="L22" s="56">
        <v>-49367.922323999999</v>
      </c>
      <c r="M22" s="56">
        <v>-52150.005459000007</v>
      </c>
      <c r="N22" s="56">
        <v>-58568.604756999994</v>
      </c>
      <c r="O22" s="56">
        <v>-56203.339816</v>
      </c>
      <c r="P22" s="56">
        <v>-54335.904763999999</v>
      </c>
      <c r="Q22" s="56">
        <v>-54119.438098000013</v>
      </c>
      <c r="R22" s="56">
        <v>-58331.351185999985</v>
      </c>
      <c r="S22" s="56">
        <v>-58722.075553000002</v>
      </c>
      <c r="T22" s="56">
        <v>-71023.604072000002</v>
      </c>
      <c r="U22" s="56">
        <v>-82648.836621999988</v>
      </c>
      <c r="V22" s="523">
        <v>-83946.166717999993</v>
      </c>
      <c r="W22" s="56">
        <v>-65457.614718999997</v>
      </c>
      <c r="X22" s="56">
        <v>-76362.537875000009</v>
      </c>
      <c r="Y22" s="56">
        <v>-97017.233459999989</v>
      </c>
      <c r="Z22" s="523">
        <v>-63977.123121000011</v>
      </c>
      <c r="AA22" s="56">
        <v>-75007</v>
      </c>
      <c r="AB22" s="56">
        <v>-69433.705776999996</v>
      </c>
      <c r="AC22" s="56">
        <v>-76950.025790999993</v>
      </c>
      <c r="AD22" s="523">
        <v>-90106.967432000034</v>
      </c>
      <c r="AE22" s="56">
        <v>-78599.572910999996</v>
      </c>
      <c r="AF22" s="56">
        <v>-86723.629000000001</v>
      </c>
      <c r="AG22" s="56">
        <v>-86199.83724600001</v>
      </c>
      <c r="AH22" s="523">
        <v>-129295.96548899999</v>
      </c>
      <c r="AI22" s="56">
        <v>-83021.191795000006</v>
      </c>
      <c r="AJ22" s="56">
        <v>-95349.982999999993</v>
      </c>
      <c r="AK22" s="56">
        <v>-76553.839449000021</v>
      </c>
      <c r="AL22" s="523">
        <v>-89610.79571793272</v>
      </c>
      <c r="AM22" s="56">
        <v>-87817.198009999993</v>
      </c>
      <c r="AN22" s="56">
        <v>-100143.19373600002</v>
      </c>
      <c r="AO22" s="56">
        <v>-85518.429172000004</v>
      </c>
      <c r="AP22" s="523">
        <v>-116917.34229299997</v>
      </c>
      <c r="AQ22" s="56">
        <v>-94255.984482</v>
      </c>
    </row>
    <row r="23" spans="2:49" ht="14.15" customHeight="1">
      <c r="B23" s="15" t="s">
        <v>83</v>
      </c>
      <c r="C23" s="56">
        <v>-46722.152515972397</v>
      </c>
      <c r="D23" s="56">
        <v>-8295.0580222786011</v>
      </c>
      <c r="E23" s="56">
        <v>-2095.5812799999985</v>
      </c>
      <c r="F23" s="56">
        <v>-2595.6369780000023</v>
      </c>
      <c r="G23" s="56">
        <v>-23479.328265</v>
      </c>
      <c r="H23" s="56">
        <v>-28229.352282000003</v>
      </c>
      <c r="I23" s="56">
        <v>24912.214078000005</v>
      </c>
      <c r="J23" s="56">
        <v>-15115.555111000001</v>
      </c>
      <c r="K23" s="56">
        <v>-11779.592751</v>
      </c>
      <c r="L23" s="56">
        <v>-732.05076899999949</v>
      </c>
      <c r="M23" s="56">
        <v>-1691.7033900000006</v>
      </c>
      <c r="N23" s="56">
        <v>-858.02857899999981</v>
      </c>
      <c r="O23" s="56">
        <v>-10632.328896999999</v>
      </c>
      <c r="P23" s="56">
        <v>-2530.5607950000012</v>
      </c>
      <c r="Q23" s="56">
        <v>-7992.8057819999995</v>
      </c>
      <c r="R23" s="56">
        <v>-7648.4421770000008</v>
      </c>
      <c r="S23" s="56">
        <v>-10439.527760999999</v>
      </c>
      <c r="T23" s="56">
        <v>-10920.853612000001</v>
      </c>
      <c r="U23" s="56">
        <v>188.62110100000064</v>
      </c>
      <c r="V23" s="523">
        <v>-113359.67136399999</v>
      </c>
      <c r="W23" s="56">
        <v>-17872.648402999999</v>
      </c>
      <c r="X23" s="56">
        <v>-1610.3646609999996</v>
      </c>
      <c r="Y23" s="56">
        <v>-4126.3487700000005</v>
      </c>
      <c r="Z23" s="523">
        <v>-3862.8136489999997</v>
      </c>
      <c r="AA23" s="56">
        <v>-20463</v>
      </c>
      <c r="AB23" s="56">
        <v>-3205.5702999999994</v>
      </c>
      <c r="AC23" s="56">
        <v>-9000.8578469999993</v>
      </c>
      <c r="AD23" s="523">
        <v>-149746.30556000001</v>
      </c>
      <c r="AE23" s="56">
        <v>-16115.455825999999</v>
      </c>
      <c r="AF23" s="56">
        <v>-2451.0839999999998</v>
      </c>
      <c r="AG23" s="56">
        <v>-6608.9914470000003</v>
      </c>
      <c r="AH23" s="523">
        <v>-47924.910774999997</v>
      </c>
      <c r="AI23" s="56">
        <v>-19298.631778999999</v>
      </c>
      <c r="AJ23" s="56">
        <v>-15000.057000000001</v>
      </c>
      <c r="AK23" s="56">
        <v>-6999.7108939747923</v>
      </c>
      <c r="AL23" s="523">
        <v>-198647.74869506722</v>
      </c>
      <c r="AM23" s="56">
        <v>-34209.560323999998</v>
      </c>
      <c r="AN23" s="56">
        <v>-42780.246625000007</v>
      </c>
      <c r="AO23" s="56">
        <v>1258.4807350000046</v>
      </c>
      <c r="AP23" s="523">
        <v>-3293.4194690000004</v>
      </c>
      <c r="AQ23" s="56">
        <v>-27159.605608999998</v>
      </c>
    </row>
    <row r="24" spans="2:49" ht="14.15" customHeight="1">
      <c r="B24" s="15" t="s">
        <v>84</v>
      </c>
      <c r="C24" s="136" t="s">
        <v>85</v>
      </c>
      <c r="D24" s="136" t="s">
        <v>85</v>
      </c>
      <c r="E24" s="136" t="s">
        <v>85</v>
      </c>
      <c r="F24" s="136" t="s">
        <v>85</v>
      </c>
      <c r="G24" s="136" t="s">
        <v>85</v>
      </c>
      <c r="H24" s="136" t="s">
        <v>85</v>
      </c>
      <c r="I24" s="136" t="s">
        <v>85</v>
      </c>
      <c r="J24" s="136" t="s">
        <v>85</v>
      </c>
      <c r="K24" s="136" t="s">
        <v>85</v>
      </c>
      <c r="L24" s="56">
        <v>-34.089213000000001</v>
      </c>
      <c r="M24" s="56">
        <v>-188.064446</v>
      </c>
      <c r="N24" s="56">
        <v>-1488.8423519999999</v>
      </c>
      <c r="O24" s="56">
        <v>433.17254699999995</v>
      </c>
      <c r="P24" s="56">
        <v>-342.02492999999998</v>
      </c>
      <c r="Q24" s="56">
        <v>-117.43822399999996</v>
      </c>
      <c r="R24" s="56">
        <v>134.53119800000002</v>
      </c>
      <c r="S24" s="56">
        <v>-315.68364700000001</v>
      </c>
      <c r="T24" s="56">
        <v>-414.98818</v>
      </c>
      <c r="U24" s="56">
        <v>-617.22683100000006</v>
      </c>
      <c r="V24" s="523">
        <v>-17944.969834000003</v>
      </c>
      <c r="W24" s="56">
        <v>-2826.7474889999999</v>
      </c>
      <c r="X24" s="56">
        <v>-266.96950900000002</v>
      </c>
      <c r="Y24" s="56">
        <v>-1634.9264220000005</v>
      </c>
      <c r="Z24" s="523">
        <v>78.590523000000758</v>
      </c>
      <c r="AA24" s="56">
        <v>-424</v>
      </c>
      <c r="AB24" s="56">
        <v>-443.62937900000009</v>
      </c>
      <c r="AC24" s="56">
        <v>2077.5834679999998</v>
      </c>
      <c r="AD24" s="523">
        <v>-3067.4372919999996</v>
      </c>
      <c r="AE24" s="56">
        <v>12265.740428999999</v>
      </c>
      <c r="AF24" s="56">
        <v>-9850.6810000000005</v>
      </c>
      <c r="AG24" s="56">
        <v>-5263.7333269999999</v>
      </c>
      <c r="AH24" s="523">
        <v>5691.6163859999997</v>
      </c>
      <c r="AI24" s="56">
        <v>4301.221501</v>
      </c>
      <c r="AJ24" s="56">
        <v>3490.3440000000001</v>
      </c>
      <c r="AK24" s="56">
        <v>10357.389656999996</v>
      </c>
      <c r="AL24" s="523">
        <v>24072.168025999999</v>
      </c>
      <c r="AM24" s="56">
        <v>15617.895474999999</v>
      </c>
      <c r="AN24" s="56">
        <v>4357.7374180000024</v>
      </c>
      <c r="AO24" s="56">
        <v>27505.091962999999</v>
      </c>
      <c r="AP24" s="523">
        <v>-9618.0707410000032</v>
      </c>
      <c r="AQ24" s="56">
        <v>-2614.1960529999997</v>
      </c>
    </row>
    <row r="25" spans="2:49" s="25" customFormat="1" ht="14.15" customHeight="1">
      <c r="B25" s="14" t="s">
        <v>86</v>
      </c>
      <c r="C25" s="57">
        <v>108737.82259047043</v>
      </c>
      <c r="D25" s="57">
        <v>133116.55579121574</v>
      </c>
      <c r="E25" s="57">
        <v>85442.710612000024</v>
      </c>
      <c r="F25" s="57">
        <v>36616.552232000227</v>
      </c>
      <c r="G25" s="57">
        <v>124695.22877999993</v>
      </c>
      <c r="H25" s="57">
        <v>155499.54645300086</v>
      </c>
      <c r="I25" s="57">
        <v>190078.75322399969</v>
      </c>
      <c r="J25" s="57">
        <v>172166.11520772055</v>
      </c>
      <c r="K25" s="57">
        <v>140470.40761699999</v>
      </c>
      <c r="L25" s="57">
        <v>194324.62913999998</v>
      </c>
      <c r="M25" s="57">
        <v>205680.46977100021</v>
      </c>
      <c r="N25" s="57">
        <v>217384.28587083699</v>
      </c>
      <c r="O25" s="57">
        <v>192563.69494200003</v>
      </c>
      <c r="P25" s="57">
        <v>183509.83126399998</v>
      </c>
      <c r="Q25" s="57">
        <v>170948.50926399993</v>
      </c>
      <c r="R25" s="57">
        <v>224714.83543699997</v>
      </c>
      <c r="S25" s="57">
        <v>170439.70653000002</v>
      </c>
      <c r="T25" s="57">
        <v>168914.89950000003</v>
      </c>
      <c r="U25" s="57">
        <v>520352.85794399987</v>
      </c>
      <c r="V25" s="524">
        <v>494071.40947800013</v>
      </c>
      <c r="W25" s="57">
        <v>223701.42628499994</v>
      </c>
      <c r="X25" s="57">
        <v>231986.87183900012</v>
      </c>
      <c r="Y25" s="57">
        <v>165240.10607899999</v>
      </c>
      <c r="Z25" s="524">
        <v>251786.42520699991</v>
      </c>
      <c r="AA25" s="57">
        <v>221550</v>
      </c>
      <c r="AB25" s="57">
        <v>207544.92075100017</v>
      </c>
      <c r="AC25" s="57">
        <v>220361.10672099979</v>
      </c>
      <c r="AD25" s="524">
        <v>328197.73225700005</v>
      </c>
      <c r="AE25" s="57">
        <f>+AE18+SUM(AE21:AE24)</f>
        <v>349798.71718399995</v>
      </c>
      <c r="AF25" s="57">
        <f>+AF18+SUM(AF21:AF24)</f>
        <v>354193.88709300006</v>
      </c>
      <c r="AG25" s="57">
        <f>+AG18+SUM(AG21:AG24)</f>
        <v>308501.70465000032</v>
      </c>
      <c r="AH25" s="524">
        <v>308699.45475799998</v>
      </c>
      <c r="AI25" s="57">
        <v>420340.02268499986</v>
      </c>
      <c r="AJ25" s="57">
        <f>+AJ18+SUM(AJ21:AJ24)</f>
        <v>378641.71899999987</v>
      </c>
      <c r="AK25" s="57">
        <f>+AK18+SUM(AK21:AK24)</f>
        <v>332927.61408899957</v>
      </c>
      <c r="AL25" s="524">
        <f>+AL18+SUM(AL21:AL24)</f>
        <v>278208.84336099972</v>
      </c>
      <c r="AM25" s="57">
        <f>+AM18+AM21+AM22+AM23+AM24</f>
        <v>214370.22402399994</v>
      </c>
      <c r="AN25" s="57">
        <f>+AN18+AN21+AN22+AN23+AN24</f>
        <v>337222.42724000034</v>
      </c>
      <c r="AO25" s="57">
        <f>+AO18+AO21+AO22+AO23+AO24</f>
        <v>285539.30497999961</v>
      </c>
      <c r="AP25" s="524">
        <f>+AP18+AP21+AP22+AP23+AP24</f>
        <v>235929.86906000046</v>
      </c>
      <c r="AQ25" s="57">
        <f>+AQ18+AQ21+AQ22+AQ23+AQ24</f>
        <v>352137.01410699979</v>
      </c>
      <c r="AR25" s="1"/>
      <c r="AS25" s="1"/>
      <c r="AT25" s="1"/>
      <c r="AU25" s="1"/>
      <c r="AV25" s="1"/>
      <c r="AW25" s="1"/>
    </row>
    <row r="26" spans="2:49" ht="14.15" customHeight="1">
      <c r="B26" s="16"/>
      <c r="C26" s="59"/>
      <c r="D26" s="59"/>
      <c r="E26" s="59"/>
      <c r="F26" s="59"/>
      <c r="G26" s="59"/>
      <c r="H26" s="59"/>
      <c r="I26" s="59"/>
      <c r="J26" s="59"/>
      <c r="K26" s="59"/>
      <c r="L26" s="59"/>
      <c r="M26" s="59"/>
      <c r="N26" s="59"/>
      <c r="O26" s="59"/>
      <c r="P26" s="59"/>
      <c r="Q26" s="59"/>
      <c r="R26" s="59"/>
      <c r="S26" s="59"/>
      <c r="T26" s="59"/>
      <c r="U26" s="59"/>
      <c r="V26" s="528"/>
      <c r="W26" s="59"/>
      <c r="X26" s="59"/>
      <c r="Y26" s="59"/>
      <c r="Z26" s="528"/>
      <c r="AA26" s="59"/>
      <c r="AB26" s="59"/>
      <c r="AC26" s="59"/>
      <c r="AD26" s="528"/>
      <c r="AE26" s="59"/>
      <c r="AF26" s="59"/>
      <c r="AG26" s="59"/>
      <c r="AH26" s="528"/>
      <c r="AI26" s="59"/>
      <c r="AJ26" s="59"/>
      <c r="AK26" s="59"/>
      <c r="AL26" s="528"/>
      <c r="AM26" s="59"/>
      <c r="AN26" s="59"/>
      <c r="AO26" s="59"/>
      <c r="AP26" s="528"/>
      <c r="AQ26" s="59"/>
    </row>
    <row r="27" spans="2:49" ht="14.15" customHeight="1">
      <c r="B27" s="15" t="s">
        <v>87</v>
      </c>
      <c r="C27" s="56">
        <v>5577.1855080000005</v>
      </c>
      <c r="D27" s="56">
        <v>3368.3237520000002</v>
      </c>
      <c r="E27" s="56">
        <v>1721.1270539999987</v>
      </c>
      <c r="F27" s="56">
        <v>3760.8484280000011</v>
      </c>
      <c r="G27" s="56">
        <v>4257.5034900000001</v>
      </c>
      <c r="H27" s="56">
        <v>6179.1337410000006</v>
      </c>
      <c r="I27" s="56">
        <v>6643.5425219999997</v>
      </c>
      <c r="J27" s="56">
        <v>8968.4795659999982</v>
      </c>
      <c r="K27" s="56">
        <v>4962.7406789999995</v>
      </c>
      <c r="L27" s="56">
        <v>4440.6014459999997</v>
      </c>
      <c r="M27" s="56">
        <v>5215.5833980000007</v>
      </c>
      <c r="N27" s="56">
        <v>803.31676399999924</v>
      </c>
      <c r="O27" s="56">
        <v>3852.2031400000005</v>
      </c>
      <c r="P27" s="56">
        <v>1599.7726470000002</v>
      </c>
      <c r="Q27" s="56">
        <v>2721.8279579999999</v>
      </c>
      <c r="R27" s="56">
        <v>3740.1328440000007</v>
      </c>
      <c r="S27" s="56">
        <v>4851.1648649999997</v>
      </c>
      <c r="T27" s="56">
        <v>7002.4146040000005</v>
      </c>
      <c r="U27" s="56">
        <v>3973.6804499999998</v>
      </c>
      <c r="V27" s="523">
        <v>5372.1455620000015</v>
      </c>
      <c r="W27" s="56">
        <v>6148.2800349999998</v>
      </c>
      <c r="X27" s="56">
        <v>9806.9820550000004</v>
      </c>
      <c r="Y27" s="56">
        <v>10254.089582000001</v>
      </c>
      <c r="Z27" s="523">
        <v>5528.7000630000002</v>
      </c>
      <c r="AA27" s="56">
        <v>8384</v>
      </c>
      <c r="AB27" s="56">
        <v>6938.9819429999989</v>
      </c>
      <c r="AC27" s="56">
        <v>7601.5952180000022</v>
      </c>
      <c r="AD27" s="523">
        <v>82471.745053999999</v>
      </c>
      <c r="AE27" s="56">
        <v>5121.0000339999997</v>
      </c>
      <c r="AF27" s="56">
        <v>4150.0600000000004</v>
      </c>
      <c r="AG27" s="56">
        <v>3603.2193090000001</v>
      </c>
      <c r="AH27" s="523">
        <v>35432.866435000004</v>
      </c>
      <c r="AI27" s="56">
        <v>10318.752591</v>
      </c>
      <c r="AJ27" s="651">
        <v>8107.3609999999999</v>
      </c>
      <c r="AK27" s="56">
        <v>8403.1219999999994</v>
      </c>
      <c r="AL27" s="523">
        <v>17102.953651</v>
      </c>
      <c r="AM27" s="56">
        <v>11419.211501</v>
      </c>
      <c r="AN27" s="651">
        <v>8591.4207069999993</v>
      </c>
      <c r="AO27" s="651">
        <v>8437.6467000000011</v>
      </c>
      <c r="AP27" s="523">
        <v>17073.795049</v>
      </c>
      <c r="AQ27" s="56">
        <v>9372.6131619999996</v>
      </c>
    </row>
    <row r="28" spans="2:49" ht="14.15" customHeight="1">
      <c r="B28" s="15" t="s">
        <v>88</v>
      </c>
      <c r="C28" s="56">
        <v>-56967.944363999995</v>
      </c>
      <c r="D28" s="56">
        <v>-63992.700401000009</v>
      </c>
      <c r="E28" s="56">
        <v>-64115.192582999996</v>
      </c>
      <c r="F28" s="56">
        <v>-71559.723868000001</v>
      </c>
      <c r="G28" s="56">
        <v>-81355.285839000004</v>
      </c>
      <c r="H28" s="56">
        <v>-90746.157552000004</v>
      </c>
      <c r="I28" s="56">
        <v>-83881.132396000001</v>
      </c>
      <c r="J28" s="56">
        <v>-101435.29628399998</v>
      </c>
      <c r="K28" s="56">
        <v>-77460.285413999998</v>
      </c>
      <c r="L28" s="56">
        <v>-88536.865092000007</v>
      </c>
      <c r="M28" s="56">
        <v>-73613.479930000001</v>
      </c>
      <c r="N28" s="56">
        <v>-87208.395152000012</v>
      </c>
      <c r="O28" s="56">
        <v>-77876.863469999997</v>
      </c>
      <c r="P28" s="56">
        <v>-74919.095171000008</v>
      </c>
      <c r="Q28" s="56">
        <v>-70502.779181999998</v>
      </c>
      <c r="R28" s="56">
        <v>-71454.988361000025</v>
      </c>
      <c r="S28" s="56">
        <v>-80174.588623999996</v>
      </c>
      <c r="T28" s="56">
        <v>-115205.42601</v>
      </c>
      <c r="U28" s="56">
        <v>-109195.67213300001</v>
      </c>
      <c r="V28" s="523">
        <v>-114656.18242199998</v>
      </c>
      <c r="W28" s="56">
        <v>-95978.230890000006</v>
      </c>
      <c r="X28" s="56">
        <v>-85285.738794999983</v>
      </c>
      <c r="Y28" s="56">
        <v>-76068.669655000005</v>
      </c>
      <c r="Z28" s="523">
        <v>-102888.87694400002</v>
      </c>
      <c r="AA28" s="56">
        <v>-71338</v>
      </c>
      <c r="AB28" s="56">
        <v>-77277.227956000002</v>
      </c>
      <c r="AC28" s="56">
        <v>-81750.412550000008</v>
      </c>
      <c r="AD28" s="523">
        <v>-90706.656021999952</v>
      </c>
      <c r="AE28" s="56">
        <v>-97610.691042000006</v>
      </c>
      <c r="AF28" s="56">
        <v>-115285.777</v>
      </c>
      <c r="AG28" s="56">
        <v>-158071.50072299998</v>
      </c>
      <c r="AH28" s="523">
        <v>-257176.12089399999</v>
      </c>
      <c r="AI28" s="56">
        <v>-232623.42798199999</v>
      </c>
      <c r="AJ28" s="56">
        <v>-223011.88399999999</v>
      </c>
      <c r="AK28" s="56">
        <v>-221236.277</v>
      </c>
      <c r="AL28" s="523">
        <v>-195260.83086899994</v>
      </c>
      <c r="AM28" s="56">
        <v>-176950.404224</v>
      </c>
      <c r="AN28" s="56">
        <v>-185281.42113899998</v>
      </c>
      <c r="AO28" s="56">
        <v>-156661.17951600003</v>
      </c>
      <c r="AP28" s="523">
        <v>-169399.098734</v>
      </c>
      <c r="AQ28" s="56">
        <v>-181833.493796</v>
      </c>
    </row>
    <row r="29" spans="2:49" ht="14.15" customHeight="1">
      <c r="B29" s="15" t="s">
        <v>89</v>
      </c>
      <c r="C29" s="60">
        <v>-14577.009883999999</v>
      </c>
      <c r="D29" s="60">
        <v>-548.82071699999869</v>
      </c>
      <c r="E29" s="60">
        <v>-37040.005617999996</v>
      </c>
      <c r="F29" s="60">
        <v>-16057.176925</v>
      </c>
      <c r="G29" s="60">
        <v>5008.3619739999995</v>
      </c>
      <c r="H29" s="60">
        <v>-4280.3055009999998</v>
      </c>
      <c r="I29" s="60">
        <v>-1253.2191499999999</v>
      </c>
      <c r="J29" s="60">
        <v>6847.8335590000006</v>
      </c>
      <c r="K29" s="60">
        <v>-1621.422673</v>
      </c>
      <c r="L29" s="60">
        <v>-1066.9061579999998</v>
      </c>
      <c r="M29" s="60">
        <v>1025.3507519999998</v>
      </c>
      <c r="N29" s="60">
        <v>1744.7770890000002</v>
      </c>
      <c r="O29" s="60">
        <v>6044.9212260000004</v>
      </c>
      <c r="P29" s="60">
        <v>18283.273223999997</v>
      </c>
      <c r="Q29" s="60">
        <v>-7546.2327839999998</v>
      </c>
      <c r="R29" s="60">
        <v>-3488.4347499999985</v>
      </c>
      <c r="S29" s="60">
        <v>4088.1686810000001</v>
      </c>
      <c r="T29" s="60">
        <v>31886.256766999999</v>
      </c>
      <c r="U29" s="60">
        <v>-21695.272441000005</v>
      </c>
      <c r="V29" s="529">
        <v>-6027.9922670000014</v>
      </c>
      <c r="W29" s="60">
        <v>19799.405718000002</v>
      </c>
      <c r="X29" s="60">
        <v>-9370.9831350000004</v>
      </c>
      <c r="Y29" s="60">
        <v>-3177.5794069999993</v>
      </c>
      <c r="Z29" s="529">
        <v>-8247.9764270000014</v>
      </c>
      <c r="AA29" s="60">
        <v>11119</v>
      </c>
      <c r="AB29" s="60">
        <v>387.04328100000021</v>
      </c>
      <c r="AC29" s="60">
        <v>6292.4762709999995</v>
      </c>
      <c r="AD29" s="529">
        <v>17920.364062000001</v>
      </c>
      <c r="AE29" s="60">
        <v>2549.6563200000001</v>
      </c>
      <c r="AF29" s="60">
        <v>-12578.441999999999</v>
      </c>
      <c r="AG29" s="60">
        <v>18635.166810999999</v>
      </c>
      <c r="AH29" s="529">
        <v>7666.0112559999998</v>
      </c>
      <c r="AI29" s="60">
        <v>-11556.751587000001</v>
      </c>
      <c r="AJ29" s="60">
        <v>-19662.125</v>
      </c>
      <c r="AK29" s="60">
        <v>-4539.0619999999999</v>
      </c>
      <c r="AL29" s="529">
        <v>-8661.7060380000039</v>
      </c>
      <c r="AM29" s="60">
        <v>1687.8789939999999</v>
      </c>
      <c r="AN29" s="60">
        <v>23189.661723999998</v>
      </c>
      <c r="AO29" s="60">
        <v>13998.937197000003</v>
      </c>
      <c r="AP29" s="529">
        <v>-13002.892694000002</v>
      </c>
      <c r="AQ29" s="60">
        <v>14530.118936000001</v>
      </c>
    </row>
    <row r="30" spans="2:49" s="25" customFormat="1" ht="14.15" customHeight="1">
      <c r="B30" s="14" t="s">
        <v>90</v>
      </c>
      <c r="C30" s="57">
        <v>42769.846053329442</v>
      </c>
      <c r="D30" s="57">
        <v>71943.56622235672</v>
      </c>
      <c r="E30" s="57">
        <v>-13991.360534999963</v>
      </c>
      <c r="F30" s="57">
        <v>-47239.500132999783</v>
      </c>
      <c r="G30" s="57">
        <v>52605.808404999931</v>
      </c>
      <c r="H30" s="57">
        <v>66652.21714100086</v>
      </c>
      <c r="I30" s="57">
        <v>111587.94419999969</v>
      </c>
      <c r="J30" s="57">
        <v>86547.132048720552</v>
      </c>
      <c r="K30" s="57">
        <v>66351.440209000008</v>
      </c>
      <c r="L30" s="57">
        <v>109161.459336</v>
      </c>
      <c r="M30" s="57">
        <v>138307.92399100019</v>
      </c>
      <c r="N30" s="57">
        <v>132723.98457183698</v>
      </c>
      <c r="O30" s="57">
        <v>124583.95583800002</v>
      </c>
      <c r="P30" s="57">
        <v>128473.78196399999</v>
      </c>
      <c r="Q30" s="57">
        <v>95621.325255999909</v>
      </c>
      <c r="R30" s="57">
        <v>153511.54516999994</v>
      </c>
      <c r="S30" s="57">
        <v>99204.451452000008</v>
      </c>
      <c r="T30" s="57">
        <v>92598.144861000037</v>
      </c>
      <c r="U30" s="57">
        <v>393435.59381999983</v>
      </c>
      <c r="V30" s="524">
        <v>378759.38035100012</v>
      </c>
      <c r="W30" s="57">
        <v>153670.88114799993</v>
      </c>
      <c r="X30" s="57">
        <v>147137.13196400015</v>
      </c>
      <c r="Y30" s="57">
        <v>96247.946598999974</v>
      </c>
      <c r="Z30" s="524">
        <v>146178.27189899987</v>
      </c>
      <c r="AA30" s="57">
        <v>169715</v>
      </c>
      <c r="AB30" s="57">
        <v>137593.71801900017</v>
      </c>
      <c r="AC30" s="57">
        <v>152504.7656599998</v>
      </c>
      <c r="AD30" s="524">
        <v>274975.353129</v>
      </c>
      <c r="AE30" s="57">
        <f>+AE25+SUM(AE27:AE29)</f>
        <v>259858.68249599994</v>
      </c>
      <c r="AF30" s="57">
        <f>+AF25+SUM(AF27:AF29)</f>
        <v>230479.72809300007</v>
      </c>
      <c r="AG30" s="57">
        <f>+AG25+SUM(AG27:AG29)</f>
        <v>172668.59004700035</v>
      </c>
      <c r="AH30" s="524">
        <v>94622.211555000002</v>
      </c>
      <c r="AI30" s="57">
        <v>186478.59570699985</v>
      </c>
      <c r="AJ30" s="57">
        <f>+AJ25+SUM(AJ27:AJ29)</f>
        <v>144075.07099999988</v>
      </c>
      <c r="AK30" s="57">
        <f>+AK25+SUM(AK27:AK29)</f>
        <v>115555.39708899957</v>
      </c>
      <c r="AL30" s="524">
        <f>+AL25+SUM(AL27:AL29)</f>
        <v>91389.260104999761</v>
      </c>
      <c r="AM30" s="57">
        <f>+AM25+AM27+AM28+AM29</f>
        <v>50526.910294999951</v>
      </c>
      <c r="AN30" s="57">
        <f>+AN25+AN27+AN28+AN29</f>
        <v>183722.08853200037</v>
      </c>
      <c r="AO30" s="57">
        <f>+AO25+AO27+AO28+AO29</f>
        <v>151314.70936099955</v>
      </c>
      <c r="AP30" s="524">
        <f>+AP25+AP27+AP28+AP29</f>
        <v>70601.672681000462</v>
      </c>
      <c r="AQ30" s="57">
        <f>+AQ25+AQ27+AQ28+AQ29</f>
        <v>194206.25240899983</v>
      </c>
      <c r="AR30" s="1"/>
      <c r="AS30" s="1"/>
      <c r="AT30" s="1"/>
      <c r="AU30" s="1"/>
      <c r="AV30" s="1"/>
      <c r="AW30" s="1"/>
    </row>
    <row r="31" spans="2:49" ht="14.15" customHeight="1">
      <c r="B31" s="15" t="s">
        <v>91</v>
      </c>
      <c r="C31" s="138">
        <v>0</v>
      </c>
      <c r="D31" s="138">
        <v>0</v>
      </c>
      <c r="E31" s="138">
        <v>0</v>
      </c>
      <c r="F31" s="61">
        <v>105437.43071900001</v>
      </c>
      <c r="G31" s="138">
        <v>0</v>
      </c>
      <c r="H31" s="138">
        <v>0</v>
      </c>
      <c r="I31" s="138">
        <v>0</v>
      </c>
      <c r="J31" s="61">
        <v>48112.6176291745</v>
      </c>
      <c r="K31" s="61">
        <v>3426.3486670000002</v>
      </c>
      <c r="L31" s="61">
        <v>-5823.6672330000001</v>
      </c>
      <c r="M31" s="61">
        <v>-7509.8769900000007</v>
      </c>
      <c r="N31" s="61">
        <v>-11575.215007000001</v>
      </c>
      <c r="O31" s="61">
        <v>-661.94597799999997</v>
      </c>
      <c r="P31" s="61">
        <v>7464.9332939999995</v>
      </c>
      <c r="Q31" s="61">
        <v>-2925.0507539999999</v>
      </c>
      <c r="R31" s="61">
        <v>26045.773753000001</v>
      </c>
      <c r="S31" s="61">
        <v>3854.082942</v>
      </c>
      <c r="T31" s="61">
        <v>-8439.1876779999984</v>
      </c>
      <c r="U31" s="61">
        <v>15855.605179</v>
      </c>
      <c r="V31" s="523">
        <v>-44059.387414000004</v>
      </c>
      <c r="W31" s="61">
        <v>-21261.057208999999</v>
      </c>
      <c r="X31" s="61">
        <v>3953.9361719999979</v>
      </c>
      <c r="Y31" s="61">
        <v>-7300.3506369999996</v>
      </c>
      <c r="Z31" s="523">
        <v>-6638.9064419999995</v>
      </c>
      <c r="AA31" s="61">
        <v>75</v>
      </c>
      <c r="AB31" s="61">
        <v>-11390.847744999999</v>
      </c>
      <c r="AC31" s="61">
        <v>-4585.8278090000003</v>
      </c>
      <c r="AD31" s="523">
        <v>17692.407930000001</v>
      </c>
      <c r="AE31" s="61">
        <v>1105.2705120000001</v>
      </c>
      <c r="AF31" s="61">
        <v>9456.6169830000017</v>
      </c>
      <c r="AG31" s="61">
        <v>-12221.503604000001</v>
      </c>
      <c r="AH31" s="523">
        <v>-6475.1064539999998</v>
      </c>
      <c r="AI31" s="61">
        <v>5273.1440954999998</v>
      </c>
      <c r="AJ31" s="61">
        <v>4653.4182680000004</v>
      </c>
      <c r="AK31" s="61">
        <v>-651.74910499999896</v>
      </c>
      <c r="AL31" s="523">
        <v>12416.825653999998</v>
      </c>
      <c r="AM31" s="61">
        <v>-17778.948508000001</v>
      </c>
      <c r="AN31" s="61">
        <v>-24624.763810999997</v>
      </c>
      <c r="AO31" s="61">
        <v>7278</v>
      </c>
      <c r="AP31" s="523">
        <v>15354.283812000001</v>
      </c>
      <c r="AQ31" s="61">
        <v>-4729.8900549999998</v>
      </c>
    </row>
    <row r="32" spans="2:49" ht="14.15" customHeight="1">
      <c r="B32" s="15" t="s">
        <v>92</v>
      </c>
      <c r="C32" s="56">
        <v>-33963.544124440203</v>
      </c>
      <c r="D32" s="56">
        <v>-58347.679545559797</v>
      </c>
      <c r="E32" s="56">
        <v>-27682.365876999993</v>
      </c>
      <c r="F32" s="56">
        <v>-90539.688877000022</v>
      </c>
      <c r="G32" s="56">
        <v>-60794.995409000003</v>
      </c>
      <c r="H32" s="56">
        <v>-34682.231768999998</v>
      </c>
      <c r="I32" s="56">
        <v>-39963.467272999987</v>
      </c>
      <c r="J32" s="56">
        <v>-59030.823924999997</v>
      </c>
      <c r="K32" s="56">
        <v>-47909.066169999998</v>
      </c>
      <c r="L32" s="56">
        <v>-39020.276763000009</v>
      </c>
      <c r="M32" s="56">
        <v>-37474.39429099999</v>
      </c>
      <c r="N32" s="56">
        <v>-49692.208117999995</v>
      </c>
      <c r="O32" s="56">
        <v>-44764.157814999999</v>
      </c>
      <c r="P32" s="56">
        <v>-36873.467202</v>
      </c>
      <c r="Q32" s="56">
        <v>-28283.270717000007</v>
      </c>
      <c r="R32" s="56">
        <v>-71494.616410000002</v>
      </c>
      <c r="S32" s="56">
        <v>-49530.905697000002</v>
      </c>
      <c r="T32" s="56">
        <v>-40897.293295000003</v>
      </c>
      <c r="U32" s="56">
        <v>-93678.585490999991</v>
      </c>
      <c r="V32" s="523">
        <v>-143780.93552499998</v>
      </c>
      <c r="W32" s="56">
        <v>-45655.851316</v>
      </c>
      <c r="X32" s="56">
        <v>-54441.882878999997</v>
      </c>
      <c r="Y32" s="56">
        <v>-19954.085739000002</v>
      </c>
      <c r="Z32" s="523">
        <v>-53056.796398000006</v>
      </c>
      <c r="AA32" s="56">
        <v>-54022</v>
      </c>
      <c r="AB32" s="56">
        <v>-37414.938953999997</v>
      </c>
      <c r="AC32" s="56">
        <v>-43189.068429999999</v>
      </c>
      <c r="AD32" s="523">
        <v>-57387.518039999995</v>
      </c>
      <c r="AE32" s="56">
        <v>-95008.473985999997</v>
      </c>
      <c r="AF32" s="56">
        <v>-87780.70193000001</v>
      </c>
      <c r="AG32" s="56">
        <v>-49019.381364000001</v>
      </c>
      <c r="AH32" s="523">
        <v>-74902.909570999997</v>
      </c>
      <c r="AI32" s="56">
        <v>-69522.057872999998</v>
      </c>
      <c r="AJ32" s="56">
        <v>-70089.598656000002</v>
      </c>
      <c r="AK32" s="56">
        <v>-33232.294632000005</v>
      </c>
      <c r="AL32" s="523">
        <v>-37458.684000999987</v>
      </c>
      <c r="AM32" s="56">
        <v>-3059.8761869999998</v>
      </c>
      <c r="AN32" s="56">
        <v>-19702.705292999999</v>
      </c>
      <c r="AO32" s="56">
        <v>-48305</v>
      </c>
      <c r="AP32" s="523">
        <v>-27939.221481999994</v>
      </c>
      <c r="AQ32" s="56">
        <v>-81412.232436999999</v>
      </c>
    </row>
    <row r="33" spans="2:49" ht="6" customHeight="1">
      <c r="C33" s="56"/>
      <c r="D33" s="56"/>
      <c r="E33" s="56"/>
      <c r="F33" s="56"/>
      <c r="G33" s="56"/>
      <c r="H33" s="56"/>
      <c r="I33" s="56"/>
      <c r="J33" s="56"/>
      <c r="K33" s="56"/>
      <c r="L33" s="56"/>
      <c r="M33" s="56"/>
      <c r="N33" s="56"/>
      <c r="O33" s="56"/>
      <c r="P33" s="56"/>
      <c r="Q33" s="56"/>
      <c r="R33" s="56"/>
      <c r="S33" s="56"/>
      <c r="T33" s="56"/>
      <c r="U33" s="56"/>
      <c r="V33" s="523"/>
      <c r="W33" s="56"/>
      <c r="X33" s="56"/>
      <c r="Y33" s="56"/>
      <c r="Z33" s="523"/>
      <c r="AA33" s="56"/>
      <c r="AB33" s="56"/>
      <c r="AC33" s="56"/>
      <c r="AD33" s="523">
        <v>0</v>
      </c>
      <c r="AE33" s="56"/>
      <c r="AF33" s="56"/>
      <c r="AG33" s="56"/>
      <c r="AH33" s="523"/>
      <c r="AI33" s="56"/>
      <c r="AJ33" s="56"/>
      <c r="AK33" s="56"/>
      <c r="AL33" s="523"/>
      <c r="AM33" s="56"/>
      <c r="AN33" s="56"/>
      <c r="AO33" s="56"/>
      <c r="AP33" s="523"/>
      <c r="AQ33" s="56"/>
    </row>
    <row r="34" spans="2:49" s="25" customFormat="1" ht="14.15" customHeight="1">
      <c r="B34" s="14" t="s">
        <v>93</v>
      </c>
      <c r="C34" s="57">
        <v>8806.3019288892319</v>
      </c>
      <c r="D34" s="57">
        <v>13595.886676796916</v>
      </c>
      <c r="E34" s="57">
        <v>-41673.726411999953</v>
      </c>
      <c r="F34" s="57">
        <v>-32341.758290999765</v>
      </c>
      <c r="G34" s="57">
        <v>-8189.1870040000722</v>
      </c>
      <c r="H34" s="386">
        <v>31969.985372000818</v>
      </c>
      <c r="I34" s="386">
        <v>71624.476926999705</v>
      </c>
      <c r="J34" s="386">
        <v>75628.925752895069</v>
      </c>
      <c r="K34" s="386">
        <v>21868.722706000015</v>
      </c>
      <c r="L34" s="386">
        <v>64317.515339999976</v>
      </c>
      <c r="M34" s="386">
        <v>93323.652710000213</v>
      </c>
      <c r="N34" s="386">
        <v>71456.561446836975</v>
      </c>
      <c r="O34" s="386">
        <v>79157.852045000021</v>
      </c>
      <c r="P34" s="386">
        <v>99065.248055999997</v>
      </c>
      <c r="Q34" s="386">
        <v>64413.003784999906</v>
      </c>
      <c r="R34" s="386">
        <v>108062.70251299994</v>
      </c>
      <c r="S34" s="386">
        <v>53527.628697000007</v>
      </c>
      <c r="T34" s="386">
        <v>43261.663888000039</v>
      </c>
      <c r="U34" s="386">
        <v>315612.61350799986</v>
      </c>
      <c r="V34" s="530">
        <v>190919.05741200014</v>
      </c>
      <c r="W34" s="386">
        <v>86753.972622999921</v>
      </c>
      <c r="X34" s="386">
        <v>96649.185257000048</v>
      </c>
      <c r="Y34" s="386">
        <v>68993.510222999976</v>
      </c>
      <c r="Z34" s="530">
        <v>86482.569058999856</v>
      </c>
      <c r="AA34" s="386">
        <v>115767</v>
      </c>
      <c r="AB34" s="386">
        <v>88787.931320000178</v>
      </c>
      <c r="AC34" s="386">
        <v>104729.86942099979</v>
      </c>
      <c r="AD34" s="530">
        <v>235281.2430190001</v>
      </c>
      <c r="AE34" s="386">
        <f>+AE30+SUM(AE31:AE32)</f>
        <v>165955.47902199993</v>
      </c>
      <c r="AF34" s="386">
        <f>+AF30+SUM(AF31:AF32)</f>
        <v>152155.64314600005</v>
      </c>
      <c r="AG34" s="386">
        <f>+AG30+SUM(AG31:AG32)</f>
        <v>111427.70507900036</v>
      </c>
      <c r="AH34" s="530">
        <v>13244.195530000001</v>
      </c>
      <c r="AI34" s="386">
        <v>122229.68192949986</v>
      </c>
      <c r="AJ34" s="386">
        <f>+AJ30+SUM(AJ31:AJ32)</f>
        <v>78638.890611999872</v>
      </c>
      <c r="AK34" s="386">
        <f>+AK30+SUM(AK31:AK32)</f>
        <v>81671.353351999569</v>
      </c>
      <c r="AL34" s="530">
        <f>+AL30+SUM(AL31:AL32)</f>
        <v>66347.401757999774</v>
      </c>
      <c r="AM34" s="386">
        <f>+AM30+AM31+AM32</f>
        <v>29688.085599999948</v>
      </c>
      <c r="AN34" s="386">
        <f>+AN30+AN31+AN32</f>
        <v>139394.61942800038</v>
      </c>
      <c r="AO34" s="386">
        <f>+AO30+AO31+AO32</f>
        <v>110287.70936099955</v>
      </c>
      <c r="AP34" s="530">
        <f>+AP30+AP31+AP32</f>
        <v>58016.735011000477</v>
      </c>
      <c r="AQ34" s="386">
        <f>+AQ30+AQ31+AQ32</f>
        <v>108064.12991699984</v>
      </c>
      <c r="AR34" s="1"/>
      <c r="AS34" s="1"/>
      <c r="AT34" s="1"/>
      <c r="AU34" s="1"/>
      <c r="AV34" s="1"/>
      <c r="AW34" s="1"/>
    </row>
    <row r="35" spans="2:49" ht="14.15" customHeight="1">
      <c r="B35" s="1"/>
      <c r="C35" s="17"/>
      <c r="D35" s="17"/>
      <c r="E35" s="17"/>
      <c r="F35" s="59"/>
      <c r="G35" s="59"/>
      <c r="H35" s="59"/>
      <c r="I35" s="59"/>
      <c r="J35" s="59"/>
      <c r="K35" s="59"/>
      <c r="L35" s="59"/>
      <c r="M35" s="59"/>
      <c r="N35" s="59"/>
      <c r="O35" s="59"/>
      <c r="P35" s="59"/>
      <c r="Q35" s="59"/>
      <c r="R35" s="528"/>
      <c r="S35" s="59"/>
      <c r="T35" s="59"/>
      <c r="U35" s="59"/>
      <c r="V35" s="528"/>
      <c r="W35" s="59"/>
      <c r="X35" s="59"/>
      <c r="Y35" s="59"/>
      <c r="Z35" s="528"/>
      <c r="AA35" s="59"/>
      <c r="AB35" s="59"/>
      <c r="AC35" s="59"/>
      <c r="AD35" s="528"/>
      <c r="AE35" s="59"/>
      <c r="AF35" s="59"/>
      <c r="AG35" s="59"/>
      <c r="AH35" s="528"/>
      <c r="AI35" s="427"/>
      <c r="AJ35" s="59"/>
      <c r="AK35" s="59"/>
      <c r="AL35" s="528"/>
      <c r="AM35" s="427"/>
      <c r="AN35" s="59"/>
      <c r="AO35" s="59"/>
      <c r="AP35" s="528"/>
      <c r="AQ35" s="427"/>
    </row>
    <row r="36" spans="2:49" ht="14.15" customHeight="1">
      <c r="B36" s="1" t="s">
        <v>94</v>
      </c>
      <c r="C36" s="56"/>
      <c r="D36" s="56"/>
      <c r="E36" s="56"/>
      <c r="F36" s="56"/>
      <c r="G36" s="56"/>
      <c r="H36" s="56"/>
      <c r="I36" s="56"/>
      <c r="J36" s="56"/>
      <c r="K36" s="56"/>
      <c r="L36" s="56"/>
      <c r="M36" s="56"/>
      <c r="N36" s="56"/>
      <c r="O36" s="56"/>
      <c r="P36" s="56"/>
      <c r="Q36" s="56"/>
      <c r="R36" s="426"/>
      <c r="S36" s="56"/>
      <c r="T36" s="56"/>
      <c r="U36" s="56"/>
      <c r="V36" s="426"/>
      <c r="W36" s="56"/>
      <c r="X36" s="56"/>
      <c r="Y36" s="56"/>
      <c r="Z36" s="426"/>
      <c r="AA36" s="56"/>
      <c r="AB36" s="56"/>
      <c r="AC36" s="56"/>
      <c r="AD36" s="426"/>
      <c r="AE36" s="56"/>
      <c r="AF36" s="56"/>
      <c r="AG36" s="56"/>
      <c r="AH36" s="426"/>
      <c r="AI36" s="426"/>
      <c r="AJ36" s="426"/>
      <c r="AK36" s="426"/>
      <c r="AL36" s="426"/>
      <c r="AM36" s="426"/>
      <c r="AN36" s="733"/>
      <c r="AO36" s="733"/>
      <c r="AP36" s="426"/>
      <c r="AQ36" s="426"/>
    </row>
    <row r="37" spans="2:49" ht="14.15" customHeight="1">
      <c r="B37" s="22" t="s">
        <v>95</v>
      </c>
      <c r="C37" s="56">
        <v>-4635</v>
      </c>
      <c r="D37" s="56">
        <v>-14814.363813</v>
      </c>
      <c r="E37" s="56">
        <v>-71149.768039999995</v>
      </c>
      <c r="F37" s="56">
        <v>-75815.708627000015</v>
      </c>
      <c r="G37" s="56">
        <v>-29681.433939999999</v>
      </c>
      <c r="H37" s="56">
        <v>-3624.9172980000039</v>
      </c>
      <c r="I37" s="56">
        <v>33652.351238000003</v>
      </c>
      <c r="J37" s="56">
        <v>32650.8220138947</v>
      </c>
      <c r="K37" s="56">
        <v>607.93248599998333</v>
      </c>
      <c r="L37" s="56">
        <v>42790.865659000039</v>
      </c>
      <c r="M37" s="56">
        <v>66420.637965999893</v>
      </c>
      <c r="N37" s="56">
        <v>39327.751422000074</v>
      </c>
      <c r="O37" s="56">
        <v>51226.519983000006</v>
      </c>
      <c r="P37" s="56">
        <v>66914.610795999994</v>
      </c>
      <c r="Q37" s="56">
        <v>45864.142732000008</v>
      </c>
      <c r="R37" s="56">
        <v>63828.806886999984</v>
      </c>
      <c r="S37" s="56">
        <v>34149.500879999985</v>
      </c>
      <c r="T37" s="56">
        <v>15822.039153000027</v>
      </c>
      <c r="U37" s="56">
        <v>307634.9030049998</v>
      </c>
      <c r="V37" s="523">
        <v>115840.25596200023</v>
      </c>
      <c r="W37" s="56">
        <v>65028.208490999998</v>
      </c>
      <c r="X37" s="56">
        <v>73092.36725000001</v>
      </c>
      <c r="Y37" s="56">
        <v>55671.524700999988</v>
      </c>
      <c r="Z37" s="523">
        <v>55527.872501000005</v>
      </c>
      <c r="AA37" s="56">
        <v>83504</v>
      </c>
      <c r="AB37" s="56">
        <v>57293.366529000006</v>
      </c>
      <c r="AC37" s="56">
        <v>76512.107091999991</v>
      </c>
      <c r="AD37" s="523">
        <v>117237.11030600002</v>
      </c>
      <c r="AE37" s="56">
        <v>102688.672103</v>
      </c>
      <c r="AF37" s="56">
        <v>105752.61199999999</v>
      </c>
      <c r="AG37" s="56">
        <v>87022.863605999999</v>
      </c>
      <c r="AH37" s="523">
        <v>-19018.772621</v>
      </c>
      <c r="AI37" s="56">
        <v>75367.357059500006</v>
      </c>
      <c r="AJ37" s="56">
        <v>45365.671000000002</v>
      </c>
      <c r="AK37" s="56">
        <v>58237.746815999999</v>
      </c>
      <c r="AL37" s="523">
        <v>14509.84698100001</v>
      </c>
      <c r="AM37" s="56">
        <v>21479.256399000002</v>
      </c>
      <c r="AN37" s="56">
        <v>97732.79203099999</v>
      </c>
      <c r="AO37" s="56">
        <v>74308.342177999992</v>
      </c>
      <c r="AP37" s="523">
        <v>28447.758548000013</v>
      </c>
      <c r="AQ37" s="56">
        <v>57956.360675999997</v>
      </c>
    </row>
    <row r="38" spans="2:49" ht="14.15" customHeight="1">
      <c r="B38" s="22" t="s">
        <v>96</v>
      </c>
      <c r="C38" s="56">
        <v>13440.954150344041</v>
      </c>
      <c r="D38" s="56">
        <v>28410.273952298361</v>
      </c>
      <c r="E38" s="56">
        <v>29476.041628357591</v>
      </c>
      <c r="F38" s="56">
        <v>43473.950336000009</v>
      </c>
      <c r="G38" s="56">
        <v>21492.246936</v>
      </c>
      <c r="H38" s="56">
        <v>35594.902669999996</v>
      </c>
      <c r="I38" s="56">
        <v>37971.279574000007</v>
      </c>
      <c r="J38" s="56">
        <v>42977.949854000239</v>
      </c>
      <c r="K38" s="56">
        <v>21260.790219999937</v>
      </c>
      <c r="L38" s="56">
        <v>21526.649680999908</v>
      </c>
      <c r="M38" s="56">
        <v>26903.014744000655</v>
      </c>
      <c r="N38" s="56">
        <v>32128.810024836959</v>
      </c>
      <c r="O38" s="56">
        <v>27931.33206200006</v>
      </c>
      <c r="P38" s="56">
        <v>32150.637260000076</v>
      </c>
      <c r="Q38" s="56">
        <v>18548.861052999884</v>
      </c>
      <c r="R38" s="56">
        <v>44233.895625999925</v>
      </c>
      <c r="S38" s="56">
        <v>19378.127817000095</v>
      </c>
      <c r="T38" s="56">
        <v>27439.624735000143</v>
      </c>
      <c r="U38" s="56">
        <v>7977.710503000344</v>
      </c>
      <c r="V38" s="523">
        <v>75078.801449998689</v>
      </c>
      <c r="W38" s="56">
        <v>21725.764131999982</v>
      </c>
      <c r="X38" s="56">
        <v>23556.818006999907</v>
      </c>
      <c r="Y38" s="56">
        <v>13321.985522000643</v>
      </c>
      <c r="Z38" s="523">
        <v>30954.696557999734</v>
      </c>
      <c r="AA38" s="56">
        <v>32262</v>
      </c>
      <c r="AB38" s="56">
        <v>31494.564791000332</v>
      </c>
      <c r="AC38" s="56">
        <v>28217.762328999932</v>
      </c>
      <c r="AD38" s="523">
        <v>118045.13271299974</v>
      </c>
      <c r="AE38" s="56">
        <v>63266.806918999951</v>
      </c>
      <c r="AF38" s="56">
        <v>46403.091</v>
      </c>
      <c r="AG38" s="56">
        <v>24404.841473000386</v>
      </c>
      <c r="AH38" s="523">
        <v>32262.968151000001</v>
      </c>
      <c r="AI38" s="56">
        <v>46862.324869999851</v>
      </c>
      <c r="AJ38" s="56">
        <v>33273.218999999997</v>
      </c>
      <c r="AK38" s="56">
        <v>23433.605892000021</v>
      </c>
      <c r="AL38" s="523">
        <v>51837.554776999255</v>
      </c>
      <c r="AM38" s="56">
        <v>8208.8292009999459</v>
      </c>
      <c r="AN38" s="56">
        <v>41661.827397000001</v>
      </c>
      <c r="AO38" s="56">
        <v>35979.164058999304</v>
      </c>
      <c r="AP38" s="523">
        <v>29568.976463001571</v>
      </c>
      <c r="AQ38" s="56">
        <v>50107.769241000075</v>
      </c>
    </row>
    <row r="39" spans="2:49" s="25" customFormat="1" ht="14.15" customHeight="1">
      <c r="B39" s="14" t="s">
        <v>97</v>
      </c>
      <c r="C39" s="57">
        <v>8805.9541503440414</v>
      </c>
      <c r="D39" s="57">
        <v>13595.910139298361</v>
      </c>
      <c r="E39" s="57">
        <v>-41673.726411642405</v>
      </c>
      <c r="F39" s="57">
        <v>-32341.758291000006</v>
      </c>
      <c r="G39" s="57">
        <v>-8189.1870039999994</v>
      </c>
      <c r="H39" s="57">
        <v>31969.985371999992</v>
      </c>
      <c r="I39" s="57">
        <v>71623.630812000018</v>
      </c>
      <c r="J39" s="57">
        <v>75628.771867894946</v>
      </c>
      <c r="K39" s="57">
        <v>21868.72270599992</v>
      </c>
      <c r="L39" s="57">
        <v>64317.515339999947</v>
      </c>
      <c r="M39" s="57">
        <v>93323.652710000548</v>
      </c>
      <c r="N39" s="57">
        <v>71456.561446837033</v>
      </c>
      <c r="O39" s="57">
        <v>79157.852045000065</v>
      </c>
      <c r="P39" s="57">
        <v>99065.248055999997</v>
      </c>
      <c r="Q39" s="57">
        <v>64413.003784999906</v>
      </c>
      <c r="R39" s="57">
        <v>108062.70251299994</v>
      </c>
      <c r="S39" s="57">
        <v>53527.62869700008</v>
      </c>
      <c r="T39" s="57">
        <v>43261.66388800017</v>
      </c>
      <c r="U39" s="57">
        <v>315612.61350800015</v>
      </c>
      <c r="V39" s="524">
        <v>190919.05741199892</v>
      </c>
      <c r="W39" s="57">
        <v>86753.97262299998</v>
      </c>
      <c r="X39" s="57">
        <v>96649.185256999917</v>
      </c>
      <c r="Y39" s="57">
        <v>68993.510223000631</v>
      </c>
      <c r="Z39" s="524">
        <v>86482.569058999739</v>
      </c>
      <c r="AA39" s="57">
        <v>115767</v>
      </c>
      <c r="AB39" s="57">
        <v>88787.931320000338</v>
      </c>
      <c r="AC39" s="57">
        <v>104729.86942099992</v>
      </c>
      <c r="AD39" s="524">
        <v>235281.24301899981</v>
      </c>
      <c r="AE39" s="57">
        <f>+AE37+AE38</f>
        <v>165955.47902199996</v>
      </c>
      <c r="AF39" s="57">
        <f>+AF37+AF38</f>
        <v>152155.70299999998</v>
      </c>
      <c r="AG39" s="57">
        <f>+AG37+AG38</f>
        <v>111427.70507900039</v>
      </c>
      <c r="AH39" s="524">
        <v>13244.195530000001</v>
      </c>
      <c r="AI39" s="57">
        <v>122229.68192949986</v>
      </c>
      <c r="AJ39" s="57">
        <f>+AJ37+AJ38</f>
        <v>78638.89</v>
      </c>
      <c r="AK39" s="57">
        <f>+AK37+AK38</f>
        <v>81671.35270800002</v>
      </c>
      <c r="AL39" s="524">
        <f>+AL37+AL38</f>
        <v>66347.401757999265</v>
      </c>
      <c r="AM39" s="57">
        <f>+AM38+AM37</f>
        <v>29688.085599999948</v>
      </c>
      <c r="AN39" s="57">
        <f>+AN38+AN37</f>
        <v>139394.61942800001</v>
      </c>
      <c r="AO39" s="57">
        <f>+AO38+AO37</f>
        <v>110287.5062369993</v>
      </c>
      <c r="AP39" s="524">
        <f>+AP38+AP37</f>
        <v>58016.735011001583</v>
      </c>
      <c r="AQ39" s="57">
        <f>+AQ38+AQ37</f>
        <v>108064.12991700007</v>
      </c>
      <c r="AR39" s="1"/>
      <c r="AS39" s="1"/>
      <c r="AT39" s="1"/>
      <c r="AU39" s="1"/>
      <c r="AV39" s="1"/>
      <c r="AW39" s="1"/>
    </row>
    <row r="40" spans="2:49" ht="14.15" customHeight="1">
      <c r="V40" s="525"/>
      <c r="Z40" s="525"/>
      <c r="AD40" s="525">
        <v>0</v>
      </c>
      <c r="AE40" s="52"/>
      <c r="AF40" s="52"/>
      <c r="AG40" s="52"/>
      <c r="AH40" s="525"/>
      <c r="AI40" s="52"/>
      <c r="AJ40" s="52"/>
      <c r="AK40" s="52"/>
      <c r="AL40" s="525"/>
      <c r="AM40" s="52"/>
      <c r="AN40" s="52"/>
      <c r="AO40" s="52"/>
      <c r="AP40" s="525"/>
      <c r="AQ40" s="52"/>
    </row>
    <row r="41" spans="2:49" s="25" customFormat="1" ht="14.15" customHeight="1">
      <c r="B41" s="18" t="s">
        <v>98</v>
      </c>
      <c r="C41" s="62">
        <v>212759.03685511762</v>
      </c>
      <c r="D41" s="62">
        <v>201142.81516781953</v>
      </c>
      <c r="E41" s="62">
        <v>152326.10900700005</v>
      </c>
      <c r="F41" s="62">
        <v>117316.12095600023</v>
      </c>
      <c r="G41" s="62">
        <v>266900.25230503583</v>
      </c>
      <c r="H41" s="62">
        <v>262596.7280570009</v>
      </c>
      <c r="I41" s="62">
        <v>245990.73273875663</v>
      </c>
      <c r="J41" s="62">
        <v>255886.30864672057</v>
      </c>
      <c r="K41" s="62">
        <v>241430.43472600001</v>
      </c>
      <c r="L41" s="62">
        <v>278978.63662100001</v>
      </c>
      <c r="M41" s="62">
        <v>294157.93742491619</v>
      </c>
      <c r="N41" s="62">
        <v>309114.00061905349</v>
      </c>
      <c r="O41" s="62">
        <v>289812.0536257198</v>
      </c>
      <c r="P41" s="62">
        <v>269387.68104073254</v>
      </c>
      <c r="Q41" s="62">
        <v>259495.49925273517</v>
      </c>
      <c r="R41" s="62">
        <v>316356.9792003982</v>
      </c>
      <c r="S41" s="62">
        <v>275710.74532099767</v>
      </c>
      <c r="T41" s="62">
        <v>287162.97218665073</v>
      </c>
      <c r="U41" s="62">
        <v>320540.27161471022</v>
      </c>
      <c r="V41" s="531">
        <v>379015.20692108269</v>
      </c>
      <c r="W41" s="62">
        <v>330642.76110521657</v>
      </c>
      <c r="X41" s="62">
        <v>312386.16602347954</v>
      </c>
      <c r="Y41" s="62">
        <v>257372.40458234961</v>
      </c>
      <c r="Z41" s="531">
        <v>335687.65427728975</v>
      </c>
      <c r="AA41" s="62">
        <v>336321</v>
      </c>
      <c r="AB41" s="62">
        <v>313327.33973316534</v>
      </c>
      <c r="AC41" s="62">
        <v>316412.33057895256</v>
      </c>
      <c r="AD41" s="531">
        <v>402403.8225018821</v>
      </c>
      <c r="AE41" s="62">
        <v>454758.57805854728</v>
      </c>
      <c r="AF41" s="62">
        <v>457984.90153369115</v>
      </c>
      <c r="AG41" s="62">
        <v>424167.62205426395</v>
      </c>
      <c r="AH41" s="531">
        <v>443877</v>
      </c>
      <c r="AI41" s="62">
        <v>513925.2386666009</v>
      </c>
      <c r="AJ41" s="62">
        <v>480624.243541645</v>
      </c>
      <c r="AK41" s="62">
        <v>413957.70339495328</v>
      </c>
      <c r="AL41" s="531">
        <v>439794.50529616646</v>
      </c>
      <c r="AM41" s="62">
        <v>325982.57634399988</v>
      </c>
      <c r="AN41" s="62">
        <v>464058.71548031876</v>
      </c>
      <c r="AO41" s="62">
        <v>345005.25244879781</v>
      </c>
      <c r="AP41" s="531">
        <v>355120.79650461493</v>
      </c>
      <c r="AQ41" s="62">
        <v>472022.73227242456</v>
      </c>
      <c r="AR41" s="1"/>
      <c r="AS41" s="1"/>
      <c r="AT41" s="1"/>
      <c r="AU41" s="1"/>
      <c r="AV41" s="1"/>
      <c r="AW41" s="1"/>
    </row>
    <row r="42" spans="2:49" s="25" customFormat="1" ht="14.15" customHeight="1">
      <c r="B42" s="19" t="s">
        <v>99</v>
      </c>
      <c r="C42" s="68">
        <v>0.26815793446513242</v>
      </c>
      <c r="D42" s="68">
        <v>0.2629943715672674</v>
      </c>
      <c r="E42" s="68">
        <v>0.19551508684226571</v>
      </c>
      <c r="F42" s="68">
        <v>7.6187506846027722E-2</v>
      </c>
      <c r="G42" s="68">
        <v>0.19580535260512172</v>
      </c>
      <c r="H42" s="68">
        <v>0.30469287336582185</v>
      </c>
      <c r="I42" s="68">
        <v>0.31676640801252948</v>
      </c>
      <c r="J42" s="68">
        <v>0.32203747353637563</v>
      </c>
      <c r="K42" s="68">
        <v>0.32541016424502445</v>
      </c>
      <c r="L42" s="68">
        <v>0.37530686285903087</v>
      </c>
      <c r="M42" s="68">
        <v>0.37478437808214549</v>
      </c>
      <c r="N42" s="68">
        <v>0.37518299656024934</v>
      </c>
      <c r="O42" s="68">
        <v>0.34224435629073952</v>
      </c>
      <c r="P42" s="68">
        <v>0.32831869344545711</v>
      </c>
      <c r="Q42" s="68">
        <v>0.30474120353176543</v>
      </c>
      <c r="R42" s="68">
        <v>0.34933525113240249</v>
      </c>
      <c r="S42" s="68">
        <v>0.32013255798073009</v>
      </c>
      <c r="T42" s="68">
        <v>0.31445542509839625</v>
      </c>
      <c r="U42" s="68">
        <v>0.32574947349957528</v>
      </c>
      <c r="V42" s="532">
        <v>0.39182510322037245</v>
      </c>
      <c r="W42" s="68">
        <v>0.35614501092303041</v>
      </c>
      <c r="X42" s="68">
        <v>0.35057476625908812</v>
      </c>
      <c r="Y42" s="68">
        <v>0.31424876972148902</v>
      </c>
      <c r="Z42" s="532">
        <v>0.37401028748688586</v>
      </c>
      <c r="AA42" s="68">
        <f>AA41/AA15</f>
        <v>0.34301808509336279</v>
      </c>
      <c r="AB42" s="68">
        <f t="shared" ref="AB42:AD42" si="6">AB41/AB15</f>
        <v>0.33336356692998392</v>
      </c>
      <c r="AC42" s="68">
        <f t="shared" si="6"/>
        <v>0.32362439843391494</v>
      </c>
      <c r="AD42" s="532">
        <f t="shared" si="6"/>
        <v>0.33183897469659512</v>
      </c>
      <c r="AE42" s="68">
        <f t="shared" ref="AE42:AJ42" si="7">+AE41/AE15</f>
        <v>0.34728490716504151</v>
      </c>
      <c r="AF42" s="68">
        <f t="shared" si="7"/>
        <v>0.37912491729966397</v>
      </c>
      <c r="AG42" s="68">
        <f t="shared" si="7"/>
        <v>0.3263145646660332</v>
      </c>
      <c r="AH42" s="532">
        <f t="shared" si="7"/>
        <v>0.25117541499430884</v>
      </c>
      <c r="AI42" s="68">
        <f t="shared" si="7"/>
        <v>0.34113168043694608</v>
      </c>
      <c r="AJ42" s="68">
        <f t="shared" si="7"/>
        <v>0.30328851870655987</v>
      </c>
      <c r="AK42" s="68">
        <f t="shared" ref="AK42:AP42" si="8">+AK41/AK15</f>
        <v>0.27944977386084369</v>
      </c>
      <c r="AL42" s="532">
        <f t="shared" si="8"/>
        <v>0.26536001777485468</v>
      </c>
      <c r="AM42" s="68">
        <f t="shared" si="8"/>
        <v>0.23701002629661988</v>
      </c>
      <c r="AN42" s="68">
        <f t="shared" si="8"/>
        <v>0.24105362044293968</v>
      </c>
      <c r="AO42" s="68">
        <f t="shared" si="8"/>
        <v>0.24496369555711148</v>
      </c>
      <c r="AP42" s="532">
        <f t="shared" si="8"/>
        <v>0.16928627892337242</v>
      </c>
      <c r="AQ42" s="68">
        <f t="shared" ref="AQ42" si="9">+AQ41/AQ15</f>
        <v>0.32541256133397362</v>
      </c>
      <c r="AR42" s="1"/>
      <c r="AS42" s="1"/>
      <c r="AT42" s="1"/>
      <c r="AU42" s="1"/>
      <c r="AV42" s="1"/>
      <c r="AW42" s="1"/>
    </row>
    <row r="43" spans="2:49" ht="14.15" customHeight="1">
      <c r="V43" s="525"/>
      <c r="Z43" s="525"/>
      <c r="AD43" s="525"/>
      <c r="AE43" s="52"/>
      <c r="AF43" s="52"/>
      <c r="AG43" s="52"/>
      <c r="AH43" s="525"/>
      <c r="AI43" s="428"/>
      <c r="AJ43" s="52"/>
      <c r="AK43" s="52"/>
      <c r="AL43" s="525"/>
      <c r="AM43" s="428"/>
      <c r="AN43" s="52"/>
      <c r="AO43" s="52"/>
      <c r="AP43" s="525"/>
      <c r="AQ43" s="428"/>
    </row>
    <row r="44" spans="2:49" ht="14.15" customHeight="1">
      <c r="B44" s="15" t="s">
        <v>100</v>
      </c>
      <c r="C44" s="52">
        <v>78932</v>
      </c>
      <c r="D44" s="52">
        <v>70958</v>
      </c>
      <c r="E44" s="52">
        <v>79054</v>
      </c>
      <c r="F44" s="52">
        <v>83760</v>
      </c>
      <c r="G44" s="52">
        <v>85942.297537035905</v>
      </c>
      <c r="H44" s="52">
        <v>80112.999999999985</v>
      </c>
      <c r="I44" s="52">
        <v>80875.688576000015</v>
      </c>
      <c r="J44" s="52">
        <v>92306.000000000029</v>
      </c>
      <c r="K44" s="52">
        <v>81788.983097000004</v>
      </c>
      <c r="L44" s="52">
        <v>85565.229135999994</v>
      </c>
      <c r="M44" s="52">
        <v>88895.875588916009</v>
      </c>
      <c r="N44" s="52">
        <v>92035.146946216497</v>
      </c>
      <c r="O44" s="52">
        <v>91259.395652719788</v>
      </c>
      <c r="P44" s="52">
        <v>85292.890238732551</v>
      </c>
      <c r="Q44" s="52">
        <v>85572.723081735254</v>
      </c>
      <c r="R44" s="52">
        <v>85077.915815398213</v>
      </c>
      <c r="S44" s="52">
        <v>96043.394674997719</v>
      </c>
      <c r="T44" s="52">
        <v>108384.65510565075</v>
      </c>
      <c r="U44" s="52">
        <v>114021.26236071033</v>
      </c>
      <c r="V44" s="525">
        <v>95232.711781082675</v>
      </c>
      <c r="W44" s="52">
        <v>89865.931643216638</v>
      </c>
      <c r="X44" s="52">
        <v>93636.684940479405</v>
      </c>
      <c r="Y44" s="52">
        <v>97276.394234349602</v>
      </c>
      <c r="Z44" s="525">
        <v>100094.03205828986</v>
      </c>
      <c r="AA44" s="52">
        <v>96536</v>
      </c>
      <c r="AB44" s="52">
        <v>103572.97611716518</v>
      </c>
      <c r="AC44" s="52">
        <v>93019.507923952769</v>
      </c>
      <c r="AD44" s="525">
        <v>105481.47380988207</v>
      </c>
      <c r="AE44" s="52">
        <v>104929.33505154733</v>
      </c>
      <c r="AF44" s="52">
        <v>105313.32518457246</v>
      </c>
      <c r="AG44" s="52">
        <v>110317.39750195411</v>
      </c>
      <c r="AH44" s="525">
        <v>107892.34166599999</v>
      </c>
      <c r="AI44" s="52">
        <v>85582.584894601023</v>
      </c>
      <c r="AJ44" s="52">
        <v>94359.191955752904</v>
      </c>
      <c r="AK44" s="52">
        <v>95431.229879646038</v>
      </c>
      <c r="AL44" s="525">
        <v>106011.92688178964</v>
      </c>
      <c r="AM44" s="52">
        <v>96849.291695999971</v>
      </c>
      <c r="AN44" s="52">
        <v>96766.46071431844</v>
      </c>
      <c r="AO44" s="52">
        <v>98468</v>
      </c>
      <c r="AP44" s="525">
        <v>114050.95264761435</v>
      </c>
      <c r="AQ44" s="52">
        <v>103047.49793542459</v>
      </c>
    </row>
    <row r="45" spans="2:49" ht="14.15" customHeight="1">
      <c r="S45" s="423"/>
      <c r="T45" s="423"/>
      <c r="U45" s="423"/>
      <c r="V45" s="539"/>
      <c r="W45" s="423"/>
      <c r="X45" s="423"/>
      <c r="Y45" s="423"/>
      <c r="Z45" s="539"/>
      <c r="AA45" s="423"/>
      <c r="AB45" s="712"/>
      <c r="AC45" s="712"/>
      <c r="AD45" s="713"/>
      <c r="AE45" s="714"/>
      <c r="AF45" s="714"/>
      <c r="AG45" s="714"/>
      <c r="AH45" s="715"/>
      <c r="AI45" s="716"/>
      <c r="AJ45" s="714"/>
      <c r="AK45" s="714"/>
      <c r="AL45" s="715"/>
      <c r="AM45" s="716"/>
      <c r="AN45" s="714"/>
      <c r="AO45" s="714"/>
      <c r="AP45" s="715"/>
      <c r="AQ45" s="716"/>
    </row>
    <row r="46" spans="2:49" ht="14.15" customHeight="1">
      <c r="V46" s="525"/>
      <c r="Z46" s="525"/>
      <c r="AE46" s="649"/>
      <c r="AF46" s="649"/>
      <c r="AG46" s="649"/>
      <c r="AH46" s="649"/>
      <c r="AI46" s="52"/>
      <c r="AJ46" s="52"/>
      <c r="AK46" s="52"/>
      <c r="AL46" s="52"/>
      <c r="AM46" s="52"/>
      <c r="AN46" s="52"/>
      <c r="AO46" s="52"/>
      <c r="AP46" s="52"/>
      <c r="AQ46" s="52"/>
    </row>
    <row r="47" spans="2:49" ht="14.15" customHeight="1" thickBot="1">
      <c r="B47" s="23" t="s">
        <v>101</v>
      </c>
      <c r="V47" s="525"/>
      <c r="Z47" s="525"/>
      <c r="AD47" s="525"/>
      <c r="AH47" s="533"/>
      <c r="AI47" s="429"/>
      <c r="AL47" s="533"/>
      <c r="AM47" s="429"/>
      <c r="AP47" s="533"/>
      <c r="AQ47" s="429"/>
    </row>
    <row r="48" spans="2:49" ht="14.15" customHeight="1" thickTop="1">
      <c r="B48" s="15" t="s">
        <v>70</v>
      </c>
      <c r="V48" s="525"/>
      <c r="Z48" s="525"/>
      <c r="AD48" s="525"/>
      <c r="AH48" s="533"/>
      <c r="AI48" s="429"/>
      <c r="AL48" s="533"/>
      <c r="AM48" s="429"/>
      <c r="AP48" s="533"/>
      <c r="AQ48" s="429"/>
    </row>
    <row r="49" spans="2:49" ht="14.15" customHeight="1">
      <c r="V49" s="525"/>
      <c r="Z49" s="525"/>
      <c r="AD49" s="525"/>
      <c r="AH49" s="533"/>
      <c r="AI49" s="429"/>
      <c r="AL49" s="533"/>
      <c r="AM49" s="429"/>
      <c r="AP49" s="533"/>
      <c r="AQ49" s="429"/>
    </row>
    <row r="50" spans="2:49" ht="14.15" customHeight="1">
      <c r="B50" s="1" t="s">
        <v>102</v>
      </c>
      <c r="V50" s="525"/>
      <c r="Z50" s="525"/>
      <c r="AD50" s="525"/>
      <c r="AF50" s="63"/>
      <c r="AH50" s="533"/>
      <c r="AI50" s="429"/>
      <c r="AJ50" s="63"/>
      <c r="AK50" s="63"/>
      <c r="AL50" s="533"/>
      <c r="AM50" s="429"/>
      <c r="AN50" s="63"/>
      <c r="AO50" s="63"/>
      <c r="AP50" s="533"/>
      <c r="AQ50" s="429"/>
    </row>
    <row r="51" spans="2:49" ht="14.15" customHeight="1">
      <c r="B51" s="15" t="s">
        <v>103</v>
      </c>
      <c r="C51" s="63">
        <v>6849779</v>
      </c>
      <c r="D51" s="63">
        <v>6776333</v>
      </c>
      <c r="E51" s="63">
        <v>7081583</v>
      </c>
      <c r="F51" s="63">
        <v>7213798.2629530001</v>
      </c>
      <c r="G51" s="63">
        <v>7057168.5294770002</v>
      </c>
      <c r="H51" s="63">
        <v>6984828.6398910005</v>
      </c>
      <c r="I51" s="63">
        <v>6923264</v>
      </c>
      <c r="J51" s="63">
        <v>7035609.9341263995</v>
      </c>
      <c r="K51" s="116">
        <v>6966076.6328499997</v>
      </c>
      <c r="L51" s="116">
        <v>7052111.2606619997</v>
      </c>
      <c r="M51" s="116">
        <v>7040155.3991670003</v>
      </c>
      <c r="N51" s="116">
        <v>7183749.624632</v>
      </c>
      <c r="O51" s="116">
        <v>7062995.414566</v>
      </c>
      <c r="P51" s="116">
        <v>7165789.7768000001</v>
      </c>
      <c r="Q51" s="116">
        <v>7248365.9838140002</v>
      </c>
      <c r="R51" s="116">
        <v>7598157.1117160004</v>
      </c>
      <c r="S51" s="63">
        <v>7749004.2378380001</v>
      </c>
      <c r="T51" s="63">
        <v>9420755.979195999</v>
      </c>
      <c r="U51" s="63">
        <v>8797438.3735349998</v>
      </c>
      <c r="V51" s="534">
        <v>7854189.9448690005</v>
      </c>
      <c r="W51" s="63">
        <v>8238190.7097420003</v>
      </c>
      <c r="X51" s="63">
        <v>8154924.4716379996</v>
      </c>
      <c r="Y51" s="63">
        <v>8319604.9394190004</v>
      </c>
      <c r="Z51" s="534">
        <v>8353654.25703</v>
      </c>
      <c r="AA51" s="63">
        <v>8595696.9675629996</v>
      </c>
      <c r="AB51" s="63">
        <v>8773237.6119669992</v>
      </c>
      <c r="AC51" s="63">
        <v>9215832</v>
      </c>
      <c r="AD51" s="534">
        <v>9074663.0429190006</v>
      </c>
      <c r="AE51" s="63">
        <v>9209328.8702930007</v>
      </c>
      <c r="AF51" s="63">
        <v>9687728.2239999995</v>
      </c>
      <c r="AG51" s="63">
        <v>10281914.603362</v>
      </c>
      <c r="AH51" s="534">
        <v>9025094.1669999994</v>
      </c>
      <c r="AI51" s="63">
        <v>9304515.1599739995</v>
      </c>
      <c r="AJ51" s="63">
        <v>9345712.1520000007</v>
      </c>
      <c r="AK51" s="63">
        <v>9548702.6450350005</v>
      </c>
      <c r="AL51" s="534">
        <v>9701896.0780810006</v>
      </c>
      <c r="AM51" s="63">
        <v>9780276.0847410001</v>
      </c>
      <c r="AN51" s="63">
        <v>9605413.1908780001</v>
      </c>
      <c r="AO51" s="63">
        <v>9928395.9623939991</v>
      </c>
      <c r="AP51" s="534">
        <v>10397162.425811</v>
      </c>
      <c r="AQ51" s="63">
        <v>10530098.124899</v>
      </c>
    </row>
    <row r="52" spans="2:49" s="191" customFormat="1" ht="14.15" hidden="1" customHeight="1">
      <c r="B52" s="189" t="s">
        <v>104</v>
      </c>
      <c r="C52" s="190">
        <v>20883</v>
      </c>
      <c r="D52" s="190">
        <v>20692</v>
      </c>
      <c r="E52" s="190">
        <v>23471</v>
      </c>
      <c r="F52" s="190" t="s">
        <v>85</v>
      </c>
      <c r="G52" s="190" t="s">
        <v>85</v>
      </c>
      <c r="H52" s="190" t="s">
        <v>85</v>
      </c>
      <c r="I52" s="190" t="s">
        <v>85</v>
      </c>
      <c r="J52" s="190" t="s">
        <v>85</v>
      </c>
      <c r="K52" s="190" t="s">
        <v>85</v>
      </c>
      <c r="L52" s="190" t="s">
        <v>85</v>
      </c>
      <c r="M52" s="190" t="s">
        <v>85</v>
      </c>
      <c r="N52" s="190" t="s">
        <v>85</v>
      </c>
      <c r="O52" s="190" t="s">
        <v>85</v>
      </c>
      <c r="P52" s="190" t="s">
        <v>85</v>
      </c>
      <c r="Q52" s="190" t="s">
        <v>85</v>
      </c>
      <c r="R52" s="190" t="s">
        <v>85</v>
      </c>
      <c r="S52" s="190" t="s">
        <v>85</v>
      </c>
      <c r="T52" s="190" t="s">
        <v>85</v>
      </c>
      <c r="U52" s="190" t="s">
        <v>85</v>
      </c>
      <c r="V52" s="535" t="s">
        <v>85</v>
      </c>
      <c r="W52" s="190" t="s">
        <v>85</v>
      </c>
      <c r="X52" s="190" t="s">
        <v>85</v>
      </c>
      <c r="Y52" s="190" t="s">
        <v>85</v>
      </c>
      <c r="Z52" s="535" t="s">
        <v>85</v>
      </c>
      <c r="AA52" s="190" t="s">
        <v>85</v>
      </c>
      <c r="AB52" s="190" t="s">
        <v>85</v>
      </c>
      <c r="AC52" s="190" t="s">
        <v>85</v>
      </c>
      <c r="AD52" s="535" t="s">
        <v>85</v>
      </c>
      <c r="AE52" s="190" t="s">
        <v>85</v>
      </c>
      <c r="AF52" s="190" t="s">
        <v>85</v>
      </c>
      <c r="AG52" s="190" t="s">
        <v>85</v>
      </c>
      <c r="AH52" s="535" t="s">
        <v>85</v>
      </c>
      <c r="AI52" s="190" t="s">
        <v>85</v>
      </c>
      <c r="AJ52" s="190" t="s">
        <v>85</v>
      </c>
      <c r="AK52" s="190" t="s">
        <v>85</v>
      </c>
      <c r="AL52" s="535" t="s">
        <v>85</v>
      </c>
      <c r="AM52" s="190" t="s">
        <v>85</v>
      </c>
      <c r="AN52" s="190" t="s">
        <v>85</v>
      </c>
      <c r="AO52" s="190" t="s">
        <v>85</v>
      </c>
      <c r="AP52" s="535"/>
      <c r="AQ52" s="190"/>
      <c r="AR52" s="189"/>
      <c r="AS52" s="189"/>
      <c r="AT52" s="189"/>
      <c r="AU52" s="189"/>
      <c r="AV52" s="189"/>
      <c r="AW52" s="189"/>
    </row>
    <row r="53" spans="2:49" s="191" customFormat="1" ht="14.15" hidden="1" customHeight="1">
      <c r="B53" s="189" t="s">
        <v>105</v>
      </c>
      <c r="C53" s="63">
        <v>240789</v>
      </c>
      <c r="D53" s="63">
        <v>252835</v>
      </c>
      <c r="E53" s="63">
        <v>254907</v>
      </c>
      <c r="F53" s="63">
        <v>3625.0686700000001</v>
      </c>
      <c r="G53" s="63">
        <v>4530.7692029999998</v>
      </c>
      <c r="H53" s="63">
        <v>21693.817414000001</v>
      </c>
      <c r="I53" s="63">
        <v>22973</v>
      </c>
      <c r="J53" s="63">
        <v>26930.842410000001</v>
      </c>
      <c r="K53" s="63">
        <v>40368.943152</v>
      </c>
      <c r="L53" s="63">
        <v>64142.600043999999</v>
      </c>
      <c r="M53" s="63">
        <v>63404.986505000001</v>
      </c>
      <c r="N53" s="63">
        <v>90160.650410999995</v>
      </c>
      <c r="O53" s="63">
        <v>116983.335953</v>
      </c>
      <c r="P53" s="63">
        <v>144515.317977</v>
      </c>
      <c r="Q53" s="63">
        <v>163288.65942700001</v>
      </c>
      <c r="R53" s="63">
        <v>194681.63280399999</v>
      </c>
      <c r="S53" s="190" t="s">
        <v>85</v>
      </c>
      <c r="T53" s="190" t="s">
        <v>85</v>
      </c>
      <c r="U53" s="190" t="s">
        <v>85</v>
      </c>
      <c r="V53" s="535" t="s">
        <v>85</v>
      </c>
      <c r="W53" s="190" t="s">
        <v>85</v>
      </c>
      <c r="X53" s="190" t="s">
        <v>85</v>
      </c>
      <c r="Y53" s="190" t="s">
        <v>85</v>
      </c>
      <c r="Z53" s="535" t="s">
        <v>85</v>
      </c>
      <c r="AA53" s="190" t="s">
        <v>85</v>
      </c>
      <c r="AB53" s="190" t="s">
        <v>85</v>
      </c>
      <c r="AC53" s="190" t="s">
        <v>85</v>
      </c>
      <c r="AD53" s="535" t="s">
        <v>85</v>
      </c>
      <c r="AE53" s="190" t="s">
        <v>85</v>
      </c>
      <c r="AF53" s="190" t="s">
        <v>85</v>
      </c>
      <c r="AG53" s="190" t="s">
        <v>85</v>
      </c>
      <c r="AH53" s="535" t="s">
        <v>85</v>
      </c>
      <c r="AI53" s="190" t="s">
        <v>85</v>
      </c>
      <c r="AJ53" s="190" t="s">
        <v>85</v>
      </c>
      <c r="AK53" s="190" t="s">
        <v>85</v>
      </c>
      <c r="AL53" s="535" t="s">
        <v>85</v>
      </c>
      <c r="AM53" s="190" t="s">
        <v>85</v>
      </c>
      <c r="AN53" s="190" t="s">
        <v>85</v>
      </c>
      <c r="AO53" s="190" t="s">
        <v>85</v>
      </c>
      <c r="AP53" s="535"/>
      <c r="AQ53" s="190"/>
      <c r="AR53" s="189"/>
      <c r="AS53" s="189"/>
      <c r="AT53" s="189"/>
      <c r="AU53" s="189"/>
      <c r="AV53" s="189"/>
      <c r="AW53" s="189"/>
    </row>
    <row r="54" spans="2:49" ht="14.15" customHeight="1">
      <c r="B54" s="15" t="s">
        <v>106</v>
      </c>
      <c r="C54" s="190" t="s">
        <v>85</v>
      </c>
      <c r="D54" s="190" t="s">
        <v>85</v>
      </c>
      <c r="E54" s="190" t="s">
        <v>85</v>
      </c>
      <c r="F54" s="190" t="s">
        <v>85</v>
      </c>
      <c r="G54" s="190" t="s">
        <v>85</v>
      </c>
      <c r="H54" s="190" t="s">
        <v>85</v>
      </c>
      <c r="I54" s="190" t="s">
        <v>85</v>
      </c>
      <c r="J54" s="190" t="s">
        <v>85</v>
      </c>
      <c r="K54" s="190" t="s">
        <v>85</v>
      </c>
      <c r="L54" s="190" t="s">
        <v>85</v>
      </c>
      <c r="M54" s="190" t="s">
        <v>85</v>
      </c>
      <c r="N54" s="190" t="s">
        <v>85</v>
      </c>
      <c r="O54" s="190" t="s">
        <v>85</v>
      </c>
      <c r="P54" s="190" t="s">
        <v>85</v>
      </c>
      <c r="Q54" s="190" t="s">
        <v>85</v>
      </c>
      <c r="R54" s="190" t="s">
        <v>85</v>
      </c>
      <c r="S54" s="63">
        <v>79871.881970999995</v>
      </c>
      <c r="T54" s="63">
        <v>76502.726057000007</v>
      </c>
      <c r="U54" s="63">
        <v>70836.598144000003</v>
      </c>
      <c r="V54" s="534">
        <v>67415.840901000003</v>
      </c>
      <c r="W54" s="63">
        <v>64045.384591000002</v>
      </c>
      <c r="X54" s="63">
        <v>59862.320234999999</v>
      </c>
      <c r="Y54" s="63">
        <v>72552.077921000004</v>
      </c>
      <c r="Z54" s="534">
        <v>77313.469991999998</v>
      </c>
      <c r="AA54" s="63">
        <v>76960.640100000004</v>
      </c>
      <c r="AB54" s="63">
        <v>75284.403783000002</v>
      </c>
      <c r="AC54" s="63">
        <v>76525</v>
      </c>
      <c r="AD54" s="534">
        <v>82060.401725000003</v>
      </c>
      <c r="AE54" s="63">
        <v>81996.446811000002</v>
      </c>
      <c r="AF54" s="63">
        <v>77766.966</v>
      </c>
      <c r="AG54" s="63">
        <v>73535.942737999998</v>
      </c>
      <c r="AH54" s="534">
        <v>68907.146393000003</v>
      </c>
      <c r="AI54" s="63">
        <v>65875.150481000004</v>
      </c>
      <c r="AJ54" s="63">
        <v>60449.059523999997</v>
      </c>
      <c r="AK54" s="63">
        <v>71211.043844</v>
      </c>
      <c r="AL54" s="534">
        <v>67629.336152999997</v>
      </c>
      <c r="AM54" s="63">
        <v>60270.703358999999</v>
      </c>
      <c r="AN54" s="63">
        <v>51005.360760000003</v>
      </c>
      <c r="AO54" s="63">
        <v>48799.940801999997</v>
      </c>
      <c r="AP54" s="534">
        <v>41762.277693999997</v>
      </c>
      <c r="AQ54" s="63">
        <v>39541.161737000002</v>
      </c>
    </row>
    <row r="55" spans="2:49" ht="14.15" customHeight="1">
      <c r="B55" s="15" t="s">
        <v>107</v>
      </c>
      <c r="C55" s="63">
        <v>218690</v>
      </c>
      <c r="D55" s="63">
        <v>215227</v>
      </c>
      <c r="E55" s="63">
        <v>368056</v>
      </c>
      <c r="F55" s="63">
        <v>365676.04465499998</v>
      </c>
      <c r="G55" s="63">
        <v>343716.10855900001</v>
      </c>
      <c r="H55" s="63">
        <v>331971.05909400003</v>
      </c>
      <c r="I55" s="63">
        <v>337629</v>
      </c>
      <c r="J55" s="63">
        <v>381579.74997309031</v>
      </c>
      <c r="K55" s="116">
        <v>363090</v>
      </c>
      <c r="L55" s="116">
        <v>369408.97618699999</v>
      </c>
      <c r="M55" s="116">
        <v>352409.84378599998</v>
      </c>
      <c r="N55" s="116">
        <v>350885.762162</v>
      </c>
      <c r="O55" s="116">
        <v>327317.254655</v>
      </c>
      <c r="P55" s="116">
        <v>333853.23215699999</v>
      </c>
      <c r="Q55" s="116">
        <v>329466.134793</v>
      </c>
      <c r="R55" s="116">
        <v>357499.396802</v>
      </c>
      <c r="S55" s="63">
        <v>342338.70288300002</v>
      </c>
      <c r="T55" s="63">
        <v>385992.70857000002</v>
      </c>
      <c r="U55" s="63">
        <v>395470.39691200003</v>
      </c>
      <c r="V55" s="534">
        <v>370788.06107</v>
      </c>
      <c r="W55" s="63">
        <v>421109.78991599998</v>
      </c>
      <c r="X55" s="63">
        <v>419434.85578799999</v>
      </c>
      <c r="Y55" s="63">
        <v>419840.94181799999</v>
      </c>
      <c r="Z55" s="534">
        <v>353692.10898000002</v>
      </c>
      <c r="AA55" s="63">
        <v>365170.75927500002</v>
      </c>
      <c r="AB55" s="63">
        <v>354775.66626600001</v>
      </c>
      <c r="AC55" s="63">
        <v>345300</v>
      </c>
      <c r="AD55" s="534">
        <v>323489.283834</v>
      </c>
      <c r="AE55" s="63">
        <v>324097.27901</v>
      </c>
      <c r="AF55" s="63">
        <v>358622.49699999997</v>
      </c>
      <c r="AG55" s="63">
        <v>368006.997111</v>
      </c>
      <c r="AH55" s="534">
        <v>131840.291</v>
      </c>
      <c r="AI55" s="63">
        <v>123743.376026</v>
      </c>
      <c r="AJ55" s="63">
        <v>117325.270966</v>
      </c>
      <c r="AK55" s="63">
        <v>125722.48656400001</v>
      </c>
      <c r="AL55" s="534">
        <v>120612.309267</v>
      </c>
      <c r="AM55" s="63">
        <v>114369.08008299999</v>
      </c>
      <c r="AN55" s="63">
        <v>146568.94258800001</v>
      </c>
      <c r="AO55" s="63">
        <v>185823.19114499999</v>
      </c>
      <c r="AP55" s="534">
        <v>182992.57324999999</v>
      </c>
      <c r="AQ55" s="63">
        <v>182942.617142</v>
      </c>
    </row>
    <row r="56" spans="2:49" ht="14.15" customHeight="1">
      <c r="B56" s="15" t="s">
        <v>109</v>
      </c>
      <c r="C56" s="190" t="s">
        <v>85</v>
      </c>
      <c r="D56" s="190" t="s">
        <v>85</v>
      </c>
      <c r="E56" s="190" t="s">
        <v>85</v>
      </c>
      <c r="F56" s="190" t="s">
        <v>85</v>
      </c>
      <c r="G56" s="190" t="s">
        <v>85</v>
      </c>
      <c r="H56" s="190" t="s">
        <v>85</v>
      </c>
      <c r="I56" s="190" t="s">
        <v>85</v>
      </c>
      <c r="J56" s="190" t="s">
        <v>85</v>
      </c>
      <c r="K56" s="190" t="s">
        <v>85</v>
      </c>
      <c r="L56" s="190" t="s">
        <v>85</v>
      </c>
      <c r="M56" s="190" t="s">
        <v>85</v>
      </c>
      <c r="N56" s="190" t="s">
        <v>85</v>
      </c>
      <c r="O56" s="190" t="s">
        <v>85</v>
      </c>
      <c r="P56" s="190" t="s">
        <v>85</v>
      </c>
      <c r="Q56" s="190" t="s">
        <v>85</v>
      </c>
      <c r="R56" s="190" t="s">
        <v>85</v>
      </c>
      <c r="S56" s="190" t="s">
        <v>85</v>
      </c>
      <c r="T56" s="190" t="s">
        <v>85</v>
      </c>
      <c r="U56" s="190" t="s">
        <v>85</v>
      </c>
      <c r="V56" s="535" t="s">
        <v>85</v>
      </c>
      <c r="W56" s="63"/>
      <c r="X56" s="63">
        <v>175968.91043700001</v>
      </c>
      <c r="Y56" s="63">
        <v>167388.961862</v>
      </c>
      <c r="Z56" s="534">
        <v>152357.433295</v>
      </c>
      <c r="AA56" s="63">
        <v>158272.22339999999</v>
      </c>
      <c r="AB56" s="63">
        <v>161772.91970599999</v>
      </c>
      <c r="AC56" s="63">
        <v>152949</v>
      </c>
      <c r="AD56" s="534">
        <v>298372.21962799999</v>
      </c>
      <c r="AE56" s="63">
        <v>308832.59702799999</v>
      </c>
      <c r="AF56" s="63">
        <v>296638.625</v>
      </c>
      <c r="AG56" s="63">
        <v>291788.70845099998</v>
      </c>
      <c r="AH56" s="534">
        <v>300056.07699999999</v>
      </c>
      <c r="AI56" s="63">
        <v>309429.54514499998</v>
      </c>
      <c r="AJ56" s="63">
        <v>313510.40848799999</v>
      </c>
      <c r="AK56" s="63">
        <v>326800.42650200002</v>
      </c>
      <c r="AL56" s="534">
        <v>362736.53059799998</v>
      </c>
      <c r="AM56" s="63">
        <v>323393.11391499999</v>
      </c>
      <c r="AN56" s="63">
        <v>333106.9926</v>
      </c>
      <c r="AO56" s="63">
        <v>356883.84375499998</v>
      </c>
      <c r="AP56" s="534">
        <v>336528.15527400002</v>
      </c>
      <c r="AQ56" s="63">
        <v>309731.12642599997</v>
      </c>
    </row>
    <row r="57" spans="2:49" ht="14.15" customHeight="1">
      <c r="B57" s="15" t="s">
        <v>110</v>
      </c>
      <c r="C57" s="63">
        <v>350743</v>
      </c>
      <c r="D57" s="63">
        <v>388135</v>
      </c>
      <c r="E57" s="63">
        <v>376458</v>
      </c>
      <c r="F57" s="63">
        <v>105906.822629</v>
      </c>
      <c r="G57" s="63">
        <v>6100.2835240000004</v>
      </c>
      <c r="H57" s="63">
        <v>6086.1699189999999</v>
      </c>
      <c r="I57" s="63">
        <v>6066</v>
      </c>
      <c r="J57" s="63">
        <v>38437.958058999997</v>
      </c>
      <c r="K57" s="116">
        <v>37955</v>
      </c>
      <c r="L57" s="116">
        <v>69134.398314999999</v>
      </c>
      <c r="M57" s="116">
        <v>72865.520055000001</v>
      </c>
      <c r="N57" s="116">
        <v>105407.95310300001</v>
      </c>
      <c r="O57" s="116">
        <v>104417.084925</v>
      </c>
      <c r="P57" s="116">
        <v>109027.694128</v>
      </c>
      <c r="Q57" s="116">
        <v>120529.11760699999</v>
      </c>
      <c r="R57" s="116">
        <v>99745.855681999994</v>
      </c>
      <c r="S57" s="63">
        <v>97772.962243999995</v>
      </c>
      <c r="T57" s="63">
        <v>99975.568281999993</v>
      </c>
      <c r="U57" s="63">
        <v>105367.985679</v>
      </c>
      <c r="V57" s="534">
        <v>266508.395808</v>
      </c>
      <c r="W57" s="63">
        <v>286476.244619</v>
      </c>
      <c r="X57" s="63">
        <v>101600.095999</v>
      </c>
      <c r="Y57" s="63">
        <v>109112.40054</v>
      </c>
      <c r="Z57" s="534">
        <v>98140.361094000007</v>
      </c>
      <c r="AA57" s="63">
        <v>99416.192548000006</v>
      </c>
      <c r="AB57" s="63">
        <v>129726.657826</v>
      </c>
      <c r="AC57" s="63">
        <v>121825</v>
      </c>
      <c r="AD57" s="534">
        <v>245985.33176999999</v>
      </c>
      <c r="AE57" s="63">
        <v>238281.12425200001</v>
      </c>
      <c r="AF57" s="63">
        <v>273258.98300000001</v>
      </c>
      <c r="AG57" s="63">
        <v>271413.05593899998</v>
      </c>
      <c r="AH57" s="534">
        <v>268043.43400000001</v>
      </c>
      <c r="AI57" s="63">
        <v>256117.753131</v>
      </c>
      <c r="AJ57" s="63">
        <v>229708.078213</v>
      </c>
      <c r="AK57" s="63">
        <v>217350.649076</v>
      </c>
      <c r="AL57" s="534">
        <v>216048.07232000001</v>
      </c>
      <c r="AM57" s="63">
        <v>235793.39728899999</v>
      </c>
      <c r="AN57" s="63">
        <v>243549.507943</v>
      </c>
      <c r="AO57" s="63">
        <v>198258.38962999999</v>
      </c>
      <c r="AP57" s="534">
        <v>209733.504591</v>
      </c>
      <c r="AQ57" s="63">
        <v>192933.051706</v>
      </c>
    </row>
    <row r="58" spans="2:49" ht="14.15" customHeight="1">
      <c r="B58" s="15" t="s">
        <v>112</v>
      </c>
      <c r="C58" s="63">
        <v>3814</v>
      </c>
      <c r="D58" s="63">
        <v>3336</v>
      </c>
      <c r="E58" s="63">
        <v>3264</v>
      </c>
      <c r="F58" s="63">
        <v>4023.842193</v>
      </c>
      <c r="G58" s="63">
        <v>4326.5460210000001</v>
      </c>
      <c r="H58" s="63">
        <v>4235.6156719999999</v>
      </c>
      <c r="I58" s="63">
        <v>4751</v>
      </c>
      <c r="J58" s="63">
        <v>58360.328643000001</v>
      </c>
      <c r="K58" s="116">
        <v>5010</v>
      </c>
      <c r="L58" s="116">
        <v>42352.078939999999</v>
      </c>
      <c r="M58" s="116">
        <v>42207.018258999997</v>
      </c>
      <c r="N58" s="116">
        <v>41956.547031000002</v>
      </c>
      <c r="O58" s="116">
        <v>42878.725079999997</v>
      </c>
      <c r="P58" s="116">
        <v>6421.7653039999996</v>
      </c>
      <c r="Q58" s="116">
        <v>6421.4170290000002</v>
      </c>
      <c r="R58" s="116">
        <v>6291.5692319999998</v>
      </c>
      <c r="S58" s="63">
        <v>6791.0010430000002</v>
      </c>
      <c r="T58" s="63">
        <v>6983.3159409999998</v>
      </c>
      <c r="U58" s="63">
        <v>126153.17947</v>
      </c>
      <c r="V58" s="534">
        <v>9239.7072879999996</v>
      </c>
      <c r="W58" s="63">
        <v>17420.164911</v>
      </c>
      <c r="X58" s="63">
        <v>51574.687880999998</v>
      </c>
      <c r="Y58" s="63">
        <v>88905.196364000003</v>
      </c>
      <c r="Z58" s="534">
        <v>26467.041815</v>
      </c>
      <c r="AA58" s="63">
        <v>62276.448555000003</v>
      </c>
      <c r="AB58" s="63">
        <v>104088.858695</v>
      </c>
      <c r="AC58" s="63">
        <v>155946</v>
      </c>
      <c r="AD58" s="534">
        <v>217534</v>
      </c>
      <c r="AE58" s="63">
        <v>255166.19925000001</v>
      </c>
      <c r="AF58" s="63">
        <v>318075.79100000003</v>
      </c>
      <c r="AG58" s="63">
        <v>376819.53499999997</v>
      </c>
      <c r="AH58" s="652">
        <v>122225.18094000001</v>
      </c>
      <c r="AI58" s="63">
        <v>146854.916</v>
      </c>
      <c r="AJ58" s="63">
        <v>157714.31099999999</v>
      </c>
      <c r="AK58" s="63">
        <v>92629.552192000003</v>
      </c>
      <c r="AL58" s="652">
        <v>319780.564709</v>
      </c>
      <c r="AM58" s="63">
        <v>318089.08502</v>
      </c>
      <c r="AN58" s="63">
        <v>330276.40972200001</v>
      </c>
      <c r="AO58" s="63">
        <v>328098.93886400003</v>
      </c>
      <c r="AP58" s="652">
        <v>115549.77832700001</v>
      </c>
      <c r="AQ58" s="63">
        <v>20821.261761999998</v>
      </c>
    </row>
    <row r="59" spans="2:49" ht="14.15" customHeight="1">
      <c r="B59" s="15" t="s">
        <v>113</v>
      </c>
      <c r="C59" s="63"/>
      <c r="D59" s="63"/>
      <c r="E59" s="63"/>
      <c r="F59" s="63"/>
      <c r="G59" s="63"/>
      <c r="H59" s="63"/>
      <c r="I59" s="63"/>
      <c r="J59" s="63"/>
      <c r="K59" s="116"/>
      <c r="L59" s="116"/>
      <c r="M59" s="116"/>
      <c r="N59" s="116"/>
      <c r="O59" s="116"/>
      <c r="P59" s="116"/>
      <c r="Q59" s="116"/>
      <c r="R59" s="116"/>
      <c r="S59" s="63"/>
      <c r="T59" s="63"/>
      <c r="U59" s="63"/>
      <c r="V59" s="534"/>
      <c r="W59" s="63"/>
      <c r="X59" s="63"/>
      <c r="Y59" s="63">
        <v>260000.63813000001</v>
      </c>
      <c r="Z59" s="534">
        <v>262904.476639</v>
      </c>
      <c r="AA59" s="63">
        <v>276194.15178399999</v>
      </c>
      <c r="AB59" s="63">
        <v>277608.76484700001</v>
      </c>
      <c r="AC59" s="63">
        <v>271042</v>
      </c>
      <c r="AD59" s="534" t="s">
        <v>85</v>
      </c>
      <c r="AE59" s="63">
        <v>9621.6286120000004</v>
      </c>
      <c r="AF59" s="63" t="s">
        <v>114</v>
      </c>
      <c r="AG59" s="63" t="s">
        <v>85</v>
      </c>
      <c r="AH59" s="652">
        <v>5864.0597010000001</v>
      </c>
      <c r="AI59" s="63" t="s">
        <v>85</v>
      </c>
      <c r="AJ59" s="63" t="s">
        <v>85</v>
      </c>
      <c r="AK59" s="63">
        <v>39141.665085000001</v>
      </c>
      <c r="AL59" s="652">
        <v>6569.2678649999998</v>
      </c>
      <c r="AM59" s="63">
        <v>6569.2678649999998</v>
      </c>
      <c r="AN59" s="63">
        <v>6569.2678649999998</v>
      </c>
      <c r="AO59" s="63">
        <v>6593.7599149999996</v>
      </c>
      <c r="AP59" s="652">
        <v>6593.7599149999996</v>
      </c>
      <c r="AQ59" s="63">
        <v>6593.7599149999996</v>
      </c>
    </row>
    <row r="60" spans="2:49" ht="14.15" customHeight="1">
      <c r="B60" s="15" t="s">
        <v>111</v>
      </c>
      <c r="C60" s="63" t="s">
        <v>85</v>
      </c>
      <c r="D60" s="63" t="s">
        <v>85</v>
      </c>
      <c r="E60" s="63" t="s">
        <v>85</v>
      </c>
      <c r="F60" s="63" t="s">
        <v>85</v>
      </c>
      <c r="G60" s="63" t="s">
        <v>85</v>
      </c>
      <c r="H60" s="63" t="s">
        <v>85</v>
      </c>
      <c r="I60" s="63" t="s">
        <v>85</v>
      </c>
      <c r="J60" s="63">
        <v>6514</v>
      </c>
      <c r="K60" s="116">
        <v>21170</v>
      </c>
      <c r="L60" s="116">
        <v>19541.759999999998</v>
      </c>
      <c r="M60" s="116">
        <v>17913.12</v>
      </c>
      <c r="N60" s="116">
        <v>16284.48</v>
      </c>
      <c r="O60" s="116">
        <v>14655.84</v>
      </c>
      <c r="P60" s="116">
        <v>13027.2</v>
      </c>
      <c r="Q60" s="116">
        <v>11398.56</v>
      </c>
      <c r="R60" s="116">
        <v>9769.92</v>
      </c>
      <c r="S60" s="63">
        <v>8141.28</v>
      </c>
      <c r="T60" s="63">
        <v>6512.64</v>
      </c>
      <c r="U60" s="63">
        <v>0</v>
      </c>
      <c r="V60" s="534">
        <v>115237.349393</v>
      </c>
      <c r="W60" s="63">
        <v>121872.555221</v>
      </c>
      <c r="X60" s="63">
        <v>108276.361513</v>
      </c>
      <c r="Y60" s="63">
        <v>111766.90174</v>
      </c>
      <c r="Z60" s="534">
        <v>98423.453911000004</v>
      </c>
      <c r="AA60" s="63">
        <v>107344.84968299999</v>
      </c>
      <c r="AB60" s="63">
        <v>108041.809186</v>
      </c>
      <c r="AC60" s="63">
        <v>113927</v>
      </c>
      <c r="AD60" s="534">
        <v>115071</v>
      </c>
      <c r="AE60" s="63">
        <v>108471.914636</v>
      </c>
      <c r="AF60" s="63">
        <v>119496.44899999999</v>
      </c>
      <c r="AG60" s="63">
        <v>131221.67910199999</v>
      </c>
      <c r="AH60" s="534">
        <v>138602.92499999999</v>
      </c>
      <c r="AI60" s="63">
        <v>133447.32053200001</v>
      </c>
      <c r="AJ60" s="63">
        <v>121091.88338299999</v>
      </c>
      <c r="AK60" s="63">
        <v>109926.674834</v>
      </c>
      <c r="AL60" s="534">
        <v>81705.341654999997</v>
      </c>
      <c r="AM60" s="63">
        <v>67503.901492000005</v>
      </c>
      <c r="AN60" s="63">
        <v>40011.804066999997</v>
      </c>
      <c r="AO60" s="63">
        <v>100.777005</v>
      </c>
      <c r="AP60" s="534">
        <v>964.95396300000004</v>
      </c>
      <c r="AQ60" s="63">
        <v>990.86602200000004</v>
      </c>
    </row>
    <row r="61" spans="2:49" ht="14.15" customHeight="1">
      <c r="B61" s="15" t="s">
        <v>108</v>
      </c>
      <c r="C61" s="63">
        <v>585301</v>
      </c>
      <c r="D61" s="63">
        <v>586453</v>
      </c>
      <c r="E61" s="63">
        <v>659899</v>
      </c>
      <c r="F61" s="63">
        <v>935063.01860800001</v>
      </c>
      <c r="G61" s="63">
        <v>912658.39640099998</v>
      </c>
      <c r="H61" s="63">
        <v>893940.87847800006</v>
      </c>
      <c r="I61" s="63">
        <v>887561</v>
      </c>
      <c r="J61" s="63">
        <v>908844.39369000006</v>
      </c>
      <c r="K61" s="116">
        <v>887612</v>
      </c>
      <c r="L61" s="116">
        <v>915462.49913300003</v>
      </c>
      <c r="M61" s="116">
        <v>897557.48363599996</v>
      </c>
      <c r="N61" s="116">
        <v>905899.29270600004</v>
      </c>
      <c r="O61" s="116">
        <v>870027.57672799996</v>
      </c>
      <c r="P61" s="116">
        <v>896522.91017100005</v>
      </c>
      <c r="Q61" s="116">
        <v>903816.04353599995</v>
      </c>
      <c r="R61" s="116">
        <v>952737.14946800005</v>
      </c>
      <c r="S61" s="63">
        <v>939525.61327700003</v>
      </c>
      <c r="T61" s="63">
        <v>967587.31270600006</v>
      </c>
      <c r="U61" s="63">
        <v>1004467.915938</v>
      </c>
      <c r="V61" s="534">
        <v>931542.25665899995</v>
      </c>
      <c r="W61" s="63">
        <v>1070367.3728789999</v>
      </c>
      <c r="X61" s="63">
        <v>1016453.166356</v>
      </c>
      <c r="Y61" s="63">
        <v>1037608.191557</v>
      </c>
      <c r="Z61" s="534">
        <v>958924.11715299997</v>
      </c>
      <c r="AA61" s="63">
        <v>1012575.7144319999</v>
      </c>
      <c r="AB61" s="63">
        <v>1016058.371251</v>
      </c>
      <c r="AC61" s="63">
        <v>1029807</v>
      </c>
      <c r="AD61" s="534">
        <v>986781.74317799998</v>
      </c>
      <c r="AE61" s="63">
        <v>948626.86487000005</v>
      </c>
      <c r="AF61" s="63">
        <v>1010739.686</v>
      </c>
      <c r="AG61" s="63">
        <v>1076992.0517849999</v>
      </c>
      <c r="AH61" s="534">
        <v>303813.54700000002</v>
      </c>
      <c r="AI61" s="63">
        <v>303813.54692300002</v>
      </c>
      <c r="AJ61" s="63">
        <v>303813.54692300002</v>
      </c>
      <c r="AK61" s="63">
        <v>307862.12824500003</v>
      </c>
      <c r="AL61" s="534">
        <v>248107.48904799999</v>
      </c>
      <c r="AM61" s="63">
        <v>248107.48904799999</v>
      </c>
      <c r="AN61" s="63">
        <v>248107.48904799999</v>
      </c>
      <c r="AO61" s="63">
        <v>248107.48904799999</v>
      </c>
      <c r="AP61" s="534">
        <v>248107.48904799999</v>
      </c>
      <c r="AQ61" s="63">
        <v>248107.48904799999</v>
      </c>
    </row>
    <row r="62" spans="2:49" ht="14.15" customHeight="1">
      <c r="B62" s="15" t="s">
        <v>115</v>
      </c>
      <c r="C62" s="63" t="s">
        <v>85</v>
      </c>
      <c r="D62" s="63" t="s">
        <v>85</v>
      </c>
      <c r="E62" s="63">
        <v>74575</v>
      </c>
      <c r="F62" s="63">
        <v>136702.15439499999</v>
      </c>
      <c r="G62" s="63">
        <v>136566.86623000001</v>
      </c>
      <c r="H62" s="63">
        <v>139660.35954199999</v>
      </c>
      <c r="I62" s="63">
        <v>144744</v>
      </c>
      <c r="J62" s="63">
        <v>177932.61580900001</v>
      </c>
      <c r="K62" s="116">
        <v>177970</v>
      </c>
      <c r="L62" s="116">
        <v>159067.54068899999</v>
      </c>
      <c r="M62" s="116">
        <v>147691.63926299999</v>
      </c>
      <c r="N62" s="116">
        <v>131514.60252399999</v>
      </c>
      <c r="O62" s="116">
        <v>128135.35408200001</v>
      </c>
      <c r="P62" s="116">
        <v>134294.33292700001</v>
      </c>
      <c r="Q62" s="116">
        <v>131006.645817</v>
      </c>
      <c r="R62" s="116">
        <v>91545.982405999996</v>
      </c>
      <c r="S62" s="63">
        <v>88405.770722000001</v>
      </c>
      <c r="T62" s="63">
        <v>45185.771729</v>
      </c>
      <c r="U62" s="63">
        <v>47053.752222000003</v>
      </c>
      <c r="V62" s="534">
        <v>7559.8111609999996</v>
      </c>
      <c r="W62" s="63">
        <v>7168.7457469999999</v>
      </c>
      <c r="X62" s="63">
        <v>6952.3299340000003</v>
      </c>
      <c r="Y62" s="63">
        <v>6928.1204280000002</v>
      </c>
      <c r="Z62" s="534">
        <v>2188.7358479999998</v>
      </c>
      <c r="AA62" s="63">
        <v>2660.7984590000001</v>
      </c>
      <c r="AB62" s="63">
        <v>2784.556149</v>
      </c>
      <c r="AC62" s="63">
        <v>2876</v>
      </c>
      <c r="AD62" s="534">
        <v>2584.8488790000001</v>
      </c>
      <c r="AE62" s="63">
        <v>604.08180100000004</v>
      </c>
      <c r="AF62" s="63">
        <v>604.08199999999999</v>
      </c>
      <c r="AG62" s="63">
        <v>604.08180100000004</v>
      </c>
      <c r="AH62" s="534"/>
      <c r="AI62" s="63">
        <v>0</v>
      </c>
      <c r="AJ62" s="63">
        <v>0</v>
      </c>
      <c r="AK62" s="63">
        <v>0</v>
      </c>
      <c r="AL62" s="534">
        <v>0</v>
      </c>
      <c r="AM62" s="63">
        <v>0</v>
      </c>
      <c r="AN62" s="63">
        <v>0</v>
      </c>
      <c r="AO62" s="63">
        <v>0</v>
      </c>
      <c r="AP62" s="534">
        <v>10498.844675</v>
      </c>
      <c r="AQ62" s="63">
        <v>15291.402109000001</v>
      </c>
    </row>
    <row r="63" spans="2:49" s="191" customFormat="1" ht="14.15" hidden="1" customHeight="1">
      <c r="B63" s="189" t="s">
        <v>116</v>
      </c>
      <c r="C63" s="190">
        <v>2201</v>
      </c>
      <c r="D63" s="190">
        <v>1264</v>
      </c>
      <c r="E63" s="190">
        <v>2700</v>
      </c>
      <c r="F63" s="190" t="s">
        <v>85</v>
      </c>
      <c r="G63" s="190" t="s">
        <v>85</v>
      </c>
      <c r="H63" s="190" t="s">
        <v>85</v>
      </c>
      <c r="I63" s="190" t="s">
        <v>85</v>
      </c>
      <c r="J63" s="190" t="s">
        <v>85</v>
      </c>
      <c r="K63" s="190" t="s">
        <v>85</v>
      </c>
      <c r="L63" s="190" t="s">
        <v>85</v>
      </c>
      <c r="M63" s="190" t="s">
        <v>85</v>
      </c>
      <c r="N63" s="190" t="s">
        <v>85</v>
      </c>
      <c r="O63" s="190" t="s">
        <v>85</v>
      </c>
      <c r="P63" s="190" t="s">
        <v>85</v>
      </c>
      <c r="Q63" s="190" t="s">
        <v>85</v>
      </c>
      <c r="R63" s="190" t="s">
        <v>85</v>
      </c>
      <c r="S63" s="190" t="s">
        <v>85</v>
      </c>
      <c r="T63" s="190" t="s">
        <v>85</v>
      </c>
      <c r="U63" s="190" t="s">
        <v>85</v>
      </c>
      <c r="V63" s="535" t="s">
        <v>85</v>
      </c>
      <c r="W63" s="190" t="s">
        <v>85</v>
      </c>
      <c r="X63" s="190" t="s">
        <v>85</v>
      </c>
      <c r="Y63" s="190" t="s">
        <v>85</v>
      </c>
      <c r="Z63" s="535" t="s">
        <v>85</v>
      </c>
      <c r="AA63" s="190" t="s">
        <v>85</v>
      </c>
      <c r="AB63" s="190" t="s">
        <v>85</v>
      </c>
      <c r="AC63" s="190" t="s">
        <v>85</v>
      </c>
      <c r="AD63" s="535" t="s">
        <v>85</v>
      </c>
      <c r="AE63" s="190" t="s">
        <v>85</v>
      </c>
      <c r="AF63" s="190" t="s">
        <v>85</v>
      </c>
      <c r="AG63" s="190" t="s">
        <v>85</v>
      </c>
      <c r="AH63" s="535" t="s">
        <v>85</v>
      </c>
      <c r="AI63" s="190" t="s">
        <v>85</v>
      </c>
      <c r="AJ63" s="190" t="s">
        <v>85</v>
      </c>
      <c r="AK63" s="190" t="s">
        <v>85</v>
      </c>
      <c r="AL63" s="535"/>
      <c r="AM63" s="190"/>
      <c r="AN63" s="190"/>
      <c r="AO63" s="190"/>
      <c r="AP63" s="535"/>
      <c r="AQ63" s="190"/>
      <c r="AR63" s="189"/>
      <c r="AS63" s="189"/>
      <c r="AT63" s="189"/>
      <c r="AU63" s="189"/>
      <c r="AV63" s="189"/>
      <c r="AW63" s="189"/>
    </row>
    <row r="64" spans="2:49" ht="14.15" customHeight="1">
      <c r="B64" s="1" t="s">
        <v>117</v>
      </c>
      <c r="C64" s="64">
        <f t="shared" ref="C64:AD64" si="10">SUM(C51:C63)</f>
        <v>8272200</v>
      </c>
      <c r="D64" s="64">
        <f t="shared" si="10"/>
        <v>8244275</v>
      </c>
      <c r="E64" s="117">
        <f t="shared" si="10"/>
        <v>8844913</v>
      </c>
      <c r="F64" s="117">
        <f t="shared" si="10"/>
        <v>8764795.2141029984</v>
      </c>
      <c r="G64" s="117">
        <f t="shared" si="10"/>
        <v>8465067.4994150009</v>
      </c>
      <c r="H64" s="117">
        <f t="shared" si="10"/>
        <v>8382416.5400099996</v>
      </c>
      <c r="I64" s="117">
        <f t="shared" si="10"/>
        <v>8326988</v>
      </c>
      <c r="J64" s="117">
        <f t="shared" si="10"/>
        <v>8634209.822710488</v>
      </c>
      <c r="K64" s="117">
        <f t="shared" si="10"/>
        <v>8499252.5760019999</v>
      </c>
      <c r="L64" s="117">
        <f t="shared" si="10"/>
        <v>8691221.1139700003</v>
      </c>
      <c r="M64" s="117">
        <f t="shared" si="10"/>
        <v>8634205.0106710009</v>
      </c>
      <c r="N64" s="117">
        <f t="shared" si="10"/>
        <v>8825858.9125689995</v>
      </c>
      <c r="O64" s="117">
        <f t="shared" si="10"/>
        <v>8667410.5859889984</v>
      </c>
      <c r="P64" s="117">
        <f t="shared" si="10"/>
        <v>8803452.2294640001</v>
      </c>
      <c r="Q64" s="117">
        <f t="shared" si="10"/>
        <v>8914292.5620230008</v>
      </c>
      <c r="R64" s="117">
        <f t="shared" si="10"/>
        <v>9310428.6181099992</v>
      </c>
      <c r="S64" s="117">
        <f t="shared" si="10"/>
        <v>9311851.4499779996</v>
      </c>
      <c r="T64" s="117">
        <f t="shared" si="10"/>
        <v>11009496.022481</v>
      </c>
      <c r="U64" s="117">
        <f t="shared" si="10"/>
        <v>10546788.2019</v>
      </c>
      <c r="V64" s="536">
        <f t="shared" si="10"/>
        <v>9622481.367149001</v>
      </c>
      <c r="W64" s="117">
        <f t="shared" si="10"/>
        <v>10226650.967626002</v>
      </c>
      <c r="X64" s="117">
        <f t="shared" si="10"/>
        <v>10095047.199781001</v>
      </c>
      <c r="Y64" s="117">
        <f t="shared" si="10"/>
        <v>10593708.369779</v>
      </c>
      <c r="Z64" s="536">
        <f t="shared" si="10"/>
        <v>10384065.455757001</v>
      </c>
      <c r="AA64" s="117">
        <f t="shared" si="10"/>
        <v>10756568.745799001</v>
      </c>
      <c r="AB64" s="117">
        <f t="shared" si="10"/>
        <v>11003379.619676</v>
      </c>
      <c r="AC64" s="117">
        <f t="shared" si="10"/>
        <v>11486029</v>
      </c>
      <c r="AD64" s="536">
        <f t="shared" si="10"/>
        <v>11346541.871933</v>
      </c>
      <c r="AE64" s="117">
        <f>+SUM(AE51:AE62)</f>
        <v>11485027.006563</v>
      </c>
      <c r="AF64" s="117">
        <f t="shared" ref="AF64:AP64" si="11">+SUM(AF51:AF63)</f>
        <v>12142931.302999998</v>
      </c>
      <c r="AG64" s="117">
        <f t="shared" si="11"/>
        <v>12872296.655288998</v>
      </c>
      <c r="AH64" s="536">
        <f t="shared" si="11"/>
        <v>10364446.828033999</v>
      </c>
      <c r="AI64" s="117">
        <f t="shared" si="11"/>
        <v>10643796.768212</v>
      </c>
      <c r="AJ64" s="117">
        <f t="shared" si="11"/>
        <v>10649324.710497003</v>
      </c>
      <c r="AK64" s="117">
        <f t="shared" si="11"/>
        <v>10839347.271377001</v>
      </c>
      <c r="AL64" s="536">
        <f t="shared" si="11"/>
        <v>11125084.989696</v>
      </c>
      <c r="AM64" s="117">
        <f t="shared" si="11"/>
        <v>11154372.122812001</v>
      </c>
      <c r="AN64" s="117">
        <f t="shared" si="11"/>
        <v>11004608.965471001</v>
      </c>
      <c r="AO64" s="117">
        <f t="shared" ref="AO64" si="12">+SUM(AO51:AO63)</f>
        <v>11301062.292557998</v>
      </c>
      <c r="AP64" s="536">
        <f t="shared" si="11"/>
        <v>11549893.762548</v>
      </c>
      <c r="AQ64" s="117">
        <f>+SUM(AQ51:AQ63)</f>
        <v>11547050.860766001</v>
      </c>
    </row>
    <row r="65" spans="2:43" ht="14.15" customHeight="1">
      <c r="C65" s="65"/>
      <c r="D65" s="65"/>
      <c r="E65" s="65"/>
      <c r="F65" s="65"/>
      <c r="G65" s="65"/>
      <c r="H65" s="65"/>
      <c r="I65" s="65"/>
      <c r="J65" s="65"/>
      <c r="K65" s="117"/>
      <c r="L65" s="117"/>
      <c r="M65" s="117"/>
      <c r="N65" s="117"/>
      <c r="O65" s="117"/>
      <c r="P65" s="117"/>
      <c r="Q65" s="117"/>
      <c r="R65" s="117"/>
      <c r="S65" s="117"/>
      <c r="T65" s="117"/>
      <c r="U65" s="117"/>
      <c r="V65" s="536"/>
      <c r="W65" s="117"/>
      <c r="X65" s="117"/>
      <c r="Y65" s="117"/>
      <c r="Z65" s="536"/>
      <c r="AA65" s="117"/>
      <c r="AB65" s="117"/>
      <c r="AC65" s="117"/>
      <c r="AD65" s="536"/>
      <c r="AH65" s="533"/>
      <c r="AI65" s="429"/>
      <c r="AL65" s="533"/>
      <c r="AM65" s="429"/>
      <c r="AP65" s="533"/>
      <c r="AQ65" s="429"/>
    </row>
    <row r="66" spans="2:43" ht="14.15" customHeight="1">
      <c r="B66" s="1" t="s">
        <v>118</v>
      </c>
      <c r="C66" s="65"/>
      <c r="D66" s="65"/>
      <c r="E66" s="65"/>
      <c r="F66" s="65"/>
      <c r="G66" s="65"/>
      <c r="H66" s="65"/>
      <c r="I66" s="65"/>
      <c r="J66" s="65"/>
      <c r="K66" s="117"/>
      <c r="L66" s="117"/>
      <c r="M66" s="117"/>
      <c r="N66" s="117" t="s">
        <v>119</v>
      </c>
      <c r="O66" s="117"/>
      <c r="P66" s="117"/>
      <c r="Q66" s="117"/>
      <c r="R66" s="117"/>
      <c r="S66" s="117"/>
      <c r="T66" s="117"/>
      <c r="U66" s="117"/>
      <c r="V66" s="536"/>
      <c r="W66" s="117"/>
      <c r="X66" s="117"/>
      <c r="Y66" s="117"/>
      <c r="Z66" s="536"/>
      <c r="AA66" s="117"/>
      <c r="AB66" s="117"/>
      <c r="AC66" s="117"/>
      <c r="AD66" s="536"/>
      <c r="AH66" s="533"/>
      <c r="AI66" s="429"/>
      <c r="AL66" s="533"/>
      <c r="AM66" s="429"/>
      <c r="AP66" s="533"/>
      <c r="AQ66" s="429"/>
    </row>
    <row r="67" spans="2:43" ht="14.15" customHeight="1">
      <c r="B67" s="15" t="s">
        <v>120</v>
      </c>
      <c r="C67" s="63">
        <v>350579</v>
      </c>
      <c r="D67" s="63">
        <v>217836</v>
      </c>
      <c r="E67" s="63">
        <v>286915</v>
      </c>
      <c r="F67" s="63">
        <v>431914.13526700001</v>
      </c>
      <c r="G67" s="63">
        <v>400729.72459499998</v>
      </c>
      <c r="H67" s="63">
        <v>233631.74661</v>
      </c>
      <c r="I67" s="63">
        <v>282218</v>
      </c>
      <c r="J67" s="63">
        <v>162239.604383</v>
      </c>
      <c r="K67" s="116">
        <v>437892</v>
      </c>
      <c r="L67" s="116">
        <v>284860.07214900001</v>
      </c>
      <c r="M67" s="116">
        <v>279445.912877</v>
      </c>
      <c r="N67" s="116">
        <v>174624.49168000001</v>
      </c>
      <c r="O67" s="116">
        <v>214551.90422899998</v>
      </c>
      <c r="P67" s="116">
        <v>193772.72993599999</v>
      </c>
      <c r="Q67" s="116">
        <v>285120.13761999999</v>
      </c>
      <c r="R67" s="116">
        <v>444621.68786900002</v>
      </c>
      <c r="S67" s="116">
        <v>254145.96542800002</v>
      </c>
      <c r="T67" s="116">
        <v>447875.379418</v>
      </c>
      <c r="U67" s="116">
        <v>506365.22323900001</v>
      </c>
      <c r="V67" s="537">
        <v>384672.03404300002</v>
      </c>
      <c r="W67" s="116">
        <v>505808.808188</v>
      </c>
      <c r="X67" s="116">
        <v>576094.32112600002</v>
      </c>
      <c r="Y67" s="116">
        <v>372786.178074</v>
      </c>
      <c r="Z67" s="537">
        <v>399547.20482400001</v>
      </c>
      <c r="AA67" s="116">
        <v>283111.86236899998</v>
      </c>
      <c r="AB67" s="116">
        <v>236749.18861899999</v>
      </c>
      <c r="AC67" s="116">
        <v>261411</v>
      </c>
      <c r="AD67" s="537">
        <v>252799.34766999999</v>
      </c>
      <c r="AE67" s="116">
        <v>288213.42218499997</v>
      </c>
      <c r="AF67" s="116">
        <v>160085.304</v>
      </c>
      <c r="AG67" s="116">
        <v>208156.78346999999</v>
      </c>
      <c r="AH67" s="537">
        <v>211739.34099999999</v>
      </c>
      <c r="AI67" s="116">
        <v>270293.79378900002</v>
      </c>
      <c r="AJ67" s="116">
        <v>224496.43299999999</v>
      </c>
      <c r="AK67" s="116">
        <v>116410.05613000001</v>
      </c>
      <c r="AL67" s="537">
        <v>556498.12571399997</v>
      </c>
      <c r="AM67" s="116">
        <v>585052.15425499994</v>
      </c>
      <c r="AN67" s="116">
        <v>334391.77544</v>
      </c>
      <c r="AO67" s="116">
        <v>262870.58044699999</v>
      </c>
      <c r="AP67" s="537">
        <v>215728.38132000001</v>
      </c>
      <c r="AQ67" s="116">
        <v>210237.138187</v>
      </c>
    </row>
    <row r="68" spans="2:43" ht="14.15" customHeight="1">
      <c r="B68" s="15" t="s">
        <v>111</v>
      </c>
      <c r="C68" s="63">
        <v>45341</v>
      </c>
      <c r="D68" s="63">
        <v>35170</v>
      </c>
      <c r="E68" s="63">
        <v>25669</v>
      </c>
      <c r="F68" s="63">
        <v>118918.244379</v>
      </c>
      <c r="G68" s="63">
        <v>136690.468219</v>
      </c>
      <c r="H68" s="63">
        <v>93209.579557000005</v>
      </c>
      <c r="I68" s="63">
        <v>74941.571068999998</v>
      </c>
      <c r="J68" s="63">
        <v>57837.273516000001</v>
      </c>
      <c r="K68" s="116">
        <v>30849</v>
      </c>
      <c r="L68" s="116">
        <v>17323.073154000002</v>
      </c>
      <c r="M68" s="116">
        <v>73745.731786999997</v>
      </c>
      <c r="N68" s="116">
        <v>95564.711637999993</v>
      </c>
      <c r="O68" s="116">
        <v>54399.022914000001</v>
      </c>
      <c r="P68" s="116">
        <v>53344.876268</v>
      </c>
      <c r="Q68" s="116">
        <v>46578.083315999997</v>
      </c>
      <c r="R68" s="116">
        <v>79619.895892999994</v>
      </c>
      <c r="S68" s="116">
        <v>90784.966</v>
      </c>
      <c r="T68" s="116">
        <v>81265.395923000004</v>
      </c>
      <c r="U68" s="116">
        <v>47246.470719999998</v>
      </c>
      <c r="V68" s="537">
        <v>42191.032832999997</v>
      </c>
      <c r="W68" s="116">
        <v>36339.972794000001</v>
      </c>
      <c r="X68" s="116">
        <v>58823.339586000002</v>
      </c>
      <c r="Y68" s="116">
        <v>68142.146859999993</v>
      </c>
      <c r="Z68" s="537">
        <v>59137.182973000003</v>
      </c>
      <c r="AA68" s="116">
        <v>56429.676371000001</v>
      </c>
      <c r="AB68" s="116">
        <v>35141.084627999997</v>
      </c>
      <c r="AC68" s="116">
        <v>23549</v>
      </c>
      <c r="AD68" s="534">
        <v>55189</v>
      </c>
      <c r="AE68" s="63">
        <v>32.299588999999997</v>
      </c>
      <c r="AF68" s="63">
        <v>72209.001000000004</v>
      </c>
      <c r="AG68" s="63">
        <v>65510.920510000004</v>
      </c>
      <c r="AH68" s="534">
        <v>46752.021000000001</v>
      </c>
      <c r="AI68" s="63">
        <v>27185.976426000001</v>
      </c>
      <c r="AJ68" s="116">
        <v>16408.919999999998</v>
      </c>
      <c r="AK68" s="116">
        <v>59800.607443000001</v>
      </c>
      <c r="AL68" s="534">
        <v>56022.532662999998</v>
      </c>
      <c r="AM68" s="63">
        <v>46342.643791000002</v>
      </c>
      <c r="AN68" s="116">
        <v>38889.038289999997</v>
      </c>
      <c r="AO68" s="116">
        <v>29917.914301000001</v>
      </c>
      <c r="AP68" s="534">
        <v>136557.967837</v>
      </c>
      <c r="AQ68" s="63">
        <v>122434.760824</v>
      </c>
    </row>
    <row r="69" spans="2:43" ht="14.15" customHeight="1">
      <c r="B69" s="15" t="s">
        <v>121</v>
      </c>
      <c r="C69" s="190" t="s">
        <v>85</v>
      </c>
      <c r="D69" s="190" t="s">
        <v>85</v>
      </c>
      <c r="E69" s="190" t="s">
        <v>85</v>
      </c>
      <c r="F69" s="190" t="s">
        <v>85</v>
      </c>
      <c r="G69" s="190" t="s">
        <v>85</v>
      </c>
      <c r="H69" s="190" t="s">
        <v>85</v>
      </c>
      <c r="I69" s="190" t="s">
        <v>85</v>
      </c>
      <c r="J69" s="190" t="s">
        <v>85</v>
      </c>
      <c r="K69" s="190" t="s">
        <v>85</v>
      </c>
      <c r="L69" s="190" t="s">
        <v>85</v>
      </c>
      <c r="M69" s="190" t="s">
        <v>85</v>
      </c>
      <c r="N69" s="190" t="s">
        <v>85</v>
      </c>
      <c r="O69" s="190" t="s">
        <v>85</v>
      </c>
      <c r="P69" s="190" t="s">
        <v>85</v>
      </c>
      <c r="Q69" s="190" t="s">
        <v>85</v>
      </c>
      <c r="R69" s="190" t="s">
        <v>85</v>
      </c>
      <c r="S69" s="190" t="s">
        <v>85</v>
      </c>
      <c r="T69" s="190" t="s">
        <v>85</v>
      </c>
      <c r="U69" s="190" t="s">
        <v>85</v>
      </c>
      <c r="V69" s="535" t="s">
        <v>85</v>
      </c>
      <c r="W69" s="190" t="s">
        <v>85</v>
      </c>
      <c r="X69" s="190" t="s">
        <v>85</v>
      </c>
      <c r="Y69" s="190" t="s">
        <v>85</v>
      </c>
      <c r="Z69" s="535" t="s">
        <v>85</v>
      </c>
      <c r="AA69" s="63">
        <v>6560.2612950000002</v>
      </c>
      <c r="AB69" s="63">
        <v>8945.4750719999993</v>
      </c>
      <c r="AC69" s="63">
        <v>11120</v>
      </c>
      <c r="AD69" s="534">
        <v>1591.8509750000001</v>
      </c>
      <c r="AE69" s="63">
        <v>74179.006041000001</v>
      </c>
      <c r="AF69" s="63">
        <v>32.299999999999997</v>
      </c>
      <c r="AG69" s="63">
        <v>0</v>
      </c>
      <c r="AH69" s="534">
        <v>0</v>
      </c>
      <c r="AI69" s="63" t="s">
        <v>114</v>
      </c>
      <c r="AJ69" s="63" t="s">
        <v>114</v>
      </c>
      <c r="AK69" s="63" t="s">
        <v>114</v>
      </c>
      <c r="AL69" s="534">
        <v>13691.338886</v>
      </c>
      <c r="AM69" s="63">
        <v>15598.652921000001</v>
      </c>
      <c r="AN69" s="63">
        <v>13709.509204</v>
      </c>
      <c r="AO69" s="63">
        <v>14181.981701999999</v>
      </c>
      <c r="AP69" s="534">
        <v>11545.316108999999</v>
      </c>
      <c r="AQ69" s="63">
        <v>5276.1121270000003</v>
      </c>
    </row>
    <row r="70" spans="2:43" ht="14.15" customHeight="1">
      <c r="B70" s="15" t="s">
        <v>122</v>
      </c>
      <c r="C70" s="63">
        <v>486209</v>
      </c>
      <c r="D70" s="63">
        <v>529676</v>
      </c>
      <c r="E70" s="63">
        <v>553934</v>
      </c>
      <c r="F70" s="63">
        <v>609099.43581000005</v>
      </c>
      <c r="G70" s="63">
        <v>882718.27753299999</v>
      </c>
      <c r="H70" s="63">
        <v>760804.68262600002</v>
      </c>
      <c r="I70" s="63">
        <v>631846</v>
      </c>
      <c r="J70" s="63">
        <v>499210.43415900995</v>
      </c>
      <c r="K70" s="116">
        <v>633353</v>
      </c>
      <c r="L70" s="116">
        <v>497249</v>
      </c>
      <c r="M70" s="116">
        <v>515520.190596</v>
      </c>
      <c r="N70" s="116">
        <v>516035.57721243991</v>
      </c>
      <c r="O70" s="116">
        <v>502814.86723999999</v>
      </c>
      <c r="P70" s="116">
        <v>524849.92769799998</v>
      </c>
      <c r="Q70" s="116">
        <v>515233.35180900001</v>
      </c>
      <c r="R70" s="116">
        <v>526120.13315400004</v>
      </c>
      <c r="S70" s="116">
        <v>485831.04434700002</v>
      </c>
      <c r="T70" s="116">
        <v>583353.95062999998</v>
      </c>
      <c r="U70" s="116">
        <v>658934.19593299995</v>
      </c>
      <c r="V70" s="537">
        <v>1123732.526637</v>
      </c>
      <c r="W70" s="116">
        <v>1212757.280976</v>
      </c>
      <c r="X70" s="116">
        <v>1091370.5648949998</v>
      </c>
      <c r="Y70" s="116">
        <v>715010.16149499989</v>
      </c>
      <c r="Z70" s="537">
        <v>599487.20338800002</v>
      </c>
      <c r="AA70" s="116">
        <v>746317.86789148243</v>
      </c>
      <c r="AB70" s="116">
        <v>709535.77000199992</v>
      </c>
      <c r="AC70" s="116">
        <v>712273</v>
      </c>
      <c r="AD70" s="537">
        <v>829557</v>
      </c>
      <c r="AE70" s="116">
        <v>795339.70747500006</v>
      </c>
      <c r="AF70" s="116">
        <v>796482.66299999994</v>
      </c>
      <c r="AG70" s="116">
        <v>897476.96744400007</v>
      </c>
      <c r="AH70" s="537">
        <v>1161165.591</v>
      </c>
      <c r="AI70" s="116">
        <v>899707.40507400001</v>
      </c>
      <c r="AJ70" s="116">
        <v>947594.66899999999</v>
      </c>
      <c r="AK70" s="116">
        <v>1527867.9303590001</v>
      </c>
      <c r="AL70" s="537">
        <v>1690173.242478</v>
      </c>
      <c r="AM70" s="116">
        <v>1683603.0778679999</v>
      </c>
      <c r="AN70" s="116">
        <v>1827248.980491</v>
      </c>
      <c r="AO70" s="116">
        <v>1997927.8130340001</v>
      </c>
      <c r="AP70" s="537">
        <v>2544286.849862</v>
      </c>
      <c r="AQ70" s="116">
        <v>2457945.9650070001</v>
      </c>
    </row>
    <row r="71" spans="2:43" ht="14.15" customHeight="1">
      <c r="B71" s="15" t="s">
        <v>123</v>
      </c>
      <c r="C71" s="63">
        <v>102118</v>
      </c>
      <c r="D71" s="63">
        <v>119839</v>
      </c>
      <c r="E71" s="63">
        <v>124423</v>
      </c>
      <c r="F71" s="63">
        <v>156275.13605299999</v>
      </c>
      <c r="G71" s="63">
        <v>153157.374102</v>
      </c>
      <c r="H71" s="63">
        <v>133948.33947199999</v>
      </c>
      <c r="I71" s="63">
        <v>139882.314962</v>
      </c>
      <c r="J71" s="63">
        <v>137908</v>
      </c>
      <c r="K71" s="116">
        <v>152080</v>
      </c>
      <c r="L71" s="116">
        <v>182682.64271300001</v>
      </c>
      <c r="M71" s="116">
        <v>185311.39490399999</v>
      </c>
      <c r="N71" s="116">
        <v>174924.493311</v>
      </c>
      <c r="O71" s="116">
        <v>206605.14097899999</v>
      </c>
      <c r="P71" s="116">
        <v>240529.59159500001</v>
      </c>
      <c r="Q71" s="116">
        <v>224486.831232</v>
      </c>
      <c r="R71" s="116">
        <v>255699.90656900001</v>
      </c>
      <c r="S71" s="116">
        <v>273111.50927899999</v>
      </c>
      <c r="T71" s="116">
        <v>311873.63045</v>
      </c>
      <c r="U71" s="116">
        <v>226245.71462899999</v>
      </c>
      <c r="V71" s="537">
        <v>180210.71637800001</v>
      </c>
      <c r="W71" s="116">
        <v>221393.09013500001</v>
      </c>
      <c r="X71" s="116">
        <v>229634.210719</v>
      </c>
      <c r="Y71" s="116">
        <v>265853.19010900002</v>
      </c>
      <c r="Z71" s="537">
        <v>167135.92868300001</v>
      </c>
      <c r="AA71" s="116">
        <v>178356.972228</v>
      </c>
      <c r="AB71" s="116">
        <v>147738.12940899999</v>
      </c>
      <c r="AC71" s="116">
        <v>153827</v>
      </c>
      <c r="AD71" s="537">
        <v>133104.31508900001</v>
      </c>
      <c r="AE71" s="116">
        <v>139821.328771</v>
      </c>
      <c r="AF71" s="116">
        <v>168652.23199999999</v>
      </c>
      <c r="AG71" s="116">
        <v>186736.68685100001</v>
      </c>
      <c r="AH71" s="537">
        <v>142036.12100000001</v>
      </c>
      <c r="AI71" s="116">
        <v>134757.44453400001</v>
      </c>
      <c r="AJ71" s="116">
        <v>155810.98300000001</v>
      </c>
      <c r="AK71" s="116">
        <v>140434.147077</v>
      </c>
      <c r="AL71" s="537">
        <v>128678.583957</v>
      </c>
      <c r="AM71" s="116">
        <v>154453.031154</v>
      </c>
      <c r="AN71" s="116">
        <v>203773.458323</v>
      </c>
      <c r="AO71" s="116">
        <v>206119.15632800001</v>
      </c>
      <c r="AP71" s="537">
        <v>203785.18746799999</v>
      </c>
      <c r="AQ71" s="116">
        <v>189196.14280999999</v>
      </c>
    </row>
    <row r="72" spans="2:43" ht="14.15" customHeight="1">
      <c r="B72" s="15" t="s">
        <v>124</v>
      </c>
      <c r="C72" s="63">
        <v>49413</v>
      </c>
      <c r="D72" s="63">
        <v>180490</v>
      </c>
      <c r="E72" s="63">
        <v>199427</v>
      </c>
      <c r="F72" s="63">
        <v>58915.287859999997</v>
      </c>
      <c r="G72" s="63">
        <v>97275.875830999998</v>
      </c>
      <c r="H72" s="63">
        <v>194561.600706</v>
      </c>
      <c r="I72" s="63">
        <v>189356</v>
      </c>
      <c r="J72" s="63">
        <v>49340</v>
      </c>
      <c r="K72" s="116">
        <v>78307</v>
      </c>
      <c r="L72" s="116">
        <v>162902.68833599999</v>
      </c>
      <c r="M72" s="116">
        <v>182776.52632500001</v>
      </c>
      <c r="N72" s="116">
        <v>67964.868109999996</v>
      </c>
      <c r="O72" s="116">
        <v>84941.148505000005</v>
      </c>
      <c r="P72" s="116">
        <v>157637.731547</v>
      </c>
      <c r="Q72" s="116">
        <v>181015.74002</v>
      </c>
      <c r="R72" s="116">
        <v>75360.636551999996</v>
      </c>
      <c r="S72" s="116">
        <v>95913.454452000005</v>
      </c>
      <c r="T72" s="116">
        <v>155867.83547799999</v>
      </c>
      <c r="U72" s="116">
        <v>161424.62130299999</v>
      </c>
      <c r="V72" s="537">
        <v>25054.135667999999</v>
      </c>
      <c r="W72" s="116">
        <v>59051.965736999999</v>
      </c>
      <c r="X72" s="116">
        <v>96345.352654999995</v>
      </c>
      <c r="Y72" s="116">
        <v>123651.83581400001</v>
      </c>
      <c r="Z72" s="537">
        <v>24079.473662</v>
      </c>
      <c r="AA72" s="116">
        <v>59026.648480000003</v>
      </c>
      <c r="AB72" s="116">
        <v>108427.719604</v>
      </c>
      <c r="AC72" s="116">
        <v>152460</v>
      </c>
      <c r="AD72" s="537">
        <v>47416.467079000002</v>
      </c>
      <c r="AE72" s="116">
        <v>87315.692261000004</v>
      </c>
      <c r="AF72" s="116">
        <v>129170.96400000001</v>
      </c>
      <c r="AG72" s="116">
        <v>215984.16200000001</v>
      </c>
      <c r="AH72" s="537">
        <v>81624.998000000007</v>
      </c>
      <c r="AI72" s="116">
        <v>102968.501648</v>
      </c>
      <c r="AJ72" s="116">
        <v>129480.029744</v>
      </c>
      <c r="AK72" s="116">
        <v>190350.88751900001</v>
      </c>
      <c r="AL72" s="537">
        <v>118335.916348</v>
      </c>
      <c r="AM72" s="116">
        <v>169475.92199500001</v>
      </c>
      <c r="AN72" s="116">
        <v>260170.43598000001</v>
      </c>
      <c r="AO72" s="116">
        <v>197054.70474399999</v>
      </c>
      <c r="AP72" s="537">
        <v>176070.21895099999</v>
      </c>
      <c r="AQ72" s="116">
        <v>235088.436331</v>
      </c>
    </row>
    <row r="73" spans="2:43" ht="14.15" customHeight="1">
      <c r="B73" s="15" t="s">
        <v>125</v>
      </c>
      <c r="C73" s="190" t="s">
        <v>85</v>
      </c>
      <c r="D73" s="190" t="s">
        <v>85</v>
      </c>
      <c r="E73" s="190" t="s">
        <v>85</v>
      </c>
      <c r="F73" s="190" t="s">
        <v>85</v>
      </c>
      <c r="G73" s="190" t="s">
        <v>85</v>
      </c>
      <c r="H73" s="190" t="s">
        <v>85</v>
      </c>
      <c r="I73" s="190" t="s">
        <v>85</v>
      </c>
      <c r="J73" s="190" t="s">
        <v>85</v>
      </c>
      <c r="K73" s="190" t="s">
        <v>85</v>
      </c>
      <c r="L73" s="190" t="s">
        <v>85</v>
      </c>
      <c r="M73" s="190" t="s">
        <v>85</v>
      </c>
      <c r="N73" s="190" t="s">
        <v>85</v>
      </c>
      <c r="O73" s="190" t="s">
        <v>85</v>
      </c>
      <c r="P73" s="190" t="s">
        <v>85</v>
      </c>
      <c r="Q73" s="190" t="s">
        <v>85</v>
      </c>
      <c r="R73" s="190" t="s">
        <v>85</v>
      </c>
      <c r="S73" s="190" t="s">
        <v>85</v>
      </c>
      <c r="T73" s="190" t="s">
        <v>85</v>
      </c>
      <c r="U73" s="190" t="s">
        <v>85</v>
      </c>
      <c r="V73" s="535" t="s">
        <v>85</v>
      </c>
      <c r="W73" s="190" t="s">
        <v>85</v>
      </c>
      <c r="X73" s="190" t="s">
        <v>85</v>
      </c>
      <c r="Y73" s="190" t="s">
        <v>85</v>
      </c>
      <c r="Z73" s="537">
        <v>177207.05678499999</v>
      </c>
      <c r="AA73" s="116">
        <v>186859.18949600001</v>
      </c>
      <c r="AB73" s="116">
        <v>177542.84898499999</v>
      </c>
      <c r="AC73" s="116">
        <v>173444</v>
      </c>
      <c r="AD73" s="537">
        <v>15289.566233</v>
      </c>
      <c r="AE73" s="116">
        <v>13584.912477</v>
      </c>
      <c r="AF73" s="116">
        <v>15522.69</v>
      </c>
      <c r="AG73" s="116">
        <v>13854.040595</v>
      </c>
      <c r="AH73" s="537">
        <v>2926204.9040000001</v>
      </c>
      <c r="AI73" s="116">
        <v>2774907.1846449999</v>
      </c>
      <c r="AJ73" s="116">
        <v>2442779.6603020001</v>
      </c>
      <c r="AK73" s="116">
        <v>2385902.0201960001</v>
      </c>
      <c r="AL73" s="537">
        <v>66320.808625000005</v>
      </c>
      <c r="AM73" s="116">
        <v>66147.324804999997</v>
      </c>
      <c r="AN73" s="116">
        <v>243822.30196400001</v>
      </c>
      <c r="AO73" s="116">
        <v>216718.224713</v>
      </c>
      <c r="AP73" s="537">
        <v>274298.96781200002</v>
      </c>
      <c r="AQ73" s="116">
        <v>167033.508523</v>
      </c>
    </row>
    <row r="74" spans="2:43" ht="14.15" customHeight="1">
      <c r="B74" s="1" t="s">
        <v>126</v>
      </c>
      <c r="C74" s="64">
        <f t="shared" ref="C74:AC74" si="13">SUM(C67:C73)</f>
        <v>1033660</v>
      </c>
      <c r="D74" s="64">
        <f t="shared" si="13"/>
        <v>1083011</v>
      </c>
      <c r="E74" s="64">
        <f t="shared" si="13"/>
        <v>1190368</v>
      </c>
      <c r="F74" s="64">
        <f t="shared" si="13"/>
        <v>1375122.2393690003</v>
      </c>
      <c r="G74" s="64">
        <f t="shared" si="13"/>
        <v>1670571.7202799998</v>
      </c>
      <c r="H74" s="117">
        <f t="shared" si="13"/>
        <v>1416155.948971</v>
      </c>
      <c r="I74" s="117">
        <f t="shared" si="13"/>
        <v>1318243.8860309999</v>
      </c>
      <c r="J74" s="117">
        <f t="shared" si="13"/>
        <v>906535.31205800991</v>
      </c>
      <c r="K74" s="117">
        <f t="shared" si="13"/>
        <v>1332481</v>
      </c>
      <c r="L74" s="117">
        <f t="shared" si="13"/>
        <v>1145017.4763520001</v>
      </c>
      <c r="M74" s="117">
        <f t="shared" si="13"/>
        <v>1236799.7564890001</v>
      </c>
      <c r="N74" s="117">
        <f t="shared" si="13"/>
        <v>1029114.14195144</v>
      </c>
      <c r="O74" s="117">
        <f t="shared" si="13"/>
        <v>1063312.083867</v>
      </c>
      <c r="P74" s="117">
        <f t="shared" si="13"/>
        <v>1170134.8570439999</v>
      </c>
      <c r="Q74" s="117">
        <f t="shared" si="13"/>
        <v>1252434.1439969998</v>
      </c>
      <c r="R74" s="117">
        <f t="shared" si="13"/>
        <v>1381422.2600370001</v>
      </c>
      <c r="S74" s="117">
        <f t="shared" si="13"/>
        <v>1199786.9395060001</v>
      </c>
      <c r="T74" s="117">
        <f t="shared" si="13"/>
        <v>1580236.1918989997</v>
      </c>
      <c r="U74" s="117">
        <f t="shared" si="13"/>
        <v>1600216.2258240001</v>
      </c>
      <c r="V74" s="536">
        <f t="shared" si="13"/>
        <v>1755860.4455590001</v>
      </c>
      <c r="W74" s="117">
        <f t="shared" si="13"/>
        <v>2035351.1178300001</v>
      </c>
      <c r="X74" s="117">
        <f t="shared" si="13"/>
        <v>2052267.788981</v>
      </c>
      <c r="Y74" s="117">
        <f t="shared" si="13"/>
        <v>1545443.512352</v>
      </c>
      <c r="Z74" s="536">
        <f t="shared" si="13"/>
        <v>1426594.0503149999</v>
      </c>
      <c r="AA74" s="117">
        <f t="shared" si="13"/>
        <v>1516662.4781304824</v>
      </c>
      <c r="AB74" s="117">
        <f t="shared" si="13"/>
        <v>1424080.2163189999</v>
      </c>
      <c r="AC74" s="117">
        <f t="shared" si="13"/>
        <v>1488084</v>
      </c>
      <c r="AD74" s="536">
        <f t="shared" ref="AD74:AO74" si="14">+SUM(AD67:AD73)</f>
        <v>1334947.5470459999</v>
      </c>
      <c r="AE74" s="117">
        <f t="shared" si="14"/>
        <v>1398486.3687989998</v>
      </c>
      <c r="AF74" s="117">
        <f t="shared" si="14"/>
        <v>1342155.1539999999</v>
      </c>
      <c r="AG74" s="117">
        <f t="shared" si="14"/>
        <v>1587719.5608699999</v>
      </c>
      <c r="AH74" s="536">
        <f t="shared" si="14"/>
        <v>4569522.9759999998</v>
      </c>
      <c r="AI74" s="117">
        <f t="shared" si="14"/>
        <v>4209820.3061159998</v>
      </c>
      <c r="AJ74" s="117">
        <f t="shared" si="14"/>
        <v>3916570.6950460002</v>
      </c>
      <c r="AK74" s="117">
        <f t="shared" si="14"/>
        <v>4420765.648724</v>
      </c>
      <c r="AL74" s="536">
        <f t="shared" si="14"/>
        <v>2629720.5486710002</v>
      </c>
      <c r="AM74" s="117">
        <f t="shared" si="14"/>
        <v>2720672.8067890001</v>
      </c>
      <c r="AN74" s="117">
        <f t="shared" si="14"/>
        <v>2922005.499692</v>
      </c>
      <c r="AO74" s="117">
        <f t="shared" si="14"/>
        <v>2924790.3752690004</v>
      </c>
      <c r="AP74" s="536">
        <f t="shared" ref="AP74:AQ74" si="15">+SUM(AP67:AP73)</f>
        <v>3562272.8893590001</v>
      </c>
      <c r="AQ74" s="117">
        <f t="shared" si="15"/>
        <v>3387212.0638090004</v>
      </c>
    </row>
    <row r="75" spans="2:43" ht="14.15" customHeight="1">
      <c r="B75" s="24" t="s">
        <v>127</v>
      </c>
      <c r="C75" s="66">
        <f t="shared" ref="C75:P75" si="16">+C74+C64</f>
        <v>9305860</v>
      </c>
      <c r="D75" s="66">
        <f t="shared" si="16"/>
        <v>9327286</v>
      </c>
      <c r="E75" s="66">
        <f t="shared" si="16"/>
        <v>10035281</v>
      </c>
      <c r="F75" s="66">
        <f t="shared" si="16"/>
        <v>10139917.453472</v>
      </c>
      <c r="G75" s="66">
        <f t="shared" si="16"/>
        <v>10135639.219695</v>
      </c>
      <c r="H75" s="66">
        <f t="shared" si="16"/>
        <v>9798572.4889809992</v>
      </c>
      <c r="I75" s="66">
        <f t="shared" si="16"/>
        <v>9645231.8860309999</v>
      </c>
      <c r="J75" s="66">
        <f t="shared" si="16"/>
        <v>9540745.1347684972</v>
      </c>
      <c r="K75" s="118">
        <f t="shared" si="16"/>
        <v>9831733.5760019999</v>
      </c>
      <c r="L75" s="118">
        <f t="shared" si="16"/>
        <v>9836238.5903220009</v>
      </c>
      <c r="M75" s="118">
        <f t="shared" si="16"/>
        <v>9871004.7671600003</v>
      </c>
      <c r="N75" s="118">
        <f t="shared" si="16"/>
        <v>9854973.0545204394</v>
      </c>
      <c r="O75" s="118">
        <f t="shared" si="16"/>
        <v>9730722.6698559988</v>
      </c>
      <c r="P75" s="118">
        <f t="shared" si="16"/>
        <v>9973587.0865080003</v>
      </c>
      <c r="Q75" s="118">
        <v>10166726.706020001</v>
      </c>
      <c r="R75" s="118">
        <f t="shared" ref="R75:AG75" si="17">+R64+R74</f>
        <v>10691850.878146999</v>
      </c>
      <c r="S75" s="118">
        <f t="shared" si="17"/>
        <v>10511638.389483999</v>
      </c>
      <c r="T75" s="118">
        <f t="shared" si="17"/>
        <v>12589732.21438</v>
      </c>
      <c r="U75" s="118">
        <f t="shared" si="17"/>
        <v>12147004.427724</v>
      </c>
      <c r="V75" s="538">
        <f t="shared" si="17"/>
        <v>11378341.812708002</v>
      </c>
      <c r="W75" s="118">
        <f t="shared" si="17"/>
        <v>12262002.085456003</v>
      </c>
      <c r="X75" s="118">
        <f t="shared" si="17"/>
        <v>12147314.988762001</v>
      </c>
      <c r="Y75" s="118">
        <f t="shared" si="17"/>
        <v>12139151.882130999</v>
      </c>
      <c r="Z75" s="538">
        <f t="shared" si="17"/>
        <v>11810659.506072002</v>
      </c>
      <c r="AA75" s="118">
        <f t="shared" si="17"/>
        <v>12273231.223929483</v>
      </c>
      <c r="AB75" s="118">
        <f t="shared" si="17"/>
        <v>12427459.835995</v>
      </c>
      <c r="AC75" s="118">
        <f t="shared" si="17"/>
        <v>12974113</v>
      </c>
      <c r="AD75" s="538">
        <f t="shared" si="17"/>
        <v>12681489.418979</v>
      </c>
      <c r="AE75" s="118">
        <f t="shared" si="17"/>
        <v>12883513.375361999</v>
      </c>
      <c r="AF75" s="118">
        <f t="shared" si="17"/>
        <v>13485086.456999997</v>
      </c>
      <c r="AG75" s="118">
        <f t="shared" si="17"/>
        <v>14460016.216158997</v>
      </c>
      <c r="AH75" s="538">
        <f t="shared" ref="AH75:AO75" si="18">+AH74+AH64</f>
        <v>14933969.804033998</v>
      </c>
      <c r="AI75" s="118">
        <f t="shared" si="18"/>
        <v>14853617.074328</v>
      </c>
      <c r="AJ75" s="118">
        <f t="shared" si="18"/>
        <v>14565895.405543003</v>
      </c>
      <c r="AK75" s="118">
        <f t="shared" si="18"/>
        <v>15260112.920101002</v>
      </c>
      <c r="AL75" s="538">
        <f t="shared" si="18"/>
        <v>13754805.538366999</v>
      </c>
      <c r="AM75" s="118">
        <f t="shared" si="18"/>
        <v>13875044.929601001</v>
      </c>
      <c r="AN75" s="118">
        <f t="shared" si="18"/>
        <v>13926614.465163002</v>
      </c>
      <c r="AO75" s="118">
        <f t="shared" si="18"/>
        <v>14225852.667826999</v>
      </c>
      <c r="AP75" s="538">
        <f t="shared" ref="AP75:AQ75" si="19">+AP74+AP64</f>
        <v>15112166.651907001</v>
      </c>
      <c r="AQ75" s="118">
        <f t="shared" si="19"/>
        <v>14934262.924575001</v>
      </c>
    </row>
    <row r="76" spans="2:43" ht="14.15" customHeight="1">
      <c r="C76" s="65"/>
      <c r="D76" s="65"/>
      <c r="E76" s="65"/>
      <c r="F76" s="65"/>
      <c r="G76" s="65"/>
      <c r="H76" s="65"/>
      <c r="I76" s="65"/>
      <c r="J76" s="65"/>
      <c r="K76" s="117"/>
      <c r="L76" s="117"/>
      <c r="M76" s="117"/>
      <c r="N76" s="117"/>
      <c r="O76" s="117"/>
      <c r="P76" s="117"/>
      <c r="Q76" s="117"/>
      <c r="R76" s="117"/>
      <c r="S76" s="117"/>
      <c r="T76" s="117"/>
      <c r="U76" s="117"/>
      <c r="V76" s="536"/>
      <c r="W76" s="117"/>
      <c r="X76" s="117"/>
      <c r="Y76" s="117"/>
      <c r="Z76" s="536"/>
      <c r="AA76" s="117"/>
      <c r="AB76" s="117"/>
      <c r="AC76" s="117"/>
      <c r="AD76" s="536"/>
      <c r="AH76" s="533"/>
      <c r="AI76" s="429"/>
      <c r="AL76" s="533"/>
      <c r="AM76" s="429"/>
      <c r="AP76" s="533"/>
      <c r="AQ76" s="429"/>
    </row>
    <row r="77" spans="2:43" ht="14.15" customHeight="1">
      <c r="B77" s="15" t="s">
        <v>128</v>
      </c>
      <c r="C77" s="63">
        <v>180</v>
      </c>
      <c r="D77" s="63">
        <v>180</v>
      </c>
      <c r="E77" s="63">
        <v>180</v>
      </c>
      <c r="F77" s="63">
        <v>179.89612500000001</v>
      </c>
      <c r="G77" s="63">
        <v>179.8961249999702</v>
      </c>
      <c r="H77" s="63">
        <v>184.99313900000001</v>
      </c>
      <c r="I77" s="63">
        <v>184.99313900000001</v>
      </c>
      <c r="J77" s="63">
        <v>184.99313900000001</v>
      </c>
      <c r="K77" s="116">
        <v>185</v>
      </c>
      <c r="L77" s="116">
        <v>184.99313900000001</v>
      </c>
      <c r="M77" s="116">
        <v>184.99313900000001</v>
      </c>
      <c r="N77" s="116">
        <v>184.99313900000001</v>
      </c>
      <c r="O77" s="116">
        <v>267.49313899999999</v>
      </c>
      <c r="P77" s="116">
        <v>267.49313899999999</v>
      </c>
      <c r="Q77" s="116">
        <v>267.49313899999999</v>
      </c>
      <c r="R77" s="116">
        <v>267.49313899999999</v>
      </c>
      <c r="S77" s="116">
        <v>267.49313899999999</v>
      </c>
      <c r="T77" s="116">
        <v>267.49313899999999</v>
      </c>
      <c r="U77" s="116">
        <v>267.49313899999999</v>
      </c>
      <c r="V77" s="537">
        <v>267.49313899999999</v>
      </c>
      <c r="W77" s="116">
        <v>267.49313899999999</v>
      </c>
      <c r="X77" s="116">
        <v>267.49313899999999</v>
      </c>
      <c r="Y77" s="116">
        <v>267.49313899999999</v>
      </c>
      <c r="Z77" s="537">
        <v>267.49313899999999</v>
      </c>
      <c r="AA77" s="116">
        <v>267.49313899999999</v>
      </c>
      <c r="AB77" s="116">
        <v>267.49313899999999</v>
      </c>
      <c r="AC77" s="116">
        <v>267</v>
      </c>
      <c r="AD77" s="537">
        <v>267.49313899999999</v>
      </c>
      <c r="AE77" s="116">
        <v>267.49313899999999</v>
      </c>
      <c r="AF77" s="116">
        <v>267.49299999999999</v>
      </c>
      <c r="AG77" s="116">
        <v>267.49313899999999</v>
      </c>
      <c r="AH77" s="537">
        <v>267.49313899999999</v>
      </c>
      <c r="AI77" s="116">
        <v>267.49313899999999</v>
      </c>
      <c r="AJ77" s="116">
        <v>267.49299999999999</v>
      </c>
      <c r="AK77" s="116">
        <v>267.49313899999999</v>
      </c>
      <c r="AL77" s="537">
        <v>267.49313899999999</v>
      </c>
      <c r="AM77" s="116">
        <v>267.49313899999999</v>
      </c>
      <c r="AN77" s="116">
        <v>267.49313899999999</v>
      </c>
      <c r="AO77" s="116">
        <v>267.49313899999999</v>
      </c>
      <c r="AP77" s="537">
        <v>267.49313899999999</v>
      </c>
      <c r="AQ77" s="116">
        <v>267.49313899999999</v>
      </c>
    </row>
    <row r="78" spans="2:43" ht="14.15" customHeight="1">
      <c r="B78" s="15" t="s">
        <v>129</v>
      </c>
      <c r="C78" s="63">
        <v>298146</v>
      </c>
      <c r="D78" s="63">
        <v>298146</v>
      </c>
      <c r="E78" s="63">
        <v>298146</v>
      </c>
      <c r="F78" s="63">
        <v>298145.78426599997</v>
      </c>
      <c r="G78" s="63">
        <v>298145.78426600015</v>
      </c>
      <c r="H78" s="63">
        <v>365441.653506</v>
      </c>
      <c r="I78" s="63">
        <v>365441.653506</v>
      </c>
      <c r="J78" s="63">
        <v>365441.653506</v>
      </c>
      <c r="K78" s="116">
        <v>365442</v>
      </c>
      <c r="L78" s="116">
        <v>365441.653506</v>
      </c>
      <c r="M78" s="116">
        <v>365441.653506</v>
      </c>
      <c r="N78" s="116">
        <v>365441.653506</v>
      </c>
      <c r="O78" s="116">
        <v>1822871.5144440001</v>
      </c>
      <c r="P78" s="116">
        <v>1822194.921145</v>
      </c>
      <c r="Q78" s="116">
        <v>1822194.921145</v>
      </c>
      <c r="R78" s="116">
        <v>1822194.921145</v>
      </c>
      <c r="S78" s="116">
        <v>1822194.921145</v>
      </c>
      <c r="T78" s="116">
        <v>1822194.921145</v>
      </c>
      <c r="U78" s="116">
        <v>1822194.921145</v>
      </c>
      <c r="V78" s="537">
        <v>1822194.921145</v>
      </c>
      <c r="W78" s="116">
        <v>1822194.921145</v>
      </c>
      <c r="X78" s="116">
        <v>1822195.921145</v>
      </c>
      <c r="Y78" s="116">
        <v>1822195.921145</v>
      </c>
      <c r="Z78" s="537">
        <v>1822195.921145</v>
      </c>
      <c r="AA78" s="116">
        <v>1822194.921145</v>
      </c>
      <c r="AB78" s="116">
        <v>1822194.921145</v>
      </c>
      <c r="AC78" s="116">
        <v>1822195</v>
      </c>
      <c r="AD78" s="537">
        <v>1822194.921145</v>
      </c>
      <c r="AE78" s="116">
        <v>1822194.921145</v>
      </c>
      <c r="AF78" s="116">
        <v>1822194.9210000001</v>
      </c>
      <c r="AG78" s="116">
        <v>1822194.921145</v>
      </c>
      <c r="AH78" s="537">
        <v>1822194.921145</v>
      </c>
      <c r="AI78" s="116">
        <v>1822194.921145</v>
      </c>
      <c r="AJ78" s="116">
        <v>1822194.9210000001</v>
      </c>
      <c r="AK78" s="116">
        <v>1822194.921145</v>
      </c>
      <c r="AL78" s="537">
        <v>1818633.0607449999</v>
      </c>
      <c r="AM78" s="116">
        <v>1818633.0607449999</v>
      </c>
      <c r="AN78" s="116">
        <v>1818633.0607449999</v>
      </c>
      <c r="AO78" s="116">
        <v>1818633.0607449999</v>
      </c>
      <c r="AP78" s="537">
        <v>1818633.0607449999</v>
      </c>
      <c r="AQ78" s="116">
        <v>1818633.0607449999</v>
      </c>
    </row>
    <row r="79" spans="2:43" ht="14.15" customHeight="1">
      <c r="B79" s="15" t="s">
        <v>130</v>
      </c>
      <c r="C79" s="63">
        <v>2471189</v>
      </c>
      <c r="D79" s="63">
        <v>2471189</v>
      </c>
      <c r="E79" s="63">
        <v>2471189</v>
      </c>
      <c r="F79" s="63">
        <v>2471189.1093649999</v>
      </c>
      <c r="G79" s="63">
        <v>2451745.78627</v>
      </c>
      <c r="H79" s="63">
        <v>2451746.24548</v>
      </c>
      <c r="I79" s="63">
        <v>2451746.24548</v>
      </c>
      <c r="J79" s="63">
        <v>2451746.24548</v>
      </c>
      <c r="K79" s="116">
        <v>2465196</v>
      </c>
      <c r="L79" s="116">
        <v>2465195.8265760001</v>
      </c>
      <c r="M79" s="116">
        <v>2465195.8265760001</v>
      </c>
      <c r="N79" s="116">
        <v>2465195.8265760001</v>
      </c>
      <c r="O79" s="116">
        <v>2467050.747039</v>
      </c>
      <c r="P79" s="116">
        <v>2467050.747039</v>
      </c>
      <c r="Q79" s="116">
        <v>2467050.747039</v>
      </c>
      <c r="R79" s="116">
        <v>2467050.747039</v>
      </c>
      <c r="S79" s="116">
        <v>2498009.8775010002</v>
      </c>
      <c r="T79" s="116">
        <v>2498009.8775010002</v>
      </c>
      <c r="U79" s="116">
        <v>2498009.8775010002</v>
      </c>
      <c r="V79" s="537">
        <v>2498009.8775010002</v>
      </c>
      <c r="W79" s="116">
        <v>2306188.1998800002</v>
      </c>
      <c r="X79" s="116">
        <v>2306188.1998800002</v>
      </c>
      <c r="Y79" s="116">
        <v>2306188.1998800002</v>
      </c>
      <c r="Z79" s="537">
        <v>2306188.1998800002</v>
      </c>
      <c r="AA79" s="116">
        <v>2308379.0498569999</v>
      </c>
      <c r="AB79" s="116">
        <v>2308379.0498569999</v>
      </c>
      <c r="AC79" s="116">
        <v>2308379</v>
      </c>
      <c r="AD79" s="537">
        <v>2308379.0498569999</v>
      </c>
      <c r="AE79" s="116">
        <v>2319608.2934420002</v>
      </c>
      <c r="AF79" s="116">
        <v>2319608.2930000001</v>
      </c>
      <c r="AG79" s="116">
        <v>2319608.2934420002</v>
      </c>
      <c r="AH79" s="537">
        <v>2319608.2934420002</v>
      </c>
      <c r="AI79" s="116">
        <v>2269929.1889240001</v>
      </c>
      <c r="AJ79" s="116">
        <v>2269929.1889240001</v>
      </c>
      <c r="AK79" s="116">
        <v>2269929.1889240001</v>
      </c>
      <c r="AL79" s="537">
        <v>2269407.2623419999</v>
      </c>
      <c r="AM79" s="116">
        <v>2156475.8836810002</v>
      </c>
      <c r="AN79" s="116">
        <v>2115511.6588099999</v>
      </c>
      <c r="AO79" s="116">
        <v>2101236.0791489999</v>
      </c>
      <c r="AP79" s="537">
        <v>2090697.1072529999</v>
      </c>
      <c r="AQ79" s="116">
        <v>2369712.5372990002</v>
      </c>
    </row>
    <row r="80" spans="2:43" ht="14.15" customHeight="1">
      <c r="B80" s="15" t="s">
        <v>131</v>
      </c>
      <c r="C80" s="63">
        <v>-4635</v>
      </c>
      <c r="D80" s="63">
        <v>-19449</v>
      </c>
      <c r="E80" s="63">
        <v>-90599</v>
      </c>
      <c r="F80" s="63">
        <v>-166414.84048000001</v>
      </c>
      <c r="G80" s="63">
        <v>-29681.433939999999</v>
      </c>
      <c r="H80" s="63">
        <v>-33306.351238000003</v>
      </c>
      <c r="I80" s="63">
        <v>346</v>
      </c>
      <c r="J80" s="63">
        <v>32996.8220138947</v>
      </c>
      <c r="K80" s="116">
        <v>608</v>
      </c>
      <c r="L80" s="116">
        <v>43398.798145000022</v>
      </c>
      <c r="M80" s="116">
        <v>109819.436109</v>
      </c>
      <c r="N80" s="116">
        <v>149147.18753299999</v>
      </c>
      <c r="O80" s="116">
        <v>51226.519983000006</v>
      </c>
      <c r="P80" s="116">
        <v>118141.130779</v>
      </c>
      <c r="Q80" s="116">
        <v>164005.27351100001</v>
      </c>
      <c r="R80" s="116">
        <v>227834.08039799999</v>
      </c>
      <c r="S80" s="116">
        <v>34149.500879999985</v>
      </c>
      <c r="T80" s="116">
        <v>49971.540033000012</v>
      </c>
      <c r="U80" s="116">
        <v>357606.44303799979</v>
      </c>
      <c r="V80" s="537">
        <v>473446.69900000002</v>
      </c>
      <c r="W80" s="116">
        <v>65028.208490999998</v>
      </c>
      <c r="X80" s="116">
        <v>138120.57574100001</v>
      </c>
      <c r="Y80" s="116">
        <v>193792.100442</v>
      </c>
      <c r="Z80" s="537">
        <v>249319.972943</v>
      </c>
      <c r="AA80" s="116">
        <v>83504.070340999999</v>
      </c>
      <c r="AB80" s="116">
        <v>140797.43687000001</v>
      </c>
      <c r="AC80" s="116">
        <v>217310</v>
      </c>
      <c r="AD80" s="537">
        <v>334546.583927</v>
      </c>
      <c r="AE80" s="116">
        <v>102688.672103</v>
      </c>
      <c r="AF80" s="116">
        <v>208441.28400000001</v>
      </c>
      <c r="AG80" s="116">
        <v>295464.14768699999</v>
      </c>
      <c r="AH80" s="537">
        <v>276445.37506599998</v>
      </c>
      <c r="AI80" s="116">
        <v>75367.357059500006</v>
      </c>
      <c r="AJ80" s="116">
        <v>120733.028509</v>
      </c>
      <c r="AK80" s="116">
        <v>178970.775325</v>
      </c>
      <c r="AL80" s="537">
        <v>193480.622306</v>
      </c>
      <c r="AM80" s="116">
        <v>21479.256399000002</v>
      </c>
      <c r="AN80" s="116">
        <v>119212.04843</v>
      </c>
      <c r="AO80" s="116">
        <v>193520.39060799999</v>
      </c>
      <c r="AP80" s="537">
        <v>221968.149156</v>
      </c>
      <c r="AQ80" s="116">
        <v>57956.360675999997</v>
      </c>
    </row>
    <row r="81" spans="1:49" ht="14" customHeight="1">
      <c r="B81" s="15" t="s">
        <v>132</v>
      </c>
      <c r="C81" s="63">
        <v>359024</v>
      </c>
      <c r="D81" s="63">
        <v>395469</v>
      </c>
      <c r="E81" s="63">
        <v>518560</v>
      </c>
      <c r="F81" s="63">
        <v>328885.58726100001</v>
      </c>
      <c r="G81" s="63">
        <v>215553.397654</v>
      </c>
      <c r="H81" s="63">
        <v>195388.52333</v>
      </c>
      <c r="I81" s="63">
        <v>186307</v>
      </c>
      <c r="J81" s="63">
        <v>199134.89164311279</v>
      </c>
      <c r="K81" s="116">
        <v>183068</v>
      </c>
      <c r="L81" s="116">
        <v>213541.367249</v>
      </c>
      <c r="M81" s="116">
        <v>190735.01802600001</v>
      </c>
      <c r="N81" s="116">
        <v>196838.26193160281</v>
      </c>
      <c r="O81" s="116">
        <v>130831.84554900001</v>
      </c>
      <c r="P81" s="116">
        <v>173275.79096300001</v>
      </c>
      <c r="Q81" s="116">
        <v>196182.82352800001</v>
      </c>
      <c r="R81" s="116">
        <v>316132.012368</v>
      </c>
      <c r="S81" s="116">
        <v>221447.22994600001</v>
      </c>
      <c r="T81" s="116">
        <v>304078.45005799999</v>
      </c>
      <c r="U81" s="116">
        <v>417035.98148199997</v>
      </c>
      <c r="V81" s="537">
        <v>326727.76979200001</v>
      </c>
      <c r="W81" s="116">
        <v>658279.08482500003</v>
      </c>
      <c r="X81" s="116">
        <v>534254.53790500003</v>
      </c>
      <c r="Y81" s="116">
        <v>580502.790653</v>
      </c>
      <c r="Z81" s="537">
        <v>390318.14848700003</v>
      </c>
      <c r="AA81" s="116">
        <v>524860.54946248245</v>
      </c>
      <c r="AB81" s="116">
        <v>624151.91916799999</v>
      </c>
      <c r="AC81" s="116">
        <v>560499</v>
      </c>
      <c r="AD81" s="537">
        <v>656700</v>
      </c>
      <c r="AE81" s="116">
        <v>482987.43559800001</v>
      </c>
      <c r="AF81" s="116">
        <v>674364.21400000004</v>
      </c>
      <c r="AG81" s="116">
        <v>842105.57733899995</v>
      </c>
      <c r="AH81" s="537">
        <v>947434.48562599998</v>
      </c>
      <c r="AI81" s="116">
        <v>849153.91297850001</v>
      </c>
      <c r="AJ81" s="116">
        <v>664964.89793099998</v>
      </c>
      <c r="AK81" s="116">
        <v>602983.47725300002</v>
      </c>
      <c r="AL81" s="537">
        <v>-202218.53928600001</v>
      </c>
      <c r="AM81" s="116">
        <v>-221222.186326</v>
      </c>
      <c r="AN81" s="116">
        <v>-181491.99745200001</v>
      </c>
      <c r="AO81" s="116">
        <v>-189608.01847899999</v>
      </c>
      <c r="AP81" s="537">
        <v>-171048.92257200001</v>
      </c>
      <c r="AQ81" s="116">
        <v>-158196.38777999999</v>
      </c>
    </row>
    <row r="82" spans="1:49" ht="14.15" customHeight="1">
      <c r="B82" s="15" t="s">
        <v>136</v>
      </c>
      <c r="C82" s="63" t="s">
        <v>85</v>
      </c>
      <c r="D82" s="63" t="s">
        <v>85</v>
      </c>
      <c r="E82" s="63" t="s">
        <v>85</v>
      </c>
      <c r="F82" s="63" t="s">
        <v>85</v>
      </c>
      <c r="G82" s="63" t="s">
        <v>85</v>
      </c>
      <c r="H82" s="63" t="s">
        <v>85</v>
      </c>
      <c r="I82" s="63" t="s">
        <v>85</v>
      </c>
      <c r="J82" s="63" t="s">
        <v>85</v>
      </c>
      <c r="K82" s="63" t="s">
        <v>85</v>
      </c>
      <c r="L82" s="63" t="s">
        <v>85</v>
      </c>
      <c r="M82" s="63" t="s">
        <v>85</v>
      </c>
      <c r="N82" s="63" t="s">
        <v>85</v>
      </c>
      <c r="O82" s="116">
        <v>-405668.19737800001</v>
      </c>
      <c r="P82" s="116">
        <v>-405668.19737801421</v>
      </c>
      <c r="Q82" s="116">
        <v>-405668.19737800001</v>
      </c>
      <c r="R82" s="116">
        <v>-405668.19737800001</v>
      </c>
      <c r="S82" s="116">
        <v>-470007.06917099998</v>
      </c>
      <c r="T82" s="116">
        <v>-470007.06917099998</v>
      </c>
      <c r="U82" s="116">
        <v>-476965.89803600003</v>
      </c>
      <c r="V82" s="537">
        <v>-542983.06975799997</v>
      </c>
      <c r="W82" s="116">
        <v>-542983.06975799997</v>
      </c>
      <c r="X82" s="116">
        <v>-542983.06975799997</v>
      </c>
      <c r="Y82" s="116">
        <v>-542983.06975799997</v>
      </c>
      <c r="Z82" s="537">
        <v>-542983.06975799997</v>
      </c>
      <c r="AA82" s="116">
        <v>-542983.06975799997</v>
      </c>
      <c r="AB82" s="116">
        <v>-542983.06975799997</v>
      </c>
      <c r="AC82" s="116">
        <v>-542983</v>
      </c>
      <c r="AD82" s="537">
        <v>-542983.06975799997</v>
      </c>
      <c r="AE82" s="116">
        <v>-542983.06975799997</v>
      </c>
      <c r="AF82" s="116">
        <v>-545172.23199999996</v>
      </c>
      <c r="AG82" s="116">
        <v>-545172.23167799995</v>
      </c>
      <c r="AH82" s="537">
        <v>-545172.23167799995</v>
      </c>
      <c r="AI82" s="116">
        <v>-545172.23167799995</v>
      </c>
      <c r="AJ82" s="116">
        <v>-545172.23167799995</v>
      </c>
      <c r="AK82" s="116">
        <v>-545172.23167799995</v>
      </c>
      <c r="AL82" s="537">
        <v>-545202.04366800003</v>
      </c>
      <c r="AM82" s="116">
        <v>-545229.18523199996</v>
      </c>
      <c r="AN82" s="116">
        <v>-549132.42160200002</v>
      </c>
      <c r="AO82" s="116">
        <v>-549132.42160200002</v>
      </c>
      <c r="AP82" s="537">
        <v>-550931.24389000004</v>
      </c>
      <c r="AQ82" s="116">
        <v>-551345.11211700004</v>
      </c>
    </row>
    <row r="83" spans="1:49" ht="14.15" customHeight="1">
      <c r="B83" s="15" t="s">
        <v>133</v>
      </c>
      <c r="C83" s="63" t="s">
        <v>85</v>
      </c>
      <c r="D83" s="63" t="s">
        <v>85</v>
      </c>
      <c r="E83" s="63" t="s">
        <v>85</v>
      </c>
      <c r="F83" s="63" t="s">
        <v>85</v>
      </c>
      <c r="G83" s="63">
        <v>-26304.439756</v>
      </c>
      <c r="H83" s="63">
        <v>-26304.898966000001</v>
      </c>
      <c r="I83" s="63">
        <v>-26304.898966000001</v>
      </c>
      <c r="J83" s="63">
        <v>-26304.898966000001</v>
      </c>
      <c r="K83" s="116">
        <v>-26305</v>
      </c>
      <c r="L83" s="116">
        <v>-26304.898966000001</v>
      </c>
      <c r="M83" s="116">
        <v>-26304.898966000001</v>
      </c>
      <c r="N83" s="116">
        <v>-26304.898966000001</v>
      </c>
      <c r="O83" s="116">
        <v>-60907.948015000002</v>
      </c>
      <c r="P83" s="116">
        <v>-60907.948015000002</v>
      </c>
      <c r="Q83" s="116">
        <v>-60907.948015000002</v>
      </c>
      <c r="R83" s="116">
        <v>-60906.948015000002</v>
      </c>
      <c r="S83" s="116">
        <v>-60907.948015000002</v>
      </c>
      <c r="T83" s="116">
        <v>-50393.832832</v>
      </c>
      <c r="U83" s="116">
        <v>-50393.832832</v>
      </c>
      <c r="V83" s="537">
        <v>-50393.832832</v>
      </c>
      <c r="W83" s="116">
        <v>302435.75114499999</v>
      </c>
      <c r="X83" s="116">
        <v>302434.75114499999</v>
      </c>
      <c r="Y83" s="116">
        <v>302434.75114499999</v>
      </c>
      <c r="Z83" s="537">
        <v>302434.75114499999</v>
      </c>
      <c r="AA83" s="116">
        <v>269231.06496300001</v>
      </c>
      <c r="AB83" s="116">
        <v>269231.06496300001</v>
      </c>
      <c r="AC83" s="116">
        <v>269231</v>
      </c>
      <c r="AD83" s="537">
        <v>246672.210226</v>
      </c>
      <c r="AE83" s="116">
        <v>239368.03138199999</v>
      </c>
      <c r="AF83" s="116">
        <v>239368.03099999999</v>
      </c>
      <c r="AG83" s="116">
        <v>239368.03138199999</v>
      </c>
      <c r="AH83" s="537">
        <v>236896.06679899999</v>
      </c>
      <c r="AI83" s="116">
        <v>260225.11940299999</v>
      </c>
      <c r="AJ83" s="116">
        <v>260225.11940299999</v>
      </c>
      <c r="AK83" s="116">
        <v>260225.11940299999</v>
      </c>
      <c r="AL83" s="537">
        <v>260223.87865299999</v>
      </c>
      <c r="AM83" s="116">
        <v>225708.554041</v>
      </c>
      <c r="AN83" s="116">
        <v>225942.44246600001</v>
      </c>
      <c r="AO83" s="116">
        <v>226898.428472</v>
      </c>
      <c r="AP83" s="537">
        <v>228084.63637699999</v>
      </c>
      <c r="AQ83" s="116">
        <v>-176999.574735</v>
      </c>
    </row>
    <row r="84" spans="1:49" ht="14.15" customHeight="1">
      <c r="A84" s="25"/>
      <c r="B84" s="15" t="s">
        <v>134</v>
      </c>
      <c r="C84" s="63">
        <v>26437</v>
      </c>
      <c r="D84" s="63">
        <v>26435</v>
      </c>
      <c r="E84" s="63">
        <v>26435</v>
      </c>
      <c r="F84" s="63">
        <v>20585.359271000001</v>
      </c>
      <c r="G84" s="63">
        <v>20585.359271000001</v>
      </c>
      <c r="H84" s="63">
        <v>20585.359271000001</v>
      </c>
      <c r="I84" s="63">
        <v>20585.359271000001</v>
      </c>
      <c r="J84" s="63">
        <v>20585.359271000001</v>
      </c>
      <c r="K84" s="116">
        <v>20585</v>
      </c>
      <c r="L84" s="116">
        <v>20585.359271000001</v>
      </c>
      <c r="M84" s="116">
        <v>20585.359271000001</v>
      </c>
      <c r="N84" s="116">
        <v>20585.359271000001</v>
      </c>
      <c r="O84" s="116">
        <v>20585.359271000001</v>
      </c>
      <c r="P84" s="116">
        <v>20585.359271000001</v>
      </c>
      <c r="Q84" s="116">
        <v>20585.359271000001</v>
      </c>
      <c r="R84" s="116">
        <v>20585.359271000001</v>
      </c>
      <c r="S84" s="116">
        <v>20585.359271000001</v>
      </c>
      <c r="T84" s="116">
        <v>20585.359271000001</v>
      </c>
      <c r="U84" s="116">
        <v>20585.359271000001</v>
      </c>
      <c r="V84" s="537">
        <v>20585.359271000001</v>
      </c>
      <c r="W84" s="116">
        <v>20585.359271000001</v>
      </c>
      <c r="X84" s="116">
        <v>20585.359271000001</v>
      </c>
      <c r="Y84" s="116">
        <v>20585.359271000001</v>
      </c>
      <c r="Z84" s="537">
        <v>20585.359271000001</v>
      </c>
      <c r="AA84" s="116">
        <v>20585.359271000001</v>
      </c>
      <c r="AB84" s="116">
        <v>20585.359271000001</v>
      </c>
      <c r="AC84" s="116">
        <v>20585</v>
      </c>
      <c r="AD84" s="537">
        <v>20585.359271000001</v>
      </c>
      <c r="AE84" s="116">
        <v>20585.359271000001</v>
      </c>
      <c r="AF84" s="116">
        <v>20585.359</v>
      </c>
      <c r="AG84" s="116">
        <v>20585.359271000001</v>
      </c>
      <c r="AH84" s="537">
        <v>20585.359271000001</v>
      </c>
      <c r="AI84" s="116">
        <v>20585.359271000001</v>
      </c>
      <c r="AJ84" s="116">
        <v>20585.359271000001</v>
      </c>
      <c r="AK84" s="116">
        <v>20585.359271000001</v>
      </c>
      <c r="AL84" s="537">
        <v>20585.359271000001</v>
      </c>
      <c r="AM84" s="116">
        <v>20585.359271000001</v>
      </c>
      <c r="AN84" s="116">
        <v>20585.359271000001</v>
      </c>
      <c r="AO84" s="116">
        <v>20585.359271000001</v>
      </c>
      <c r="AP84" s="537">
        <v>20585.359271000001</v>
      </c>
      <c r="AQ84" s="116">
        <v>20585.359271000001</v>
      </c>
    </row>
    <row r="85" spans="1:49" s="144" customFormat="1" ht="14.15" hidden="1" customHeight="1">
      <c r="B85" s="189" t="s">
        <v>135</v>
      </c>
      <c r="C85" s="190" t="s">
        <v>85</v>
      </c>
      <c r="D85" s="190" t="s">
        <v>85</v>
      </c>
      <c r="E85" s="190" t="s">
        <v>85</v>
      </c>
      <c r="F85" s="143">
        <v>207017.21762899999</v>
      </c>
      <c r="G85" s="143">
        <v>76648.849595000007</v>
      </c>
      <c r="H85" s="143">
        <v>76648.849595000007</v>
      </c>
      <c r="I85" s="143">
        <v>76648.849595000007</v>
      </c>
      <c r="J85" s="143">
        <v>76648.849595000007</v>
      </c>
      <c r="K85" s="190" t="s">
        <v>85</v>
      </c>
      <c r="L85" s="190" t="s">
        <v>85</v>
      </c>
      <c r="M85" s="190" t="s">
        <v>85</v>
      </c>
      <c r="N85" s="190" t="s">
        <v>85</v>
      </c>
      <c r="O85" s="190" t="s">
        <v>85</v>
      </c>
      <c r="P85" s="190" t="s">
        <v>85</v>
      </c>
      <c r="Q85" s="190" t="s">
        <v>85</v>
      </c>
      <c r="R85" s="63">
        <v>10513.115183</v>
      </c>
      <c r="S85" s="63">
        <v>10513.115183</v>
      </c>
      <c r="T85" s="190" t="s">
        <v>85</v>
      </c>
      <c r="U85" s="190" t="s">
        <v>85</v>
      </c>
      <c r="V85" s="535" t="s">
        <v>85</v>
      </c>
      <c r="W85" s="190" t="s">
        <v>85</v>
      </c>
      <c r="X85" s="190" t="s">
        <v>85</v>
      </c>
      <c r="Y85" s="190" t="s">
        <v>85</v>
      </c>
      <c r="Z85" s="535" t="s">
        <v>85</v>
      </c>
      <c r="AA85" s="190" t="s">
        <v>85</v>
      </c>
      <c r="AB85" s="190" t="s">
        <v>85</v>
      </c>
      <c r="AC85" s="190" t="s">
        <v>85</v>
      </c>
      <c r="AD85" s="535" t="s">
        <v>85</v>
      </c>
      <c r="AE85" s="190" t="s">
        <v>85</v>
      </c>
      <c r="AF85" s="190" t="s">
        <v>85</v>
      </c>
      <c r="AG85" s="190" t="s">
        <v>85</v>
      </c>
      <c r="AH85" s="535" t="s">
        <v>85</v>
      </c>
      <c r="AI85" s="190" t="s">
        <v>85</v>
      </c>
      <c r="AJ85" s="190" t="s">
        <v>85</v>
      </c>
      <c r="AK85" s="190" t="s">
        <v>85</v>
      </c>
      <c r="AL85" s="535" t="s">
        <v>85</v>
      </c>
      <c r="AM85" s="190" t="s">
        <v>85</v>
      </c>
      <c r="AN85" s="190" t="s">
        <v>85</v>
      </c>
      <c r="AO85" s="190" t="s">
        <v>85</v>
      </c>
      <c r="AP85" s="535"/>
      <c r="AQ85" s="190" t="s">
        <v>85</v>
      </c>
      <c r="AR85" s="424"/>
      <c r="AS85" s="424"/>
      <c r="AT85" s="424"/>
      <c r="AU85" s="424"/>
      <c r="AV85" s="424"/>
      <c r="AW85" s="424"/>
    </row>
    <row r="86" spans="1:49" s="25" customFormat="1" ht="14.15" customHeight="1">
      <c r="A86" s="21"/>
      <c r="B86" s="1" t="s">
        <v>137</v>
      </c>
      <c r="C86" s="117">
        <f t="shared" ref="C86:P86" si="20">SUM(C77:C84)</f>
        <v>3150341</v>
      </c>
      <c r="D86" s="117">
        <f t="shared" si="20"/>
        <v>3171970</v>
      </c>
      <c r="E86" s="117">
        <f t="shared" si="20"/>
        <v>3223911</v>
      </c>
      <c r="F86" s="117">
        <f t="shared" si="20"/>
        <v>2952570.8958080006</v>
      </c>
      <c r="G86" s="117">
        <f t="shared" si="20"/>
        <v>2930224.3498900007</v>
      </c>
      <c r="H86" s="117">
        <f t="shared" si="20"/>
        <v>2973735.5245220005</v>
      </c>
      <c r="I86" s="117">
        <f t="shared" si="20"/>
        <v>2998306.3524300004</v>
      </c>
      <c r="J86" s="117">
        <f t="shared" si="20"/>
        <v>3043785.066087008</v>
      </c>
      <c r="K86" s="117">
        <f t="shared" si="20"/>
        <v>3008779</v>
      </c>
      <c r="L86" s="117">
        <f t="shared" si="20"/>
        <v>3082043.0989200003</v>
      </c>
      <c r="M86" s="117">
        <f t="shared" si="20"/>
        <v>3125657.3876610002</v>
      </c>
      <c r="N86" s="117">
        <f t="shared" si="20"/>
        <v>3171088.3829906033</v>
      </c>
      <c r="O86" s="117">
        <f t="shared" si="20"/>
        <v>4026257.3340320005</v>
      </c>
      <c r="P86" s="117">
        <f t="shared" si="20"/>
        <v>4134939.2969429852</v>
      </c>
      <c r="Q86" s="117">
        <v>4203710.4722399991</v>
      </c>
      <c r="R86" s="117">
        <v>4398001.5831500003</v>
      </c>
      <c r="S86" s="117">
        <v>4076252.4798789998</v>
      </c>
      <c r="T86" s="117">
        <v>4174706.7391439993</v>
      </c>
      <c r="U86" s="117">
        <f t="shared" ref="U86:AD86" si="21">SUM(U77:U85)</f>
        <v>4588340.3447079994</v>
      </c>
      <c r="V86" s="536">
        <f t="shared" si="21"/>
        <v>4547855.2172579998</v>
      </c>
      <c r="W86" s="117">
        <f t="shared" si="21"/>
        <v>4631995.9481380004</v>
      </c>
      <c r="X86" s="117">
        <f t="shared" si="21"/>
        <v>4581063.7684680009</v>
      </c>
      <c r="Y86" s="117">
        <f t="shared" si="21"/>
        <v>4682983.5459169997</v>
      </c>
      <c r="Z86" s="536">
        <f t="shared" si="21"/>
        <v>4548326.7762519997</v>
      </c>
      <c r="AA86" s="117">
        <f t="shared" si="21"/>
        <v>4486039.4384204829</v>
      </c>
      <c r="AB86" s="117">
        <f t="shared" si="21"/>
        <v>4642624.1746550007</v>
      </c>
      <c r="AC86" s="117">
        <f t="shared" si="21"/>
        <v>4655483</v>
      </c>
      <c r="AD86" s="536">
        <f t="shared" si="21"/>
        <v>4846362.5478070006</v>
      </c>
      <c r="AE86" s="117">
        <v>4444717.1363220001</v>
      </c>
      <c r="AF86" s="117">
        <f t="shared" ref="AF86:AL86" si="22">+SUM(AF77:AF85)</f>
        <v>4739657.3630000008</v>
      </c>
      <c r="AG86" s="117">
        <f t="shared" si="22"/>
        <v>4994421.5917270007</v>
      </c>
      <c r="AH86" s="536">
        <f t="shared" si="22"/>
        <v>5078259.7628100002</v>
      </c>
      <c r="AI86" s="117">
        <f t="shared" si="22"/>
        <v>4752551.1202420006</v>
      </c>
      <c r="AJ86" s="117">
        <f t="shared" si="22"/>
        <v>4613727.7763600014</v>
      </c>
      <c r="AK86" s="117">
        <f t="shared" si="22"/>
        <v>4609984.1027820008</v>
      </c>
      <c r="AL86" s="536">
        <f t="shared" si="22"/>
        <v>3815177.0935020004</v>
      </c>
      <c r="AM86" s="117">
        <f>+SUM(AM77:AM85)</f>
        <v>3476698.2357180002</v>
      </c>
      <c r="AN86" s="117">
        <f>+SUM(AN77:AN85)</f>
        <v>3569527.6438069995</v>
      </c>
      <c r="AO86" s="117">
        <f>+SUM(AO77:AO85)</f>
        <v>3622400.3713030005</v>
      </c>
      <c r="AP86" s="536">
        <f t="shared" ref="AP86" si="23">+SUM(AP77:AP85)</f>
        <v>3658255.6394789997</v>
      </c>
      <c r="AQ86" s="117">
        <f>+SUM(AQ77:AQ85)</f>
        <v>3380613.7364980006</v>
      </c>
      <c r="AR86" s="1"/>
      <c r="AS86" s="1"/>
      <c r="AT86" s="1"/>
      <c r="AU86" s="1"/>
      <c r="AV86" s="1"/>
      <c r="AW86" s="1"/>
    </row>
    <row r="87" spans="1:49" ht="14.15" customHeight="1">
      <c r="A87" s="25"/>
      <c r="B87" s="15" t="s">
        <v>138</v>
      </c>
      <c r="C87" s="63">
        <v>981171</v>
      </c>
      <c r="D87" s="63">
        <v>1007284</v>
      </c>
      <c r="E87" s="63">
        <v>963998</v>
      </c>
      <c r="F87" s="63">
        <v>1217673</v>
      </c>
      <c r="G87" s="63">
        <v>1160945.293579</v>
      </c>
      <c r="H87" s="63">
        <v>1204332.6516549999</v>
      </c>
      <c r="I87" s="63">
        <v>1245124.1746159999</v>
      </c>
      <c r="J87" s="63">
        <v>1274089.876313</v>
      </c>
      <c r="K87" s="116">
        <v>1194651</v>
      </c>
      <c r="L87" s="116">
        <v>1204296.8832670001</v>
      </c>
      <c r="M87" s="116">
        <v>1248046.8491430001</v>
      </c>
      <c r="N87" s="116">
        <v>1265806.0548930001</v>
      </c>
      <c r="O87" s="116">
        <v>907567.54303499998</v>
      </c>
      <c r="P87" s="116">
        <v>929958.02966801415</v>
      </c>
      <c r="Q87" s="116">
        <v>945913.17055299995</v>
      </c>
      <c r="R87" s="116">
        <v>1006354.153196</v>
      </c>
      <c r="S87" s="116">
        <v>956687.45942099998</v>
      </c>
      <c r="T87" s="116">
        <v>927813.70486000006</v>
      </c>
      <c r="U87" s="116">
        <v>1078109.1995699999</v>
      </c>
      <c r="V87" s="537">
        <v>1126742.2068459999</v>
      </c>
      <c r="W87" s="116">
        <v>1022890.856407</v>
      </c>
      <c r="X87" s="116">
        <v>1076247.1634899999</v>
      </c>
      <c r="Y87" s="116">
        <v>1115935.2656709999</v>
      </c>
      <c r="Z87" s="537">
        <v>1192329.789836</v>
      </c>
      <c r="AA87" s="116">
        <v>1120420.6197939999</v>
      </c>
      <c r="AB87" s="116">
        <v>1229499.574339</v>
      </c>
      <c r="AC87" s="116">
        <v>1325690</v>
      </c>
      <c r="AD87" s="537">
        <v>1475558</v>
      </c>
      <c r="AE87" s="116">
        <v>1435366.8809189999</v>
      </c>
      <c r="AF87" s="116">
        <v>1478236.8689999999</v>
      </c>
      <c r="AG87" s="116">
        <v>1498904.6006120001</v>
      </c>
      <c r="AH87" s="537">
        <v>1619144.2180000001</v>
      </c>
      <c r="AI87" s="116">
        <v>1587791.261805</v>
      </c>
      <c r="AJ87" s="116">
        <v>1627238.8640000001</v>
      </c>
      <c r="AK87" s="116">
        <v>1647768.8091780001</v>
      </c>
      <c r="AL87" s="537">
        <v>1701554.6467909999</v>
      </c>
      <c r="AM87" s="116">
        <v>1634805.068986</v>
      </c>
      <c r="AN87" s="116">
        <v>1678244.3187500001</v>
      </c>
      <c r="AO87" s="116">
        <v>1713768.6868710001</v>
      </c>
      <c r="AP87" s="537">
        <v>1734897.705325</v>
      </c>
      <c r="AQ87" s="116">
        <v>1666278.8710380001</v>
      </c>
    </row>
    <row r="88" spans="1:49" s="25" customFormat="1" ht="14.15" customHeight="1">
      <c r="A88" s="21"/>
      <c r="B88" s="24" t="s">
        <v>139</v>
      </c>
      <c r="C88" s="118">
        <f t="shared" ref="C88:O88" si="24">+C86+C87</f>
        <v>4131512</v>
      </c>
      <c r="D88" s="118">
        <f t="shared" si="24"/>
        <v>4179254</v>
      </c>
      <c r="E88" s="118">
        <f t="shared" si="24"/>
        <v>4187909</v>
      </c>
      <c r="F88" s="118">
        <f t="shared" si="24"/>
        <v>4170243.8958080006</v>
      </c>
      <c r="G88" s="118">
        <f t="shared" si="24"/>
        <v>4091169.6434690007</v>
      </c>
      <c r="H88" s="118">
        <f t="shared" si="24"/>
        <v>4178068.1761770006</v>
      </c>
      <c r="I88" s="118">
        <f t="shared" si="24"/>
        <v>4243430.5270460006</v>
      </c>
      <c r="J88" s="118">
        <f t="shared" si="24"/>
        <v>4317874.9424000084</v>
      </c>
      <c r="K88" s="118">
        <f t="shared" si="24"/>
        <v>4203430</v>
      </c>
      <c r="L88" s="118">
        <f t="shared" si="24"/>
        <v>4286339.9821870001</v>
      </c>
      <c r="M88" s="118">
        <f t="shared" si="24"/>
        <v>4373704.2368040001</v>
      </c>
      <c r="N88" s="118">
        <f t="shared" si="24"/>
        <v>4436894.4378836034</v>
      </c>
      <c r="O88" s="118">
        <f t="shared" si="24"/>
        <v>4933824.8770670006</v>
      </c>
      <c r="P88" s="118">
        <f>+P86+P87</f>
        <v>5064897.3266109992</v>
      </c>
      <c r="Q88" s="118">
        <f>+Q86+Q87</f>
        <v>5149623.6427929988</v>
      </c>
      <c r="R88" s="118">
        <f>+SUM(R86:R87)</f>
        <v>5404355.7363460008</v>
      </c>
      <c r="S88" s="118">
        <v>5032939.9392999997</v>
      </c>
      <c r="T88" s="118">
        <v>5102520.4440039992</v>
      </c>
      <c r="U88" s="118">
        <f>+U86+U87</f>
        <v>5666449.5442779996</v>
      </c>
      <c r="V88" s="538">
        <f>+V86+V87</f>
        <v>5674597.4241039995</v>
      </c>
      <c r="W88" s="118">
        <f>+W86+W87</f>
        <v>5654886.8045450002</v>
      </c>
      <c r="X88" s="118">
        <f>+X86+X87</f>
        <v>5657310.9319580011</v>
      </c>
      <c r="Y88" s="118">
        <f>+Y86+Y87</f>
        <v>5798918.8115879996</v>
      </c>
      <c r="Z88" s="538">
        <f t="shared" ref="Z88:AD88" si="25">+Z86+Z87</f>
        <v>5740656.5660879994</v>
      </c>
      <c r="AA88" s="118">
        <f t="shared" si="25"/>
        <v>5606460.0582144829</v>
      </c>
      <c r="AB88" s="118">
        <f t="shared" si="25"/>
        <v>5872123.7489940003</v>
      </c>
      <c r="AC88" s="118">
        <f t="shared" si="25"/>
        <v>5981173</v>
      </c>
      <c r="AD88" s="538">
        <f t="shared" si="25"/>
        <v>6321920.5478070006</v>
      </c>
      <c r="AE88" s="118">
        <f>+AE86+AE87</f>
        <v>5880084.0172410002</v>
      </c>
      <c r="AF88" s="118">
        <f>+AF86+AF87</f>
        <v>6217894.2320000008</v>
      </c>
      <c r="AG88" s="118">
        <f>+AG86+AG87</f>
        <v>6493326.1923390012</v>
      </c>
      <c r="AH88" s="538">
        <f>+AH86+AH87</f>
        <v>6697403.9808100006</v>
      </c>
      <c r="AI88" s="118">
        <v>6340342.3820470003</v>
      </c>
      <c r="AJ88" s="118">
        <f t="shared" ref="AJ88:AO88" si="26">+AJ86+AJ87</f>
        <v>6240966.6403600015</v>
      </c>
      <c r="AK88" s="118">
        <f t="shared" si="26"/>
        <v>6257752.9119600011</v>
      </c>
      <c r="AL88" s="538">
        <f t="shared" si="26"/>
        <v>5516731.7402929999</v>
      </c>
      <c r="AM88" s="118">
        <f t="shared" si="26"/>
        <v>5111503.3047040002</v>
      </c>
      <c r="AN88" s="118">
        <f t="shared" si="26"/>
        <v>5247771.9625569992</v>
      </c>
      <c r="AO88" s="118">
        <f t="shared" si="26"/>
        <v>5336169.0581740011</v>
      </c>
      <c r="AP88" s="538">
        <f t="shared" ref="AP88:AQ88" si="27">+AP86+AP87</f>
        <v>5393153.3448040001</v>
      </c>
      <c r="AQ88" s="118">
        <f t="shared" si="27"/>
        <v>5046892.6075360011</v>
      </c>
      <c r="AR88" s="1"/>
      <c r="AS88" s="1"/>
      <c r="AT88" s="1"/>
      <c r="AU88" s="1"/>
      <c r="AV88" s="1"/>
      <c r="AW88" s="1"/>
    </row>
    <row r="89" spans="1:49" ht="14.15" customHeight="1">
      <c r="C89" s="63"/>
      <c r="D89" s="63"/>
      <c r="E89" s="63"/>
      <c r="F89" s="63"/>
      <c r="G89" s="63"/>
      <c r="H89" s="63"/>
      <c r="I89" s="63"/>
      <c r="J89" s="63"/>
      <c r="K89" s="116"/>
      <c r="L89" s="116"/>
      <c r="M89" s="116"/>
      <c r="N89" s="116"/>
      <c r="O89" s="116"/>
      <c r="P89" s="116"/>
      <c r="Q89" s="116"/>
      <c r="R89" s="116"/>
      <c r="S89" s="116"/>
      <c r="T89" s="116"/>
      <c r="U89" s="116"/>
      <c r="V89" s="537"/>
      <c r="W89" s="116"/>
      <c r="X89" s="116"/>
      <c r="Y89" s="116"/>
      <c r="Z89" s="537"/>
      <c r="AA89" s="116"/>
      <c r="AB89" s="116"/>
      <c r="AC89" s="116"/>
      <c r="AD89" s="537"/>
      <c r="AH89" s="533"/>
      <c r="AI89" s="429"/>
      <c r="AL89" s="533"/>
      <c r="AM89" s="429"/>
      <c r="AP89" s="533"/>
      <c r="AQ89" s="429"/>
    </row>
    <row r="90" spans="1:49" ht="14.15" customHeight="1">
      <c r="B90" s="1" t="s">
        <v>140</v>
      </c>
      <c r="C90" s="63"/>
      <c r="D90" s="63"/>
      <c r="E90" s="63"/>
      <c r="F90" s="63"/>
      <c r="G90" s="63"/>
      <c r="H90" s="63"/>
      <c r="I90" s="63"/>
      <c r="J90" s="63" t="s">
        <v>119</v>
      </c>
      <c r="K90" s="116"/>
      <c r="L90" s="116"/>
      <c r="M90" s="116"/>
      <c r="N90" s="116"/>
      <c r="O90" s="116"/>
      <c r="P90" s="116"/>
      <c r="Q90" s="116"/>
      <c r="R90" s="116"/>
      <c r="S90" s="116"/>
      <c r="T90" s="116"/>
      <c r="U90" s="116"/>
      <c r="V90" s="537"/>
      <c r="W90" s="116"/>
      <c r="X90" s="116"/>
      <c r="Y90" s="116"/>
      <c r="Z90" s="537"/>
      <c r="AA90" s="116"/>
      <c r="AB90" s="116"/>
      <c r="AC90" s="116"/>
      <c r="AD90" s="537"/>
      <c r="AH90" s="533"/>
      <c r="AI90" s="429"/>
      <c r="AL90" s="533"/>
      <c r="AM90" s="429"/>
      <c r="AP90" s="533"/>
      <c r="AQ90" s="429"/>
    </row>
    <row r="91" spans="1:49" ht="14.15" customHeight="1">
      <c r="B91" s="15" t="s">
        <v>141</v>
      </c>
      <c r="C91" s="63">
        <v>2768995</v>
      </c>
      <c r="D91" s="63">
        <v>2756287</v>
      </c>
      <c r="E91" s="63">
        <v>3000957</v>
      </c>
      <c r="F91" s="63">
        <v>2710596</v>
      </c>
      <c r="G91" s="63">
        <v>2696016.593448</v>
      </c>
      <c r="H91" s="63">
        <v>2564142</v>
      </c>
      <c r="I91" s="63">
        <v>2533404</v>
      </c>
      <c r="J91" s="63">
        <v>3532199</v>
      </c>
      <c r="K91" s="116">
        <v>3454367</v>
      </c>
      <c r="L91" s="116">
        <v>3578433.9441030002</v>
      </c>
      <c r="M91" s="116">
        <v>3456810.8223740002</v>
      </c>
      <c r="N91" s="116">
        <v>3374986.3590310002</v>
      </c>
      <c r="O91" s="116">
        <v>2700677.6980790002</v>
      </c>
      <c r="P91" s="116">
        <v>2727606.440287</v>
      </c>
      <c r="Q91" s="116">
        <v>2834735.7931479998</v>
      </c>
      <c r="R91" s="116">
        <v>2956750.1566590001</v>
      </c>
      <c r="S91" s="116">
        <v>2932916.0530829998</v>
      </c>
      <c r="T91" s="116">
        <v>4420373.6592530003</v>
      </c>
      <c r="U91" s="116">
        <v>3680931.3378280001</v>
      </c>
      <c r="V91" s="537">
        <v>3370810.2180079999</v>
      </c>
      <c r="W91" s="116">
        <v>3653404.722821</v>
      </c>
      <c r="X91" s="116">
        <v>3761977.775711</v>
      </c>
      <c r="Y91" s="116">
        <v>3854232.7430170001</v>
      </c>
      <c r="Z91" s="537">
        <v>3382519.2230679998</v>
      </c>
      <c r="AA91" s="116">
        <v>3720381.1243710001</v>
      </c>
      <c r="AB91" s="116">
        <v>3380203.6418340001</v>
      </c>
      <c r="AC91" s="116">
        <v>3358379</v>
      </c>
      <c r="AD91" s="537">
        <v>3982114.3268670002</v>
      </c>
      <c r="AE91" s="116">
        <v>4147482.5277559999</v>
      </c>
      <c r="AF91" s="116">
        <v>4320941.8310000002</v>
      </c>
      <c r="AG91" s="116">
        <v>4564857.7976749996</v>
      </c>
      <c r="AH91" s="537">
        <v>4284639.17</v>
      </c>
      <c r="AI91" s="116">
        <v>4500184.2200530004</v>
      </c>
      <c r="AJ91" s="116">
        <v>4204986.9194050003</v>
      </c>
      <c r="AK91" s="116">
        <v>4103223.9792010002</v>
      </c>
      <c r="AL91" s="537">
        <v>3991482.1614720002</v>
      </c>
      <c r="AM91" s="116">
        <v>3644641.8302770001</v>
      </c>
      <c r="AN91" s="116">
        <v>3639233.0457000001</v>
      </c>
      <c r="AO91" s="116">
        <v>3655375.9328160002</v>
      </c>
      <c r="AP91" s="537">
        <v>3901979.7061450002</v>
      </c>
      <c r="AQ91" s="116">
        <v>3727961.3637990002</v>
      </c>
    </row>
    <row r="92" spans="1:49" ht="14.15" customHeight="1">
      <c r="B92" s="15" t="s">
        <v>142</v>
      </c>
      <c r="C92" s="190" t="s">
        <v>85</v>
      </c>
      <c r="D92" s="190" t="s">
        <v>85</v>
      </c>
      <c r="E92" s="190" t="s">
        <v>85</v>
      </c>
      <c r="F92" s="190" t="s">
        <v>85</v>
      </c>
      <c r="G92" s="190" t="s">
        <v>85</v>
      </c>
      <c r="H92" s="190" t="s">
        <v>85</v>
      </c>
      <c r="I92" s="190" t="s">
        <v>85</v>
      </c>
      <c r="J92" s="190" t="s">
        <v>85</v>
      </c>
      <c r="K92" s="190" t="s">
        <v>85</v>
      </c>
      <c r="L92" s="190" t="s">
        <v>85</v>
      </c>
      <c r="M92" s="190" t="s">
        <v>85</v>
      </c>
      <c r="N92" s="190" t="s">
        <v>85</v>
      </c>
      <c r="O92" s="190" t="s">
        <v>85</v>
      </c>
      <c r="P92" s="190" t="s">
        <v>85</v>
      </c>
      <c r="Q92" s="190" t="s">
        <v>85</v>
      </c>
      <c r="R92" s="190" t="s">
        <v>85</v>
      </c>
      <c r="S92" s="116">
        <v>71281.569497999997</v>
      </c>
      <c r="T92" s="116">
        <v>70720.228378999993</v>
      </c>
      <c r="U92" s="116">
        <v>70804.905144000004</v>
      </c>
      <c r="V92" s="537">
        <v>61867.046693999997</v>
      </c>
      <c r="W92" s="116">
        <v>62747.200009</v>
      </c>
      <c r="X92" s="116">
        <v>61056.520299999996</v>
      </c>
      <c r="Y92" s="116">
        <v>61058.514524999999</v>
      </c>
      <c r="Z92" s="537">
        <v>58430.103726000001</v>
      </c>
      <c r="AA92" s="116">
        <v>53312.633844000004</v>
      </c>
      <c r="AB92" s="116">
        <v>55413.052237999997</v>
      </c>
      <c r="AC92" s="116">
        <v>62761</v>
      </c>
      <c r="AD92" s="537">
        <v>54849.839123999998</v>
      </c>
      <c r="AE92" s="116">
        <v>56428.967387999997</v>
      </c>
      <c r="AF92" s="116">
        <v>57040.218000000001</v>
      </c>
      <c r="AG92" s="116">
        <v>57792.502400999998</v>
      </c>
      <c r="AH92" s="537">
        <v>40539.177000000003</v>
      </c>
      <c r="AI92" s="116">
        <v>41001.806955</v>
      </c>
      <c r="AJ92" s="116">
        <v>41170.534654000003</v>
      </c>
      <c r="AK92" s="116">
        <v>56904.26829</v>
      </c>
      <c r="AL92" s="537">
        <v>39113.296095999998</v>
      </c>
      <c r="AM92" s="116">
        <v>39437.390779000001</v>
      </c>
      <c r="AN92" s="116">
        <v>39967.094482</v>
      </c>
      <c r="AO92" s="116">
        <v>43419.663858</v>
      </c>
      <c r="AP92" s="537">
        <v>21808.465005999999</v>
      </c>
      <c r="AQ92" s="116">
        <v>24756.797124000001</v>
      </c>
    </row>
    <row r="93" spans="1:49" ht="14.15" customHeight="1">
      <c r="B93" s="15" t="s">
        <v>143</v>
      </c>
      <c r="C93" s="63">
        <v>149463</v>
      </c>
      <c r="D93" s="63">
        <v>151527</v>
      </c>
      <c r="E93" s="63">
        <v>152696</v>
      </c>
      <c r="F93" s="63">
        <v>0</v>
      </c>
      <c r="G93" s="63">
        <v>0</v>
      </c>
      <c r="H93" s="63">
        <v>0</v>
      </c>
      <c r="I93" s="63">
        <v>0</v>
      </c>
      <c r="J93" s="63">
        <v>79157</v>
      </c>
      <c r="K93" s="116">
        <v>79157</v>
      </c>
      <c r="L93" s="116">
        <v>82403.365216000006</v>
      </c>
      <c r="M93" s="116">
        <v>83992.270378000001</v>
      </c>
      <c r="N93" s="116">
        <v>85611.847410999995</v>
      </c>
      <c r="O93" s="116">
        <v>87262.688991999996</v>
      </c>
      <c r="P93" s="116">
        <v>88945.399264000007</v>
      </c>
      <c r="Q93" s="116">
        <v>90660.594049000007</v>
      </c>
      <c r="R93" s="116">
        <v>92411.308841000005</v>
      </c>
      <c r="S93" s="116">
        <v>94078.496922999999</v>
      </c>
      <c r="T93" s="116">
        <v>103735.31810799999</v>
      </c>
      <c r="U93" s="116">
        <v>104328.21841100001</v>
      </c>
      <c r="V93" s="537">
        <v>99359.525657999999</v>
      </c>
      <c r="W93" s="116">
        <v>101217.06456699999</v>
      </c>
      <c r="X93" s="116">
        <v>103076.06101799999</v>
      </c>
      <c r="Y93" s="116">
        <v>104969.22593</v>
      </c>
      <c r="Z93" s="537">
        <v>106865.093569</v>
      </c>
      <c r="AA93" s="116">
        <v>108047.554813</v>
      </c>
      <c r="AB93" s="116">
        <v>109243.09998</v>
      </c>
      <c r="AC93" s="116">
        <v>110452</v>
      </c>
      <c r="AD93" s="537">
        <v>111674.02277900001</v>
      </c>
      <c r="AE93" s="116">
        <v>113392.79934899999</v>
      </c>
      <c r="AF93" s="116">
        <v>115378.946</v>
      </c>
      <c r="AG93" s="116">
        <v>118359.057459</v>
      </c>
      <c r="AH93" s="537">
        <v>122639.52138799999</v>
      </c>
      <c r="AI93" s="116">
        <v>126558.668586</v>
      </c>
      <c r="AJ93" s="116">
        <v>119612.611878</v>
      </c>
      <c r="AK93" s="116">
        <v>123676.883031</v>
      </c>
      <c r="AL93" s="537">
        <v>23654.322729</v>
      </c>
      <c r="AM93" s="116">
        <v>23654.322729</v>
      </c>
      <c r="AN93" s="116">
        <v>25377.863472000001</v>
      </c>
      <c r="AO93" s="116">
        <v>28856.359647000001</v>
      </c>
      <c r="AP93" s="537">
        <v>30513.367189000001</v>
      </c>
      <c r="AQ93" s="116">
        <v>28259.054542000002</v>
      </c>
    </row>
    <row r="94" spans="1:49" ht="14.15" customHeight="1">
      <c r="B94" s="15" t="s">
        <v>144</v>
      </c>
      <c r="C94" s="52">
        <v>462403</v>
      </c>
      <c r="D94" s="52">
        <v>459514</v>
      </c>
      <c r="E94" s="52">
        <v>521714</v>
      </c>
      <c r="F94" s="52">
        <v>538443</v>
      </c>
      <c r="G94" s="52">
        <v>537194.24448600004</v>
      </c>
      <c r="H94" s="52">
        <v>524806.32216700003</v>
      </c>
      <c r="I94" s="52">
        <v>528003</v>
      </c>
      <c r="J94" s="52">
        <v>520978.1348354824</v>
      </c>
      <c r="K94" s="116">
        <v>517167</v>
      </c>
      <c r="L94" s="116">
        <v>504785.78746399999</v>
      </c>
      <c r="M94" s="116">
        <v>500588.09132900002</v>
      </c>
      <c r="N94" s="116">
        <v>494132.21263000002</v>
      </c>
      <c r="O94" s="116">
        <v>491057.677004</v>
      </c>
      <c r="P94" s="116">
        <v>490150</v>
      </c>
      <c r="Q94" s="116">
        <v>489673.365123</v>
      </c>
      <c r="R94" s="116">
        <v>423893.71477199998</v>
      </c>
      <c r="S94" s="116">
        <v>418670.93827599997</v>
      </c>
      <c r="T94" s="116">
        <v>378842.05545699998</v>
      </c>
      <c r="U94" s="116">
        <v>325216.75041600002</v>
      </c>
      <c r="V94" s="537">
        <v>324264.22515200003</v>
      </c>
      <c r="W94" s="116">
        <v>348723.52220100001</v>
      </c>
      <c r="X94" s="116">
        <v>347758.13435800001</v>
      </c>
      <c r="Y94" s="116">
        <v>350982.093376</v>
      </c>
      <c r="Z94" s="537">
        <v>325584.93489799998</v>
      </c>
      <c r="AA94" s="116">
        <v>325243.12970400002</v>
      </c>
      <c r="AB94" s="116">
        <v>336712.316161</v>
      </c>
      <c r="AC94" s="116">
        <v>398199</v>
      </c>
      <c r="AD94" s="537">
        <v>417240</v>
      </c>
      <c r="AE94" s="116">
        <v>444501.06085299997</v>
      </c>
      <c r="AF94" s="116">
        <v>437255.88500000001</v>
      </c>
      <c r="AG94" s="116">
        <v>451836.21251099999</v>
      </c>
      <c r="AH94" s="537">
        <v>428151.18300000002</v>
      </c>
      <c r="AI94" s="116">
        <v>425625.46550799999</v>
      </c>
      <c r="AJ94" s="116">
        <v>427562.59791900002</v>
      </c>
      <c r="AK94" s="116">
        <v>430309.36845200002</v>
      </c>
      <c r="AL94" s="537">
        <v>419929.32045399997</v>
      </c>
      <c r="AM94" s="116">
        <v>437588.71171900001</v>
      </c>
      <c r="AN94" s="116">
        <v>458023.30652099999</v>
      </c>
      <c r="AO94" s="116">
        <v>450796.22513199999</v>
      </c>
      <c r="AP94" s="537">
        <v>442673.90152999997</v>
      </c>
      <c r="AQ94" s="116">
        <v>451009.09441899997</v>
      </c>
    </row>
    <row r="95" spans="1:49" ht="14.15" customHeight="1">
      <c r="B95" s="15" t="s">
        <v>145</v>
      </c>
      <c r="C95" s="63">
        <v>120859</v>
      </c>
      <c r="D95" s="63">
        <v>125045</v>
      </c>
      <c r="E95" s="63">
        <v>123832</v>
      </c>
      <c r="F95" s="63">
        <v>115571.526035</v>
      </c>
      <c r="G95" s="63">
        <v>115294.91125999999</v>
      </c>
      <c r="H95" s="63">
        <v>115090.808768</v>
      </c>
      <c r="I95" s="63">
        <v>114973.088127</v>
      </c>
      <c r="J95" s="63">
        <v>135615.13540900001</v>
      </c>
      <c r="K95" s="116">
        <v>135331</v>
      </c>
      <c r="L95" s="116">
        <v>135201.34396500001</v>
      </c>
      <c r="M95" s="116">
        <v>140266.65081299999</v>
      </c>
      <c r="N95" s="116">
        <v>141097.318225</v>
      </c>
      <c r="O95" s="116">
        <v>138659.04988000001</v>
      </c>
      <c r="P95" s="116">
        <v>138230.967072</v>
      </c>
      <c r="Q95" s="116">
        <v>137495.71701600001</v>
      </c>
      <c r="R95" s="116">
        <v>134247.615456</v>
      </c>
      <c r="S95" s="116">
        <v>137804.428193</v>
      </c>
      <c r="T95" s="116">
        <v>137180.58775899999</v>
      </c>
      <c r="U95" s="116">
        <v>140174.80079099999</v>
      </c>
      <c r="V95" s="537">
        <v>148176.274772</v>
      </c>
      <c r="W95" s="116">
        <v>149270.10315499999</v>
      </c>
      <c r="X95" s="116">
        <v>148503.04928199999</v>
      </c>
      <c r="Y95" s="116">
        <v>150011.21608499999</v>
      </c>
      <c r="Z95" s="537">
        <v>140893.39827400001</v>
      </c>
      <c r="AA95" s="116">
        <v>140568.30940500001</v>
      </c>
      <c r="AB95" s="116">
        <v>141355.58546</v>
      </c>
      <c r="AC95" s="116">
        <v>141743</v>
      </c>
      <c r="AD95" s="537">
        <v>121408</v>
      </c>
      <c r="AE95" s="116">
        <v>121037.773586</v>
      </c>
      <c r="AF95" s="116">
        <v>120457.666</v>
      </c>
      <c r="AG95" s="116">
        <v>123173.685667</v>
      </c>
      <c r="AH95" s="537">
        <v>98474.967000000004</v>
      </c>
      <c r="AI95" s="116">
        <v>98475.587490000005</v>
      </c>
      <c r="AJ95" s="116">
        <v>98741.888856000005</v>
      </c>
      <c r="AK95" s="116">
        <v>97063.468187999999</v>
      </c>
      <c r="AL95" s="537">
        <v>119636.29289899999</v>
      </c>
      <c r="AM95" s="116">
        <v>119593.123974</v>
      </c>
      <c r="AN95" s="116">
        <v>119448.381374</v>
      </c>
      <c r="AO95" s="116">
        <v>119612.053619</v>
      </c>
      <c r="AP95" s="537">
        <v>131367.97344599999</v>
      </c>
      <c r="AQ95" s="116">
        <v>131656.60948899999</v>
      </c>
    </row>
    <row r="96" spans="1:49" ht="14.15" customHeight="1">
      <c r="B96" s="15" t="s">
        <v>146</v>
      </c>
      <c r="C96" s="63"/>
      <c r="D96" s="63"/>
      <c r="E96" s="63"/>
      <c r="F96" s="63"/>
      <c r="G96" s="63"/>
      <c r="H96" s="63"/>
      <c r="I96" s="63"/>
      <c r="J96" s="63"/>
      <c r="K96" s="116"/>
      <c r="L96" s="116"/>
      <c r="M96" s="116"/>
      <c r="N96" s="116"/>
      <c r="O96" s="116"/>
      <c r="P96" s="116"/>
      <c r="Q96" s="116"/>
      <c r="R96" s="116"/>
      <c r="S96" s="116"/>
      <c r="T96" s="116"/>
      <c r="U96" s="116"/>
      <c r="V96" s="537"/>
      <c r="W96" s="116"/>
      <c r="X96" s="116"/>
      <c r="Y96" s="116"/>
      <c r="Z96" s="537"/>
      <c r="AA96" s="116"/>
      <c r="AB96" s="116"/>
      <c r="AC96" s="116"/>
      <c r="AD96" s="537"/>
      <c r="AE96" s="116">
        <v>5.1844250000000001</v>
      </c>
      <c r="AF96" s="116">
        <v>0</v>
      </c>
      <c r="AG96" s="116">
        <v>0</v>
      </c>
      <c r="AH96" s="537">
        <v>0</v>
      </c>
      <c r="AI96" s="116">
        <v>0</v>
      </c>
      <c r="AJ96" s="116">
        <v>0</v>
      </c>
      <c r="AK96" s="116">
        <v>0</v>
      </c>
      <c r="AL96" s="537">
        <v>0</v>
      </c>
      <c r="AM96" s="116">
        <v>0</v>
      </c>
      <c r="AN96" s="116">
        <v>0</v>
      </c>
      <c r="AO96" s="116">
        <v>0</v>
      </c>
      <c r="AP96" s="536">
        <v>0</v>
      </c>
      <c r="AQ96" s="117">
        <v>0</v>
      </c>
    </row>
    <row r="97" spans="1:49" ht="14.15" customHeight="1">
      <c r="A97" s="25"/>
      <c r="B97" s="1" t="s">
        <v>147</v>
      </c>
      <c r="C97" s="64">
        <f t="shared" ref="C97:O97" si="28">SUM(C91:C95)</f>
        <v>3501720</v>
      </c>
      <c r="D97" s="64">
        <f t="shared" si="28"/>
        <v>3492373</v>
      </c>
      <c r="E97" s="64">
        <f t="shared" si="28"/>
        <v>3799199</v>
      </c>
      <c r="F97" s="64">
        <f t="shared" si="28"/>
        <v>3364610.5260350001</v>
      </c>
      <c r="G97" s="64">
        <f t="shared" si="28"/>
        <v>3348505.7491939999</v>
      </c>
      <c r="H97" s="64">
        <f t="shared" si="28"/>
        <v>3204039.1309349998</v>
      </c>
      <c r="I97" s="64">
        <f t="shared" si="28"/>
        <v>3176380.0881269998</v>
      </c>
      <c r="J97" s="64">
        <f t="shared" si="28"/>
        <v>4267949.2702444829</v>
      </c>
      <c r="K97" s="117">
        <f t="shared" si="28"/>
        <v>4186022</v>
      </c>
      <c r="L97" s="117">
        <f t="shared" si="28"/>
        <v>4300824.4407480005</v>
      </c>
      <c r="M97" s="117">
        <f t="shared" si="28"/>
        <v>4181657.8348940001</v>
      </c>
      <c r="N97" s="117">
        <f t="shared" si="28"/>
        <v>4095827.7372970004</v>
      </c>
      <c r="O97" s="117">
        <f t="shared" si="28"/>
        <v>3417657.1139550004</v>
      </c>
      <c r="P97" s="117">
        <f t="shared" ref="P97:W97" si="29">SUM(P91:P95)</f>
        <v>3444932.8066229997</v>
      </c>
      <c r="Q97" s="117">
        <f t="shared" si="29"/>
        <v>3552565.4693359998</v>
      </c>
      <c r="R97" s="117">
        <f t="shared" si="29"/>
        <v>3607302.7957279999</v>
      </c>
      <c r="S97" s="117">
        <f t="shared" si="29"/>
        <v>3654751.4859730001</v>
      </c>
      <c r="T97" s="117">
        <f t="shared" si="29"/>
        <v>5110851.8489560001</v>
      </c>
      <c r="U97" s="117">
        <f t="shared" si="29"/>
        <v>4321456.0125899995</v>
      </c>
      <c r="V97" s="536">
        <f t="shared" si="29"/>
        <v>4004477.2902839994</v>
      </c>
      <c r="W97" s="117">
        <f t="shared" si="29"/>
        <v>4315362.6127530001</v>
      </c>
      <c r="X97" s="117">
        <f>SUM(X91:X95)</f>
        <v>4422371.5406690007</v>
      </c>
      <c r="Y97" s="117">
        <f>SUM(Y91:Y95)</f>
        <v>4521253.7929330003</v>
      </c>
      <c r="Z97" s="536">
        <f t="shared" ref="Z97:AD97" si="30">SUM(Z91:Z95)</f>
        <v>4014292.7535349997</v>
      </c>
      <c r="AA97" s="117">
        <f t="shared" si="30"/>
        <v>4347552.7521369997</v>
      </c>
      <c r="AB97" s="117">
        <f t="shared" si="30"/>
        <v>4022927.6956730005</v>
      </c>
      <c r="AC97" s="117">
        <f t="shared" si="30"/>
        <v>4071534</v>
      </c>
      <c r="AD97" s="536">
        <f t="shared" si="30"/>
        <v>4687286.1887699999</v>
      </c>
      <c r="AE97" s="117">
        <f>+SUM(AE91:AE96)</f>
        <v>4882848.3133570002</v>
      </c>
      <c r="AF97" s="117">
        <f>+SUM(AF91:AF96)</f>
        <v>5051074.546000001</v>
      </c>
      <c r="AG97" s="117">
        <f>+SUM(AG91:AG96)</f>
        <v>5316019.255712999</v>
      </c>
      <c r="AH97" s="536">
        <f>+SUM(AH91:AH96)</f>
        <v>4974444.0183880003</v>
      </c>
      <c r="AI97" s="117">
        <v>5191845.7485920005</v>
      </c>
      <c r="AJ97" s="117">
        <f t="shared" ref="AJ97:AQ97" si="31">+SUM(AJ91:AJ96)</f>
        <v>4892074.5527120009</v>
      </c>
      <c r="AK97" s="117">
        <f t="shared" si="31"/>
        <v>4811177.9671620009</v>
      </c>
      <c r="AL97" s="536">
        <f t="shared" si="31"/>
        <v>4593815.3936499991</v>
      </c>
      <c r="AM97" s="117">
        <f t="shared" si="31"/>
        <v>4264915.3794780001</v>
      </c>
      <c r="AN97" s="117">
        <f t="shared" si="31"/>
        <v>4282049.6915490003</v>
      </c>
      <c r="AO97" s="117">
        <f t="shared" si="31"/>
        <v>4298060.2350720009</v>
      </c>
      <c r="AP97" s="536">
        <f t="shared" si="31"/>
        <v>4528343.4133160003</v>
      </c>
      <c r="AQ97" s="117">
        <f t="shared" si="31"/>
        <v>4363642.919373</v>
      </c>
    </row>
    <row r="98" spans="1:49" ht="14.15" customHeight="1">
      <c r="C98" s="63"/>
      <c r="D98" s="63"/>
      <c r="E98" s="63"/>
      <c r="F98" s="63"/>
      <c r="G98" s="63"/>
      <c r="H98" s="63"/>
      <c r="I98" s="63"/>
      <c r="J98" s="63" t="s">
        <v>119</v>
      </c>
      <c r="K98" s="116"/>
      <c r="L98" s="116"/>
      <c r="M98" s="116"/>
      <c r="N98" s="116" t="s">
        <v>119</v>
      </c>
      <c r="O98" s="116"/>
      <c r="P98" s="116"/>
      <c r="Q98" s="116"/>
      <c r="R98" s="116"/>
      <c r="S98" s="116"/>
      <c r="T98" s="116"/>
      <c r="U98" s="116"/>
      <c r="V98" s="537"/>
      <c r="W98" s="116"/>
      <c r="X98" s="116"/>
      <c r="Y98" s="116"/>
      <c r="Z98" s="537"/>
      <c r="AA98" s="116"/>
      <c r="AB98" s="116"/>
      <c r="AC98" s="116"/>
      <c r="AD98" s="537"/>
      <c r="AH98" s="533"/>
      <c r="AI98" s="429"/>
      <c r="AL98" s="533"/>
      <c r="AM98" s="429"/>
      <c r="AP98" s="533"/>
      <c r="AQ98" s="429"/>
    </row>
    <row r="99" spans="1:49" ht="14.15" customHeight="1">
      <c r="B99" s="1" t="s">
        <v>148</v>
      </c>
      <c r="C99" s="63"/>
      <c r="D99" s="63"/>
      <c r="E99" s="63"/>
      <c r="F99" s="63"/>
      <c r="G99" s="63"/>
      <c r="H99" s="63"/>
      <c r="I99" s="63"/>
      <c r="J99" s="63"/>
      <c r="K99" s="116"/>
      <c r="L99" s="116"/>
      <c r="M99" s="116"/>
      <c r="N99" s="116"/>
      <c r="O99" s="116"/>
      <c r="P99" s="116"/>
      <c r="Q99" s="116"/>
      <c r="R99" s="116"/>
      <c r="S99" s="116"/>
      <c r="T99" s="116"/>
      <c r="U99" s="116"/>
      <c r="V99" s="537"/>
      <c r="W99" s="116"/>
      <c r="X99" s="116"/>
      <c r="Y99" s="116"/>
      <c r="Z99" s="537"/>
      <c r="AA99" s="116"/>
      <c r="AB99" s="116"/>
      <c r="AC99" s="116"/>
      <c r="AD99" s="537"/>
      <c r="AH99" s="533"/>
      <c r="AI99" s="429"/>
      <c r="AL99" s="533"/>
      <c r="AM99" s="429"/>
      <c r="AP99" s="533"/>
      <c r="AQ99" s="429"/>
    </row>
    <row r="100" spans="1:49" ht="14.15" customHeight="1">
      <c r="B100" s="15" t="s">
        <v>141</v>
      </c>
      <c r="C100" s="63">
        <v>1118970</v>
      </c>
      <c r="D100" s="63">
        <v>1105721</v>
      </c>
      <c r="E100" s="63">
        <v>1410937</v>
      </c>
      <c r="F100" s="63">
        <v>1575979.3</v>
      </c>
      <c r="G100" s="63">
        <v>1570673.9864759999</v>
      </c>
      <c r="H100" s="63">
        <v>1627110</v>
      </c>
      <c r="I100" s="63">
        <v>1604659.4942900001</v>
      </c>
      <c r="J100" s="63">
        <v>513957</v>
      </c>
      <c r="K100" s="116">
        <v>518525</v>
      </c>
      <c r="L100" s="116">
        <v>449125.75967200001</v>
      </c>
      <c r="M100" s="116">
        <v>501959.549107</v>
      </c>
      <c r="N100" s="116">
        <v>578222.54450900003</v>
      </c>
      <c r="O100" s="116">
        <v>442540.26234399999</v>
      </c>
      <c r="P100" s="116">
        <v>476541.52835199999</v>
      </c>
      <c r="Q100" s="116">
        <v>518877.671577</v>
      </c>
      <c r="R100" s="116">
        <v>669054.16815200006</v>
      </c>
      <c r="S100" s="116">
        <v>735797.66159699997</v>
      </c>
      <c r="T100" s="116">
        <v>1203651.6013509999</v>
      </c>
      <c r="U100" s="116">
        <v>988933.97861500003</v>
      </c>
      <c r="V100" s="537">
        <v>586270.77205300005</v>
      </c>
      <c r="W100" s="116">
        <v>842337.41791199998</v>
      </c>
      <c r="X100" s="116">
        <v>819121.84947500005</v>
      </c>
      <c r="Y100" s="116">
        <v>713308.38569300005</v>
      </c>
      <c r="Z100" s="537">
        <v>483336.14570200001</v>
      </c>
      <c r="AA100" s="116">
        <v>498103.93838499999</v>
      </c>
      <c r="AB100" s="116">
        <v>952113.06718400004</v>
      </c>
      <c r="AC100" s="116">
        <v>1181296</v>
      </c>
      <c r="AD100" s="537">
        <v>492082.96645499999</v>
      </c>
      <c r="AE100" s="116">
        <v>671874.82811700006</v>
      </c>
      <c r="AF100" s="116">
        <v>834403.56200000003</v>
      </c>
      <c r="AG100" s="116">
        <v>1129105.1200000001</v>
      </c>
      <c r="AH100" s="537">
        <v>495008.02500000002</v>
      </c>
      <c r="AI100" s="116">
        <v>362925.58667699998</v>
      </c>
      <c r="AJ100" s="116">
        <v>749987.40223000001</v>
      </c>
      <c r="AK100" s="116">
        <v>907321.035791</v>
      </c>
      <c r="AL100" s="537">
        <v>997575.59141500003</v>
      </c>
      <c r="AM100" s="116">
        <v>1702271.5629489999</v>
      </c>
      <c r="AN100" s="116">
        <v>1688157.0510430001</v>
      </c>
      <c r="AO100" s="116">
        <v>1765299.027731</v>
      </c>
      <c r="AP100" s="537">
        <v>1675906.1899029999</v>
      </c>
      <c r="AQ100" s="116">
        <v>2270336.1474080002</v>
      </c>
    </row>
    <row r="101" spans="1:49" ht="14.15" customHeight="1">
      <c r="B101" s="15" t="s">
        <v>149</v>
      </c>
      <c r="C101" s="63" t="s">
        <v>85</v>
      </c>
      <c r="D101" s="63" t="s">
        <v>85</v>
      </c>
      <c r="E101" s="63" t="s">
        <v>85</v>
      </c>
      <c r="F101" s="63" t="s">
        <v>85</v>
      </c>
      <c r="G101" s="63" t="s">
        <v>85</v>
      </c>
      <c r="H101" s="63" t="s">
        <v>85</v>
      </c>
      <c r="I101" s="63" t="s">
        <v>85</v>
      </c>
      <c r="J101" s="63" t="s">
        <v>85</v>
      </c>
      <c r="K101" s="63" t="s">
        <v>85</v>
      </c>
      <c r="L101" s="63" t="s">
        <v>85</v>
      </c>
      <c r="M101" s="63" t="s">
        <v>85</v>
      </c>
      <c r="N101" s="63" t="s">
        <v>85</v>
      </c>
      <c r="O101" s="63" t="s">
        <v>85</v>
      </c>
      <c r="P101" s="63" t="s">
        <v>85</v>
      </c>
      <c r="Q101" s="63" t="s">
        <v>85</v>
      </c>
      <c r="R101" s="63" t="s">
        <v>85</v>
      </c>
      <c r="S101" s="63" t="s">
        <v>85</v>
      </c>
      <c r="T101" s="63" t="s">
        <v>85</v>
      </c>
      <c r="U101" s="63" t="s">
        <v>85</v>
      </c>
      <c r="V101" s="534" t="s">
        <v>85</v>
      </c>
      <c r="W101" s="63" t="s">
        <v>85</v>
      </c>
      <c r="X101" s="116">
        <v>14512.102846</v>
      </c>
      <c r="Y101" s="116">
        <v>10793.716537</v>
      </c>
      <c r="Z101" s="537">
        <v>43473.678802000002</v>
      </c>
      <c r="AA101" s="63" t="s">
        <v>85</v>
      </c>
      <c r="AB101" s="63" t="s">
        <v>85</v>
      </c>
      <c r="AC101" s="63" t="s">
        <v>85</v>
      </c>
      <c r="AD101" s="534" t="s">
        <v>85</v>
      </c>
      <c r="AE101" s="63" t="s">
        <v>85</v>
      </c>
      <c r="AF101" s="63">
        <v>0</v>
      </c>
      <c r="AG101" s="63">
        <v>0</v>
      </c>
      <c r="AH101" s="534">
        <v>105.97361600000001</v>
      </c>
      <c r="AI101" s="63">
        <v>0</v>
      </c>
      <c r="AJ101" s="63">
        <v>0</v>
      </c>
      <c r="AK101" s="63">
        <v>0</v>
      </c>
      <c r="AL101" s="534">
        <v>0</v>
      </c>
      <c r="AM101" s="63">
        <v>1005.845637</v>
      </c>
      <c r="AN101" s="63">
        <v>0</v>
      </c>
      <c r="AO101" s="63">
        <v>0</v>
      </c>
      <c r="AP101" s="534">
        <v>0</v>
      </c>
    </row>
    <row r="102" spans="1:49" ht="14.15" customHeight="1">
      <c r="B102" s="15" t="s">
        <v>142</v>
      </c>
      <c r="C102" s="143" t="s">
        <v>85</v>
      </c>
      <c r="D102" s="143" t="s">
        <v>85</v>
      </c>
      <c r="E102" s="143" t="s">
        <v>85</v>
      </c>
      <c r="F102" s="143" t="s">
        <v>85</v>
      </c>
      <c r="G102" s="143" t="s">
        <v>85</v>
      </c>
      <c r="H102" s="143" t="s">
        <v>85</v>
      </c>
      <c r="I102" s="143" t="s">
        <v>85</v>
      </c>
      <c r="J102" s="143" t="s">
        <v>85</v>
      </c>
      <c r="K102" s="143" t="s">
        <v>85</v>
      </c>
      <c r="L102" s="143" t="s">
        <v>85</v>
      </c>
      <c r="M102" s="143" t="s">
        <v>85</v>
      </c>
      <c r="N102" s="143" t="s">
        <v>85</v>
      </c>
      <c r="O102" s="143" t="s">
        <v>85</v>
      </c>
      <c r="P102" s="143" t="s">
        <v>85</v>
      </c>
      <c r="Q102" s="143" t="s">
        <v>85</v>
      </c>
      <c r="R102" s="143" t="s">
        <v>85</v>
      </c>
      <c r="S102" s="116">
        <v>9717.8644590000004</v>
      </c>
      <c r="T102" s="116">
        <v>6931.8489820000004</v>
      </c>
      <c r="U102" s="116">
        <v>4307.6317920000001</v>
      </c>
      <c r="V102" s="537">
        <v>10942.767313</v>
      </c>
      <c r="W102" s="116">
        <v>8522.1785299999992</v>
      </c>
      <c r="X102" s="116">
        <v>6306.5892080000003</v>
      </c>
      <c r="Y102" s="116">
        <v>3754.5109109999999</v>
      </c>
      <c r="Z102" s="537">
        <v>2795.3817730000001</v>
      </c>
      <c r="AA102" s="116">
        <v>7392.0425960000002</v>
      </c>
      <c r="AB102" s="116">
        <v>4653.5341090000002</v>
      </c>
      <c r="AC102" s="116">
        <v>2620</v>
      </c>
      <c r="AD102" s="537">
        <v>13408.029365</v>
      </c>
      <c r="AE102" s="116">
        <v>10108.298379</v>
      </c>
      <c r="AF102" s="116">
        <v>6790.3850000000002</v>
      </c>
      <c r="AG102" s="116">
        <v>3625.28</v>
      </c>
      <c r="AH102" s="537">
        <v>15752.684999999999</v>
      </c>
      <c r="AI102" s="116">
        <v>10233.775613</v>
      </c>
      <c r="AJ102" s="116">
        <v>5805.2604430000001</v>
      </c>
      <c r="AK102" s="116">
        <v>2623.070217</v>
      </c>
      <c r="AL102" s="537">
        <v>19911.478821000001</v>
      </c>
      <c r="AM102" s="116">
        <v>15209.480586</v>
      </c>
      <c r="AN102" s="116">
        <v>7153.1813549999997</v>
      </c>
      <c r="AO102" s="116">
        <v>1628.8952999999999</v>
      </c>
      <c r="AP102" s="534">
        <v>18090.362416</v>
      </c>
      <c r="AQ102" s="63">
        <v>14552.483152000001</v>
      </c>
    </row>
    <row r="103" spans="1:49" ht="14.15" customHeight="1">
      <c r="B103" s="15" t="s">
        <v>150</v>
      </c>
      <c r="C103" s="63">
        <v>506588</v>
      </c>
      <c r="D103" s="63">
        <v>382453</v>
      </c>
      <c r="E103" s="63">
        <v>480381</v>
      </c>
      <c r="F103" s="63">
        <v>699783</v>
      </c>
      <c r="G103" s="63">
        <v>827347.082329</v>
      </c>
      <c r="H103" s="63">
        <v>657667.44106099999</v>
      </c>
      <c r="I103" s="63">
        <v>452281.94258700003</v>
      </c>
      <c r="J103" s="63">
        <v>261794.67289599997</v>
      </c>
      <c r="K103" s="116">
        <v>580969</v>
      </c>
      <c r="L103" s="116">
        <v>442189.635641</v>
      </c>
      <c r="M103" s="116">
        <v>412203.375306</v>
      </c>
      <c r="N103" s="116">
        <v>414115.40274599998</v>
      </c>
      <c r="O103" s="116">
        <v>591694.82028300001</v>
      </c>
      <c r="P103" s="116">
        <v>609505.50832799997</v>
      </c>
      <c r="Q103" s="116">
        <v>514973.93413499999</v>
      </c>
      <c r="R103" s="116">
        <v>627645.56828000001</v>
      </c>
      <c r="S103" s="116">
        <v>676636.66743000003</v>
      </c>
      <c r="T103" s="116">
        <v>701026.78042099997</v>
      </c>
      <c r="U103" s="116">
        <v>629065.69329700002</v>
      </c>
      <c r="V103" s="537">
        <v>616080.80330100004</v>
      </c>
      <c r="W103" s="116">
        <v>935250.43599999999</v>
      </c>
      <c r="X103" s="116">
        <v>802413.98603399994</v>
      </c>
      <c r="Y103" s="116">
        <v>602846.56879499997</v>
      </c>
      <c r="Z103" s="537">
        <v>692407.60016699997</v>
      </c>
      <c r="AA103" s="116">
        <v>908470.29104399995</v>
      </c>
      <c r="AB103" s="116">
        <v>762664.08024300006</v>
      </c>
      <c r="AC103" s="116">
        <v>907646</v>
      </c>
      <c r="AD103" s="537">
        <v>831295</v>
      </c>
      <c r="AE103" s="116">
        <v>1182202.8097309999</v>
      </c>
      <c r="AF103" s="116">
        <v>995502.32299999997</v>
      </c>
      <c r="AG103" s="116">
        <v>1074740.787</v>
      </c>
      <c r="AH103" s="537">
        <v>1375460.828</v>
      </c>
      <c r="AI103" s="430">
        <v>1611683.635698</v>
      </c>
      <c r="AJ103" s="116">
        <v>1507106.9280000001</v>
      </c>
      <c r="AK103" s="116">
        <v>2067592.9023890002</v>
      </c>
      <c r="AL103" s="537">
        <v>2320961.8581989999</v>
      </c>
      <c r="AM103" s="430">
        <v>2477146.7274130001</v>
      </c>
      <c r="AN103" s="116">
        <v>2378980.4857880003</v>
      </c>
      <c r="AO103" s="116">
        <v>2493158.6530869999</v>
      </c>
      <c r="AP103" s="537">
        <v>3137700.5144779999</v>
      </c>
      <c r="AQ103" s="116">
        <v>2881388.4194749999</v>
      </c>
    </row>
    <row r="104" spans="1:49" ht="14.15" customHeight="1">
      <c r="B104" s="15" t="s">
        <v>151</v>
      </c>
      <c r="C104" s="63">
        <v>37224</v>
      </c>
      <c r="D104" s="63">
        <v>37424</v>
      </c>
      <c r="E104" s="63">
        <v>36840</v>
      </c>
      <c r="F104" s="63">
        <v>193297.99286599999</v>
      </c>
      <c r="G104" s="63">
        <v>200205.95096300001</v>
      </c>
      <c r="H104" s="63">
        <v>203100.36077999999</v>
      </c>
      <c r="I104" s="63">
        <v>204368</v>
      </c>
      <c r="J104" s="63">
        <v>200574</v>
      </c>
      <c r="K104" s="116">
        <v>205701</v>
      </c>
      <c r="L104" s="116">
        <v>207609.244661</v>
      </c>
      <c r="M104" s="116">
        <v>209170.639738</v>
      </c>
      <c r="N104" s="116">
        <v>209731.36713900001</v>
      </c>
      <c r="O104" s="116">
        <v>213050.22508999999</v>
      </c>
      <c r="P104" s="116">
        <v>216942.498506</v>
      </c>
      <c r="Q104" s="116">
        <v>233849.56314499999</v>
      </c>
      <c r="R104" s="116">
        <v>234358.849238</v>
      </c>
      <c r="S104" s="116">
        <v>237330.762823</v>
      </c>
      <c r="T104" s="116">
        <v>240537.97484099999</v>
      </c>
      <c r="U104" s="116">
        <v>241021.955197</v>
      </c>
      <c r="V104" s="537">
        <v>232419.58940900001</v>
      </c>
      <c r="W104" s="116">
        <v>233611.096704</v>
      </c>
      <c r="X104" s="116">
        <v>224869.56151699999</v>
      </c>
      <c r="Y104" s="116">
        <v>216830.11176299999</v>
      </c>
      <c r="Z104" s="537">
        <v>217789.02993799999</v>
      </c>
      <c r="AA104" s="116">
        <v>220082.03107200001</v>
      </c>
      <c r="AB104" s="116">
        <v>222150.06927000001</v>
      </c>
      <c r="AC104" s="116">
        <v>222180</v>
      </c>
      <c r="AD104" s="537">
        <v>159928.45613800001</v>
      </c>
      <c r="AE104" s="116">
        <v>17522.202017</v>
      </c>
      <c r="AF104" s="116">
        <v>19366.438999999998</v>
      </c>
      <c r="AG104" s="116">
        <v>19729.618999999999</v>
      </c>
      <c r="AH104" s="537">
        <v>22469.825000000001</v>
      </c>
      <c r="AI104" s="430">
        <v>17877.119739000002</v>
      </c>
      <c r="AJ104" s="116">
        <v>18556.623050999999</v>
      </c>
      <c r="AK104" s="116">
        <v>18955.119739000002</v>
      </c>
      <c r="AL104" s="537">
        <v>25734.077855</v>
      </c>
      <c r="AM104" s="430">
        <v>35023.294664000001</v>
      </c>
      <c r="AN104" s="116">
        <v>19889.185667000002</v>
      </c>
      <c r="AO104" s="116">
        <v>16309.547417</v>
      </c>
      <c r="AP104" s="537">
        <v>17014.062161999998</v>
      </c>
      <c r="AQ104" s="430">
        <v>16690.258476999999</v>
      </c>
    </row>
    <row r="105" spans="1:49" ht="14.15" customHeight="1">
      <c r="B105" s="15" t="s">
        <v>152</v>
      </c>
      <c r="C105" s="63">
        <v>167263</v>
      </c>
      <c r="D105" s="63">
        <v>136818</v>
      </c>
      <c r="E105" s="63">
        <v>159468</v>
      </c>
      <c r="F105" s="63">
        <v>58787.718008999997</v>
      </c>
      <c r="G105" s="63">
        <v>140372.74421999999</v>
      </c>
      <c r="H105" s="63">
        <v>147968.33055000001</v>
      </c>
      <c r="I105" s="63">
        <v>163186.21907799999</v>
      </c>
      <c r="J105" s="63">
        <v>44981</v>
      </c>
      <c r="K105" s="116">
        <v>91987</v>
      </c>
      <c r="L105" s="116">
        <v>107156.00496599999</v>
      </c>
      <c r="M105" s="116">
        <v>136577.40926099999</v>
      </c>
      <c r="N105" s="116">
        <v>48207.882515999998</v>
      </c>
      <c r="O105" s="116">
        <v>67673.980890999999</v>
      </c>
      <c r="P105" s="116">
        <v>100137.858326</v>
      </c>
      <c r="Q105" s="116">
        <v>128085.213921</v>
      </c>
      <c r="R105" s="116">
        <v>53990.828158999997</v>
      </c>
      <c r="S105" s="116">
        <v>82603.471737</v>
      </c>
      <c r="T105" s="116">
        <v>127662.21589799999</v>
      </c>
      <c r="U105" s="116">
        <v>196159.748593</v>
      </c>
      <c r="V105" s="537">
        <v>147010.63485900001</v>
      </c>
      <c r="W105" s="116">
        <v>181732.23144800001</v>
      </c>
      <c r="X105" s="116">
        <v>120546.50757</v>
      </c>
      <c r="Y105" s="116">
        <v>177200.96178899999</v>
      </c>
      <c r="Z105" s="537">
        <v>70447.932365000001</v>
      </c>
      <c r="AA105" s="116">
        <v>112267.11081300001</v>
      </c>
      <c r="AB105" s="116">
        <v>119808.69905</v>
      </c>
      <c r="AC105" s="116">
        <v>169870</v>
      </c>
      <c r="AD105" s="537">
        <v>72561.852429999999</v>
      </c>
      <c r="AE105" s="116">
        <v>153278.00815400001</v>
      </c>
      <c r="AF105" s="116">
        <v>232274.85699999999</v>
      </c>
      <c r="AG105" s="116">
        <v>234388.93599999999</v>
      </c>
      <c r="AH105" s="537">
        <v>125136.72191199999</v>
      </c>
      <c r="AI105" s="430">
        <v>185485.201524</v>
      </c>
      <c r="AJ105" s="116">
        <v>154667.80741499999</v>
      </c>
      <c r="AK105" s="116">
        <v>196777.66564699999</v>
      </c>
      <c r="AL105" s="537">
        <v>47315.590289</v>
      </c>
      <c r="AM105" s="430">
        <v>50195.369309000002</v>
      </c>
      <c r="AN105" s="116">
        <v>49286.781331999999</v>
      </c>
      <c r="AO105" s="116">
        <v>94866.371583</v>
      </c>
      <c r="AP105" s="537">
        <v>46684.000626000001</v>
      </c>
      <c r="AQ105" s="430">
        <v>115479.494406</v>
      </c>
    </row>
    <row r="106" spans="1:49" ht="14.15" customHeight="1">
      <c r="B106" s="15" t="s">
        <v>153</v>
      </c>
      <c r="C106" s="63">
        <v>15363</v>
      </c>
      <c r="D106" s="63">
        <v>18018</v>
      </c>
      <c r="E106" s="63">
        <v>23721</v>
      </c>
      <c r="F106" s="63">
        <v>23593</v>
      </c>
      <c r="G106" s="63">
        <v>27504.840809000001</v>
      </c>
      <c r="H106" s="63">
        <v>18838.438876</v>
      </c>
      <c r="I106" s="63">
        <v>25028.401269000002</v>
      </c>
      <c r="J106" s="63">
        <v>35848.857551000001</v>
      </c>
      <c r="K106" s="116">
        <v>27199</v>
      </c>
      <c r="L106" s="116">
        <v>28144.393076</v>
      </c>
      <c r="M106" s="116">
        <v>37234.705363000001</v>
      </c>
      <c r="N106" s="116">
        <v>38880.271021</v>
      </c>
      <c r="O106" s="116">
        <v>32565.360941999999</v>
      </c>
      <c r="P106" s="116">
        <v>32370.926044</v>
      </c>
      <c r="Q106" s="116">
        <v>43763.945615999997</v>
      </c>
      <c r="R106" s="116">
        <v>46128.259511999997</v>
      </c>
      <c r="S106" s="116">
        <v>40070.393322000004</v>
      </c>
      <c r="T106" s="116">
        <v>40623.857129000004</v>
      </c>
      <c r="U106" s="116">
        <v>50869.694031999999</v>
      </c>
      <c r="V106" s="537">
        <v>53987.761609000001</v>
      </c>
      <c r="W106" s="116">
        <v>38570.238510000003</v>
      </c>
      <c r="X106" s="116">
        <v>42886.566412</v>
      </c>
      <c r="Y106" s="116">
        <v>59018.473277999998</v>
      </c>
      <c r="Z106" s="537">
        <v>59718.489708000001</v>
      </c>
      <c r="AA106" s="116">
        <v>41719.267577999999</v>
      </c>
      <c r="AB106" s="116">
        <v>48910.021079999999</v>
      </c>
      <c r="AC106" s="116">
        <v>63931</v>
      </c>
      <c r="AD106" s="537">
        <v>63542.240793999998</v>
      </c>
      <c r="AE106" s="116">
        <v>49538.028888000001</v>
      </c>
      <c r="AF106" s="116">
        <v>53859.726000000002</v>
      </c>
      <c r="AG106" s="116">
        <v>70435.253060999996</v>
      </c>
      <c r="AH106" s="537">
        <v>70123.91</v>
      </c>
      <c r="AI106" s="430">
        <v>60900.016623000003</v>
      </c>
      <c r="AJ106" s="116">
        <v>65695.087035999997</v>
      </c>
      <c r="AK106" s="116">
        <v>82870.838975999999</v>
      </c>
      <c r="AL106" s="537">
        <v>79980.715198000005</v>
      </c>
      <c r="AM106" s="430">
        <v>64610.573327999999</v>
      </c>
      <c r="AN106" s="116">
        <v>68561.109058999995</v>
      </c>
      <c r="AO106" s="116">
        <v>84759.293374999994</v>
      </c>
      <c r="AP106" s="537">
        <v>82743.622984000001</v>
      </c>
      <c r="AQ106" s="430">
        <v>62476.995792000002</v>
      </c>
    </row>
    <row r="107" spans="1:49" ht="14.15" customHeight="1">
      <c r="A107" s="25"/>
      <c r="B107" s="15" t="s">
        <v>154</v>
      </c>
      <c r="C107" s="63">
        <v>12876</v>
      </c>
      <c r="D107" s="63">
        <v>18592</v>
      </c>
      <c r="E107" s="63">
        <v>14871</v>
      </c>
      <c r="F107" s="63">
        <v>15188.662149</v>
      </c>
      <c r="G107" s="63">
        <v>14586.700566</v>
      </c>
      <c r="H107" s="63">
        <v>23908.899956000001</v>
      </c>
      <c r="I107" s="63">
        <v>24552</v>
      </c>
      <c r="J107" s="63">
        <v>24133.032254000002</v>
      </c>
      <c r="K107" s="116">
        <v>17900</v>
      </c>
      <c r="L107" s="116">
        <v>14849.0908</v>
      </c>
      <c r="M107" s="116">
        <v>18497.016686999999</v>
      </c>
      <c r="N107" s="116">
        <v>33093.411409</v>
      </c>
      <c r="O107" s="116">
        <v>31716.029284</v>
      </c>
      <c r="P107" s="116">
        <v>28257.828880000001</v>
      </c>
      <c r="Q107" s="116">
        <v>24987.265497</v>
      </c>
      <c r="R107" s="116">
        <v>49014.672731999999</v>
      </c>
      <c r="S107" s="116">
        <v>41790.142843000001</v>
      </c>
      <c r="T107" s="116">
        <v>55925.642798000001</v>
      </c>
      <c r="U107" s="116">
        <v>48739.334307999998</v>
      </c>
      <c r="V107" s="537">
        <v>52554.769776000001</v>
      </c>
      <c r="W107" s="116">
        <v>51729.069054</v>
      </c>
      <c r="X107" s="116">
        <v>36976.353072999998</v>
      </c>
      <c r="Y107" s="116">
        <v>35227.548843999997</v>
      </c>
      <c r="Z107" s="537">
        <v>30178.961960000001</v>
      </c>
      <c r="AA107" s="116">
        <v>30522.060086000001</v>
      </c>
      <c r="AB107" s="116">
        <v>29874.542006</v>
      </c>
      <c r="AC107" s="116">
        <v>28809</v>
      </c>
      <c r="AD107" s="537">
        <v>31690.879120000001</v>
      </c>
      <c r="AE107" s="116">
        <v>32361.665132999999</v>
      </c>
      <c r="AF107" s="116">
        <v>70331.698000000004</v>
      </c>
      <c r="AG107" s="116">
        <v>115193.026855</v>
      </c>
      <c r="AH107" s="537">
        <v>145456.519</v>
      </c>
      <c r="AI107" s="430">
        <v>115370.241268</v>
      </c>
      <c r="AJ107" s="116">
        <v>111835.26439500001</v>
      </c>
      <c r="AK107" s="116">
        <v>122963.571528</v>
      </c>
      <c r="AL107" s="537">
        <v>152151.044505</v>
      </c>
      <c r="AM107" s="430">
        <v>152421.032618</v>
      </c>
      <c r="AN107" s="116">
        <v>183982.37532799999</v>
      </c>
      <c r="AO107" s="116">
        <v>134837.419781</v>
      </c>
      <c r="AP107" s="537">
        <v>211688.699566</v>
      </c>
      <c r="AQ107" s="430">
        <v>161971.61580599999</v>
      </c>
    </row>
    <row r="108" spans="1:49" ht="14.15" customHeight="1">
      <c r="A108" s="25"/>
      <c r="B108" s="15" t="s">
        <v>155</v>
      </c>
      <c r="C108" s="190" t="s">
        <v>85</v>
      </c>
      <c r="D108" s="190" t="s">
        <v>85</v>
      </c>
      <c r="E108" s="190" t="s">
        <v>85</v>
      </c>
      <c r="F108" s="190" t="s">
        <v>85</v>
      </c>
      <c r="G108" s="190" t="s">
        <v>85</v>
      </c>
      <c r="H108" s="190" t="s">
        <v>85</v>
      </c>
      <c r="I108" s="190" t="s">
        <v>85</v>
      </c>
      <c r="J108" s="190" t="s">
        <v>85</v>
      </c>
      <c r="K108" s="190" t="s">
        <v>85</v>
      </c>
      <c r="L108" s="190" t="s">
        <v>85</v>
      </c>
      <c r="M108" s="190" t="s">
        <v>85</v>
      </c>
      <c r="N108" s="190" t="s">
        <v>85</v>
      </c>
      <c r="O108" s="190" t="s">
        <v>85</v>
      </c>
      <c r="P108" s="190" t="s">
        <v>85</v>
      </c>
      <c r="Q108" s="190" t="s">
        <v>85</v>
      </c>
      <c r="R108" s="190" t="s">
        <v>85</v>
      </c>
      <c r="S108" s="190" t="s">
        <v>85</v>
      </c>
      <c r="T108" s="190" t="s">
        <v>85</v>
      </c>
      <c r="U108" s="190" t="s">
        <v>85</v>
      </c>
      <c r="V108" s="535" t="s">
        <v>85</v>
      </c>
      <c r="W108" s="190" t="s">
        <v>85</v>
      </c>
      <c r="X108" s="190" t="s">
        <v>85</v>
      </c>
      <c r="Y108" s="190" t="s">
        <v>85</v>
      </c>
      <c r="Z108" s="537">
        <v>455563.96603399998</v>
      </c>
      <c r="AA108" s="116">
        <v>500661.67200600001</v>
      </c>
      <c r="AB108" s="116">
        <v>392234.378386</v>
      </c>
      <c r="AC108" s="116">
        <v>345051</v>
      </c>
      <c r="AD108" s="537">
        <v>7771.6505429999997</v>
      </c>
      <c r="AE108" s="116">
        <v>3695.2043450000001</v>
      </c>
      <c r="AF108" s="116">
        <v>3588.6889999999999</v>
      </c>
      <c r="AG108" s="116">
        <v>3452.7445680000001</v>
      </c>
      <c r="AH108" s="537">
        <v>1012607.317</v>
      </c>
      <c r="AI108" s="116">
        <v>956953.36615100002</v>
      </c>
      <c r="AJ108" s="116">
        <v>819199.83971800003</v>
      </c>
      <c r="AK108" s="116">
        <v>792077.83669200004</v>
      </c>
      <c r="AL108" s="537">
        <v>628.04814199999998</v>
      </c>
      <c r="AM108" s="116">
        <v>742.35891500000002</v>
      </c>
      <c r="AN108" s="116">
        <v>782.64148499999999</v>
      </c>
      <c r="AO108" s="116">
        <v>764.16630699999996</v>
      </c>
      <c r="AP108" s="537">
        <v>842.44165199999998</v>
      </c>
      <c r="AQ108" s="430">
        <v>831.98315000000002</v>
      </c>
    </row>
    <row r="109" spans="1:49" ht="14.15" customHeight="1">
      <c r="A109" s="25"/>
      <c r="B109" s="1" t="s">
        <v>156</v>
      </c>
      <c r="C109" s="64">
        <f t="shared" ref="C109:J109" si="32">SUM(C100:C107)</f>
        <v>1858284</v>
      </c>
      <c r="D109" s="64">
        <f t="shared" si="32"/>
        <v>1699026</v>
      </c>
      <c r="E109" s="64">
        <f t="shared" si="32"/>
        <v>2126218</v>
      </c>
      <c r="F109" s="64">
        <f t="shared" si="32"/>
        <v>2566629.6730240001</v>
      </c>
      <c r="G109" s="64">
        <f t="shared" si="32"/>
        <v>2780691.3053629994</v>
      </c>
      <c r="H109" s="64">
        <f t="shared" si="32"/>
        <v>2678593.4712230004</v>
      </c>
      <c r="I109" s="64">
        <f t="shared" si="32"/>
        <v>2474076.0572240003</v>
      </c>
      <c r="J109" s="64">
        <f t="shared" si="32"/>
        <v>1081288.5627009999</v>
      </c>
      <c r="K109" s="117">
        <f t="shared" ref="K109:X109" si="33">SUM(K100:K108)</f>
        <v>1442281</v>
      </c>
      <c r="L109" s="117">
        <f t="shared" si="33"/>
        <v>1249074.1288160002</v>
      </c>
      <c r="M109" s="117">
        <f t="shared" si="33"/>
        <v>1315642.6954620001</v>
      </c>
      <c r="N109" s="117">
        <f t="shared" si="33"/>
        <v>1322250.87934</v>
      </c>
      <c r="O109" s="117">
        <f t="shared" si="33"/>
        <v>1379240.6788340001</v>
      </c>
      <c r="P109" s="117">
        <f t="shared" si="33"/>
        <v>1463756.1484359999</v>
      </c>
      <c r="Q109" s="117">
        <f t="shared" si="33"/>
        <v>1464537.5938910001</v>
      </c>
      <c r="R109" s="117">
        <f t="shared" si="33"/>
        <v>1680192.346073</v>
      </c>
      <c r="S109" s="117">
        <f t="shared" si="33"/>
        <v>1823946.9642109999</v>
      </c>
      <c r="T109" s="117">
        <f t="shared" si="33"/>
        <v>2376359.92142</v>
      </c>
      <c r="U109" s="117">
        <f t="shared" si="33"/>
        <v>2159098.035834</v>
      </c>
      <c r="V109" s="536">
        <f t="shared" si="33"/>
        <v>1699267.0983200001</v>
      </c>
      <c r="W109" s="117">
        <f t="shared" si="33"/>
        <v>2291752.6681579999</v>
      </c>
      <c r="X109" s="117">
        <f t="shared" si="33"/>
        <v>2067633.5161349999</v>
      </c>
      <c r="Y109" s="117">
        <f>SUM(Y100:Y108)</f>
        <v>1818980.2776100002</v>
      </c>
      <c r="Z109" s="536">
        <f t="shared" ref="Z109:AA109" si="34">SUM(Z100:Z108)</f>
        <v>2055711.1864490001</v>
      </c>
      <c r="AA109" s="117">
        <f t="shared" si="34"/>
        <v>2319218.4135799999</v>
      </c>
      <c r="AB109" s="117">
        <f>SUM(AB100:AB108)</f>
        <v>2532408.3913280005</v>
      </c>
      <c r="AC109" s="117">
        <f>SUM(AC100:AC108)</f>
        <v>2921403</v>
      </c>
      <c r="AD109" s="536">
        <f>SUM(AD100:AD108)</f>
        <v>1672281.0748450002</v>
      </c>
      <c r="AE109" s="117">
        <f>+SUM(AE100:AE108)</f>
        <v>2120581.0447639995</v>
      </c>
      <c r="AF109" s="117">
        <f>+SUM(AF100:AF108)</f>
        <v>2216117.6789999995</v>
      </c>
      <c r="AG109" s="117">
        <f>+SUM(AG100:AG108)</f>
        <v>2650670.7664839993</v>
      </c>
      <c r="AH109" s="536">
        <f>+SUM(AH100:AH108)</f>
        <v>3262121.8045279998</v>
      </c>
      <c r="AI109" s="117">
        <f t="shared" ref="AI109:AJ109" si="35">+SUM(AI100:AI108)</f>
        <v>3321428.9432930001</v>
      </c>
      <c r="AJ109" s="117">
        <f t="shared" si="35"/>
        <v>3432854.2122880002</v>
      </c>
      <c r="AK109" s="117">
        <f t="shared" ref="AK109:AM109" si="36">+SUM(AK100:AK108)</f>
        <v>4191182.0409789998</v>
      </c>
      <c r="AL109" s="536">
        <f t="shared" si="36"/>
        <v>3644258.4044239996</v>
      </c>
      <c r="AM109" s="117">
        <f t="shared" si="36"/>
        <v>4498626.2454189993</v>
      </c>
      <c r="AN109" s="117">
        <f>+SUM(AN100:AN108)</f>
        <v>4396792.8110570004</v>
      </c>
      <c r="AO109" s="117">
        <f>+SUM(AO100:AO108)</f>
        <v>4591623.3745810008</v>
      </c>
      <c r="AP109" s="536">
        <f t="shared" ref="AP109" si="37">+SUM(AP100:AP108)</f>
        <v>5190669.8937869985</v>
      </c>
      <c r="AQ109" s="117">
        <f>+SUM(AQ100:AQ108)</f>
        <v>5523727.3976659989</v>
      </c>
    </row>
    <row r="110" spans="1:49" s="25" customFormat="1" ht="14.15" customHeight="1">
      <c r="A110" s="21"/>
      <c r="B110" s="471" t="s">
        <v>157</v>
      </c>
      <c r="C110" s="66">
        <f t="shared" ref="C110:P110" si="38">+C109+C97</f>
        <v>5360004</v>
      </c>
      <c r="D110" s="66">
        <f t="shared" si="38"/>
        <v>5191399</v>
      </c>
      <c r="E110" s="66">
        <f t="shared" si="38"/>
        <v>5925417</v>
      </c>
      <c r="F110" s="66">
        <f t="shared" si="38"/>
        <v>5931240.1990590002</v>
      </c>
      <c r="G110" s="66">
        <f t="shared" si="38"/>
        <v>6129197.0545569994</v>
      </c>
      <c r="H110" s="66">
        <f t="shared" si="38"/>
        <v>5882632.6021580007</v>
      </c>
      <c r="I110" s="66">
        <f t="shared" si="38"/>
        <v>5650456.1453510001</v>
      </c>
      <c r="J110" s="66">
        <f t="shared" si="38"/>
        <v>5349237.8329454828</v>
      </c>
      <c r="K110" s="118">
        <f t="shared" si="38"/>
        <v>5628303</v>
      </c>
      <c r="L110" s="118">
        <f t="shared" si="38"/>
        <v>5549898.5695640007</v>
      </c>
      <c r="M110" s="118">
        <f t="shared" si="38"/>
        <v>5497300.5303560002</v>
      </c>
      <c r="N110" s="118">
        <f t="shared" si="38"/>
        <v>5418078.6166370008</v>
      </c>
      <c r="O110" s="118">
        <f t="shared" si="38"/>
        <v>4796897.792789001</v>
      </c>
      <c r="P110" s="118">
        <f t="shared" si="38"/>
        <v>4908688.9550589994</v>
      </c>
      <c r="Q110" s="118">
        <f t="shared" ref="Q110:W110" si="39">+Q109+Q97</f>
        <v>5017103.0632269997</v>
      </c>
      <c r="R110" s="118">
        <f t="shared" si="39"/>
        <v>5287495.1418009996</v>
      </c>
      <c r="S110" s="118">
        <f t="shared" si="39"/>
        <v>5478698.4501839997</v>
      </c>
      <c r="T110" s="118">
        <f t="shared" si="39"/>
        <v>7487211.7703760006</v>
      </c>
      <c r="U110" s="118">
        <f t="shared" si="39"/>
        <v>6480554.0484239999</v>
      </c>
      <c r="V110" s="538">
        <f t="shared" si="39"/>
        <v>5703744.3886039993</v>
      </c>
      <c r="W110" s="118">
        <f t="shared" si="39"/>
        <v>6607115.2809110004</v>
      </c>
      <c r="X110" s="118">
        <f>+X109+X97</f>
        <v>6490005.0568040004</v>
      </c>
      <c r="Y110" s="118">
        <f>+Y109+Y97</f>
        <v>6340234.0705430005</v>
      </c>
      <c r="Z110" s="538">
        <f t="shared" ref="Z110:AB110" si="40">+Z109+Z97</f>
        <v>6070003.9399839994</v>
      </c>
      <c r="AA110" s="118">
        <f>+AA109+AA97</f>
        <v>6666771.1657170001</v>
      </c>
      <c r="AB110" s="118">
        <f t="shared" si="40"/>
        <v>6555336.0870010015</v>
      </c>
      <c r="AC110" s="118">
        <f t="shared" ref="AC110:AF110" si="41">+AC109+AC97</f>
        <v>6992937</v>
      </c>
      <c r="AD110" s="538">
        <f t="shared" si="41"/>
        <v>6359567.2636150001</v>
      </c>
      <c r="AE110" s="118">
        <f t="shared" si="41"/>
        <v>7003429.3581210002</v>
      </c>
      <c r="AF110" s="118">
        <f t="shared" si="41"/>
        <v>7267192.2250000006</v>
      </c>
      <c r="AG110" s="118">
        <f t="shared" ref="AG110" si="42">+AG109+AG97</f>
        <v>7966690.0221969988</v>
      </c>
      <c r="AH110" s="538">
        <f>+AH109+AH97</f>
        <v>8236565.8229160002</v>
      </c>
      <c r="AI110" s="118">
        <f t="shared" ref="AI110:AJ110" si="43">+AI109+AI97</f>
        <v>8513274.6918850001</v>
      </c>
      <c r="AJ110" s="118">
        <f t="shared" si="43"/>
        <v>8324928.7650000006</v>
      </c>
      <c r="AK110" s="118">
        <f t="shared" ref="AK110:AL110" si="44">+AK109+AK97</f>
        <v>9002360.0081409998</v>
      </c>
      <c r="AL110" s="538">
        <f t="shared" si="44"/>
        <v>8238073.7980739987</v>
      </c>
      <c r="AM110" s="118">
        <f>+AM109+AM97</f>
        <v>8763541.6248969994</v>
      </c>
      <c r="AN110" s="118">
        <f>+AN109+AN97</f>
        <v>8678842.5026060008</v>
      </c>
      <c r="AO110" s="118">
        <f>+AO109+AO97</f>
        <v>8889683.6096530017</v>
      </c>
      <c r="AP110" s="538">
        <f t="shared" ref="AP110" si="45">+AP109+AP97</f>
        <v>9719013.3071029987</v>
      </c>
      <c r="AQ110" s="118">
        <f>+AQ109+AQ97</f>
        <v>9887370.317038998</v>
      </c>
      <c r="AR110" s="1"/>
      <c r="AS110" s="1"/>
      <c r="AT110" s="1"/>
      <c r="AU110" s="1"/>
      <c r="AV110" s="1"/>
      <c r="AW110" s="1"/>
    </row>
    <row r="111" spans="1:49" ht="14.15" customHeight="1">
      <c r="A111" s="25"/>
      <c r="B111" s="1"/>
      <c r="C111" s="64"/>
      <c r="D111" s="64"/>
      <c r="E111" s="64"/>
      <c r="F111" s="64"/>
      <c r="G111" s="64"/>
      <c r="H111" s="64"/>
      <c r="I111" s="64"/>
      <c r="J111" s="64"/>
      <c r="K111" s="117"/>
      <c r="L111" s="117"/>
      <c r="M111" s="117"/>
      <c r="N111" s="117"/>
      <c r="O111" s="117"/>
      <c r="P111" s="117"/>
      <c r="Q111" s="117"/>
      <c r="R111" s="117"/>
      <c r="S111" s="117"/>
      <c r="T111" s="117"/>
      <c r="U111" s="117"/>
      <c r="V111" s="536"/>
      <c r="W111" s="117"/>
      <c r="X111" s="117"/>
      <c r="Y111" s="117"/>
      <c r="Z111" s="536"/>
      <c r="AA111" s="117"/>
      <c r="AB111" s="117"/>
      <c r="AC111" s="117"/>
      <c r="AD111" s="536"/>
      <c r="AE111" s="117"/>
      <c r="AF111" s="117"/>
      <c r="AH111" s="533"/>
      <c r="AI111" s="117"/>
      <c r="AJ111" s="117"/>
      <c r="AK111" s="117"/>
      <c r="AL111" s="533"/>
      <c r="AM111" s="117"/>
      <c r="AN111" s="117"/>
      <c r="AO111" s="117"/>
      <c r="AP111" s="533"/>
      <c r="AQ111" s="117"/>
    </row>
    <row r="112" spans="1:49" s="25" customFormat="1" ht="14.15" customHeight="1">
      <c r="A112" s="21"/>
      <c r="B112" s="471" t="s">
        <v>158</v>
      </c>
      <c r="C112" s="66">
        <f>+C110+C88</f>
        <v>9491516</v>
      </c>
      <c r="D112" s="66">
        <f>+D110+D88</f>
        <v>9370653</v>
      </c>
      <c r="E112" s="66">
        <f>+E110+E88</f>
        <v>10113326</v>
      </c>
      <c r="F112" s="66">
        <f>+F110+F88</f>
        <v>10101484.094867</v>
      </c>
      <c r="G112" s="66">
        <f>+G88+G97+G109</f>
        <v>10220366.698026</v>
      </c>
      <c r="H112" s="66">
        <f>H109+H88+H97</f>
        <v>10060700.778335001</v>
      </c>
      <c r="I112" s="66">
        <f>I109+I97+I88</f>
        <v>9893886.6723970007</v>
      </c>
      <c r="J112" s="66">
        <f>+J88+J97+J109</f>
        <v>9667112.7753454912</v>
      </c>
      <c r="K112" s="118">
        <f t="shared" ref="K112:P112" si="46">+K110+K88</f>
        <v>9831733</v>
      </c>
      <c r="L112" s="118">
        <f t="shared" si="46"/>
        <v>9836238.5517510008</v>
      </c>
      <c r="M112" s="118">
        <f t="shared" si="46"/>
        <v>9871004.7671600003</v>
      </c>
      <c r="N112" s="118">
        <f t="shared" si="46"/>
        <v>9854973.0545206033</v>
      </c>
      <c r="O112" s="118">
        <f t="shared" si="46"/>
        <v>9730722.6698560007</v>
      </c>
      <c r="P112" s="118">
        <f t="shared" si="46"/>
        <v>9973586.2816699985</v>
      </c>
      <c r="Q112" s="118">
        <f t="shared" ref="Q112:X112" si="47">+Q110+Q88</f>
        <v>10166726.706019998</v>
      </c>
      <c r="R112" s="118">
        <f t="shared" si="47"/>
        <v>10691850.878147</v>
      </c>
      <c r="S112" s="118">
        <f t="shared" si="47"/>
        <v>10511638.389483999</v>
      </c>
      <c r="T112" s="118">
        <f t="shared" si="47"/>
        <v>12589732.21438</v>
      </c>
      <c r="U112" s="118">
        <f t="shared" si="47"/>
        <v>12147003.592701999</v>
      </c>
      <c r="V112" s="538">
        <f t="shared" si="47"/>
        <v>11378341.812707998</v>
      </c>
      <c r="W112" s="118">
        <f t="shared" si="47"/>
        <v>12262002.085456001</v>
      </c>
      <c r="X112" s="118">
        <f t="shared" si="47"/>
        <v>12147315.988762002</v>
      </c>
      <c r="Y112" s="118">
        <f>+Y110+Y88</f>
        <v>12139152.882130999</v>
      </c>
      <c r="Z112" s="538">
        <f t="shared" ref="Z112:AJ112" si="48">+Z110+Z88</f>
        <v>11810660.506072</v>
      </c>
      <c r="AA112" s="118">
        <f t="shared" si="48"/>
        <v>12273231.223931484</v>
      </c>
      <c r="AB112" s="118">
        <f t="shared" si="48"/>
        <v>12427459.835995002</v>
      </c>
      <c r="AC112" s="118">
        <f t="shared" si="48"/>
        <v>12974110</v>
      </c>
      <c r="AD112" s="538">
        <f t="shared" si="48"/>
        <v>12681487.811422002</v>
      </c>
      <c r="AE112" s="118">
        <f t="shared" si="48"/>
        <v>12883513.375362001</v>
      </c>
      <c r="AF112" s="118">
        <f t="shared" si="48"/>
        <v>13485086.457000002</v>
      </c>
      <c r="AG112" s="118">
        <f t="shared" si="48"/>
        <v>14460016.214536</v>
      </c>
      <c r="AH112" s="538">
        <f t="shared" si="48"/>
        <v>14933969.803726001</v>
      </c>
      <c r="AI112" s="118">
        <f t="shared" si="48"/>
        <v>14853617.073932</v>
      </c>
      <c r="AJ112" s="118">
        <f t="shared" si="48"/>
        <v>14565895.405360002</v>
      </c>
      <c r="AK112" s="118">
        <f t="shared" ref="AK112:AL112" si="49">+AK110+AK88</f>
        <v>15260112.920101002</v>
      </c>
      <c r="AL112" s="538">
        <f t="shared" si="49"/>
        <v>13754805.538366999</v>
      </c>
      <c r="AM112" s="118">
        <f>+AM110+AM88</f>
        <v>13875044.929600999</v>
      </c>
      <c r="AN112" s="118">
        <f>+AN110+AN88</f>
        <v>13926614.465163</v>
      </c>
      <c r="AO112" s="118">
        <f>+AO110+AO88</f>
        <v>14225852.667827003</v>
      </c>
      <c r="AP112" s="538">
        <f t="shared" ref="AP112" si="50">+AP110+AP88</f>
        <v>15112166.651906999</v>
      </c>
      <c r="AQ112" s="118">
        <f>+AQ110+AQ88</f>
        <v>14934262.924574999</v>
      </c>
      <c r="AR112" s="1"/>
      <c r="AS112" s="1"/>
      <c r="AT112" s="1"/>
      <c r="AU112" s="1"/>
      <c r="AV112" s="1"/>
      <c r="AW112" s="1"/>
    </row>
    <row r="113" spans="2:43" ht="14.15" customHeight="1">
      <c r="C113" s="63"/>
      <c r="D113" s="63"/>
      <c r="E113" s="63"/>
      <c r="F113" s="63"/>
      <c r="G113" s="63"/>
      <c r="H113" s="63"/>
      <c r="I113" s="63"/>
      <c r="J113" s="63"/>
      <c r="K113" s="116"/>
      <c r="L113" s="116"/>
      <c r="M113" s="116"/>
      <c r="N113" s="116"/>
      <c r="O113" s="116"/>
      <c r="P113" s="116"/>
      <c r="Q113" s="116"/>
      <c r="R113" s="116"/>
      <c r="S113" s="116"/>
      <c r="T113" s="116"/>
      <c r="U113" s="116"/>
      <c r="V113" s="116"/>
      <c r="W113" s="116"/>
      <c r="X113" s="116"/>
      <c r="Y113" s="116"/>
      <c r="Z113" s="116"/>
      <c r="AA113" s="116"/>
      <c r="AB113" s="116"/>
      <c r="AC113" s="116"/>
      <c r="AD113" s="116"/>
      <c r="AK113" s="52"/>
      <c r="AM113" s="52">
        <f>+AM112-AM75</f>
        <v>0</v>
      </c>
      <c r="AN113" s="52">
        <f>+AN112-AN75</f>
        <v>0</v>
      </c>
      <c r="AO113" s="52">
        <f>+AO112-AO75</f>
        <v>0</v>
      </c>
      <c r="AP113" s="52">
        <f>+AP112-AP75</f>
        <v>0</v>
      </c>
      <c r="AQ113" s="52">
        <f>+AQ112-AQ75</f>
        <v>0</v>
      </c>
    </row>
    <row r="114" spans="2:43" ht="14.15" customHeight="1">
      <c r="K114" s="116"/>
      <c r="L114" s="116"/>
      <c r="M114" s="116"/>
      <c r="N114" s="116"/>
      <c r="O114" s="116"/>
      <c r="P114" s="116"/>
      <c r="Q114" s="116"/>
      <c r="R114" s="116"/>
      <c r="S114" s="116"/>
      <c r="T114" s="116"/>
      <c r="U114" s="116"/>
      <c r="V114" s="116"/>
      <c r="W114" s="116"/>
      <c r="X114" s="116"/>
      <c r="Y114" s="116"/>
      <c r="Z114" s="116"/>
      <c r="AA114" s="116"/>
      <c r="AB114" s="116"/>
      <c r="AC114" s="116"/>
      <c r="AD114" s="116"/>
    </row>
    <row r="115" spans="2:43" ht="14.15" customHeight="1">
      <c r="B115" s="424"/>
      <c r="K115" s="116"/>
      <c r="L115" s="116"/>
      <c r="M115" s="116"/>
      <c r="N115" s="116"/>
      <c r="O115" s="116"/>
      <c r="P115" s="116"/>
      <c r="Q115" s="116"/>
      <c r="R115" s="116"/>
      <c r="S115" s="116"/>
      <c r="T115" s="116"/>
      <c r="U115" s="116"/>
      <c r="V115" s="116"/>
      <c r="W115" s="116"/>
      <c r="X115" s="116"/>
      <c r="Y115" s="116"/>
      <c r="Z115" s="116"/>
      <c r="AA115" s="116"/>
      <c r="AB115" s="116"/>
      <c r="AC115" s="116"/>
      <c r="AD115" s="116"/>
    </row>
  </sheetData>
  <phoneticPr fontId="14" type="noConversion"/>
  <hyperlinks>
    <hyperlink ref="B1" location="Contenido!A1" display="Volver a contenido" xr:uid="{D69E9615-2535-4F22-84ED-ADD88EC0971A}"/>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70B3-A88E-4465-B3B1-0C894BABF8E4}">
  <dimension ref="B1:L345"/>
  <sheetViews>
    <sheetView showGridLines="0" zoomScaleNormal="100" workbookViewId="0">
      <selection activeCell="C2" sqref="C2"/>
    </sheetView>
  </sheetViews>
  <sheetFormatPr baseColWidth="10" defaultRowHeight="14.5"/>
  <cols>
    <col min="1" max="1" width="4" customWidth="1"/>
    <col min="2" max="2" width="16.54296875" customWidth="1"/>
    <col min="3" max="3" width="25.54296875" bestFit="1" customWidth="1"/>
    <col min="4" max="4" width="13.6328125" customWidth="1"/>
    <col min="5" max="5" width="12" customWidth="1"/>
    <col min="6" max="6" width="18.08984375" customWidth="1"/>
    <col min="7" max="7" width="16.453125" customWidth="1"/>
    <col min="9" max="9" width="19.81640625" customWidth="1"/>
    <col min="10" max="10" width="14.08984375" customWidth="1"/>
    <col min="11" max="11" width="17.36328125" bestFit="1" customWidth="1"/>
    <col min="12" max="12" width="12.26953125" customWidth="1"/>
  </cols>
  <sheetData>
    <row r="1" spans="2:12">
      <c r="B1" s="612" t="s">
        <v>32</v>
      </c>
      <c r="K1" s="764"/>
    </row>
    <row r="2" spans="2:12" ht="25">
      <c r="C2" s="453" t="s">
        <v>948</v>
      </c>
      <c r="E2" s="646" t="s">
        <v>204</v>
      </c>
      <c r="F2" s="646" t="s">
        <v>205</v>
      </c>
      <c r="G2" s="646" t="s">
        <v>206</v>
      </c>
      <c r="H2" s="646" t="s">
        <v>207</v>
      </c>
      <c r="I2" s="646" t="s">
        <v>208</v>
      </c>
      <c r="J2" s="646" t="s">
        <v>209</v>
      </c>
      <c r="K2" s="646" t="s">
        <v>210</v>
      </c>
      <c r="L2" s="646" t="s">
        <v>211</v>
      </c>
    </row>
    <row r="3" spans="2:12">
      <c r="E3" s="751" t="s">
        <v>212</v>
      </c>
      <c r="F3" s="751" t="s">
        <v>213</v>
      </c>
      <c r="G3" s="751" t="s">
        <v>214</v>
      </c>
      <c r="H3" s="751" t="s">
        <v>215</v>
      </c>
      <c r="I3" s="752">
        <v>40000000000</v>
      </c>
      <c r="J3" s="753">
        <v>46087</v>
      </c>
      <c r="K3" s="752">
        <v>40000000000</v>
      </c>
      <c r="L3" s="751" t="s">
        <v>216</v>
      </c>
    </row>
    <row r="4" spans="2:12">
      <c r="C4" s="755" t="s">
        <v>217</v>
      </c>
      <c r="E4" s="751" t="s">
        <v>212</v>
      </c>
      <c r="F4" s="751" t="s">
        <v>213</v>
      </c>
      <c r="G4" s="751" t="s">
        <v>214</v>
      </c>
      <c r="H4" s="751" t="s">
        <v>215</v>
      </c>
      <c r="I4" s="752">
        <v>219988512775</v>
      </c>
      <c r="J4" s="753">
        <v>46371</v>
      </c>
      <c r="K4" s="752">
        <v>219988512775</v>
      </c>
      <c r="L4" s="751" t="s">
        <v>216</v>
      </c>
    </row>
    <row r="5" spans="2:12">
      <c r="B5" s="459" t="s">
        <v>214</v>
      </c>
      <c r="C5" s="756">
        <v>5007585463261</v>
      </c>
      <c r="E5" s="751" t="s">
        <v>212</v>
      </c>
      <c r="F5" s="751" t="s">
        <v>213</v>
      </c>
      <c r="G5" s="751" t="s">
        <v>214</v>
      </c>
      <c r="H5" s="751" t="s">
        <v>215</v>
      </c>
      <c r="I5" s="752">
        <v>36980813444</v>
      </c>
      <c r="J5" s="753">
        <v>46087</v>
      </c>
      <c r="K5" s="752">
        <v>36980813444</v>
      </c>
      <c r="L5" s="751" t="s">
        <v>216</v>
      </c>
    </row>
    <row r="6" spans="2:12">
      <c r="B6" s="459" t="s">
        <v>219</v>
      </c>
      <c r="C6" s="756">
        <v>821725571249.55005</v>
      </c>
      <c r="E6" s="751" t="s">
        <v>212</v>
      </c>
      <c r="F6" s="751" t="s">
        <v>218</v>
      </c>
      <c r="G6" s="751" t="s">
        <v>214</v>
      </c>
      <c r="H6" s="751" t="s">
        <v>215</v>
      </c>
      <c r="I6" s="752">
        <v>180000000000</v>
      </c>
      <c r="J6" s="753">
        <v>46052</v>
      </c>
      <c r="K6" s="752">
        <v>180000000000</v>
      </c>
      <c r="L6" s="751" t="s">
        <v>216</v>
      </c>
    </row>
    <row r="7" spans="2:12">
      <c r="B7" s="459" t="s">
        <v>222</v>
      </c>
      <c r="C7" s="756">
        <v>93064674203.723602</v>
      </c>
      <c r="E7" s="751" t="s">
        <v>212</v>
      </c>
      <c r="F7" s="751" t="s">
        <v>218</v>
      </c>
      <c r="G7" s="751" t="s">
        <v>214</v>
      </c>
      <c r="H7" s="751" t="s">
        <v>215</v>
      </c>
      <c r="I7" s="752">
        <v>100000000000</v>
      </c>
      <c r="J7" s="753">
        <v>45833</v>
      </c>
      <c r="K7" s="752">
        <v>100000000000</v>
      </c>
      <c r="L7" s="751" t="s">
        <v>216</v>
      </c>
    </row>
    <row r="8" spans="2:12">
      <c r="B8" s="458" t="s">
        <v>226</v>
      </c>
      <c r="C8" s="757">
        <f>SUM(C5:C7)</f>
        <v>5922375708714.2734</v>
      </c>
      <c r="E8" s="751" t="s">
        <v>212</v>
      </c>
      <c r="F8" s="751" t="s">
        <v>220</v>
      </c>
      <c r="G8" s="751" t="s">
        <v>214</v>
      </c>
      <c r="H8" s="751" t="s">
        <v>215</v>
      </c>
      <c r="I8" s="752">
        <v>60000000000</v>
      </c>
      <c r="J8" s="753">
        <v>45989</v>
      </c>
      <c r="K8" s="752">
        <v>60000000000</v>
      </c>
      <c r="L8" s="751" t="s">
        <v>221</v>
      </c>
    </row>
    <row r="9" spans="2:12">
      <c r="C9" s="769"/>
      <c r="E9" s="751" t="s">
        <v>212</v>
      </c>
      <c r="F9" s="751" t="s">
        <v>220</v>
      </c>
      <c r="G9" s="751" t="s">
        <v>214</v>
      </c>
      <c r="H9" s="751" t="s">
        <v>215</v>
      </c>
      <c r="I9" s="752">
        <v>100000000000</v>
      </c>
      <c r="J9" s="753">
        <v>46069</v>
      </c>
      <c r="K9" s="752">
        <v>100000000000</v>
      </c>
      <c r="L9" s="751" t="s">
        <v>221</v>
      </c>
    </row>
    <row r="10" spans="2:12">
      <c r="C10" s="758"/>
      <c r="E10" s="751" t="s">
        <v>212</v>
      </c>
      <c r="F10" s="751" t="s">
        <v>220</v>
      </c>
      <c r="G10" s="751" t="s">
        <v>214</v>
      </c>
      <c r="H10" s="751" t="s">
        <v>215</v>
      </c>
      <c r="I10" s="752">
        <v>30000000000</v>
      </c>
      <c r="J10" s="753">
        <v>46073</v>
      </c>
      <c r="K10" s="752">
        <v>30000000000</v>
      </c>
      <c r="L10" s="751" t="s">
        <v>225</v>
      </c>
    </row>
    <row r="11" spans="2:12">
      <c r="C11" s="754"/>
      <c r="E11" s="751" t="s">
        <v>212</v>
      </c>
      <c r="F11" s="751" t="s">
        <v>220</v>
      </c>
      <c r="G11" s="751" t="s">
        <v>214</v>
      </c>
      <c r="H11" s="751" t="s">
        <v>215</v>
      </c>
      <c r="I11" s="752">
        <v>85000000000</v>
      </c>
      <c r="J11" s="753">
        <v>46094</v>
      </c>
      <c r="K11" s="752">
        <v>85000000000</v>
      </c>
      <c r="L11" s="751" t="s">
        <v>221</v>
      </c>
    </row>
    <row r="12" spans="2:12">
      <c r="B12" s="759" t="s">
        <v>915</v>
      </c>
      <c r="C12" s="755" t="s">
        <v>210</v>
      </c>
      <c r="E12" s="751" t="s">
        <v>212</v>
      </c>
      <c r="F12" s="751" t="s">
        <v>223</v>
      </c>
      <c r="G12" s="751" t="s">
        <v>214</v>
      </c>
      <c r="H12" s="751" t="s">
        <v>215</v>
      </c>
      <c r="I12" s="752">
        <v>40000000000</v>
      </c>
      <c r="J12" s="753">
        <v>46060</v>
      </c>
      <c r="K12" s="752">
        <v>40000000000</v>
      </c>
      <c r="L12" s="751" t="s">
        <v>216</v>
      </c>
    </row>
    <row r="13" spans="2:12">
      <c r="B13" s="459" t="s">
        <v>868</v>
      </c>
      <c r="C13" s="756">
        <v>635000000000</v>
      </c>
      <c r="E13" s="751" t="s">
        <v>212</v>
      </c>
      <c r="F13" s="751" t="s">
        <v>223</v>
      </c>
      <c r="G13" s="751" t="s">
        <v>214</v>
      </c>
      <c r="H13" s="751" t="s">
        <v>215</v>
      </c>
      <c r="I13" s="752">
        <v>50000000000</v>
      </c>
      <c r="J13" s="753">
        <v>45834</v>
      </c>
      <c r="K13" s="752">
        <v>50000000000</v>
      </c>
      <c r="L13" s="751" t="s">
        <v>216</v>
      </c>
    </row>
    <row r="14" spans="2:12">
      <c r="B14" s="459" t="s">
        <v>914</v>
      </c>
      <c r="C14" s="756">
        <v>2043825504809.355</v>
      </c>
      <c r="E14" s="751" t="s">
        <v>212</v>
      </c>
      <c r="F14" s="751" t="s">
        <v>227</v>
      </c>
      <c r="G14" s="751" t="s">
        <v>214</v>
      </c>
      <c r="H14" s="751" t="s">
        <v>215</v>
      </c>
      <c r="I14" s="752">
        <v>120000000000</v>
      </c>
      <c r="J14" s="753">
        <v>45838</v>
      </c>
      <c r="K14" s="752">
        <v>120000000000</v>
      </c>
      <c r="L14" s="751" t="s">
        <v>224</v>
      </c>
    </row>
    <row r="15" spans="2:12">
      <c r="B15" s="459" t="s">
        <v>847</v>
      </c>
      <c r="C15" s="756">
        <v>684013602930</v>
      </c>
      <c r="E15" s="751" t="s">
        <v>212</v>
      </c>
      <c r="F15" s="751" t="s">
        <v>949</v>
      </c>
      <c r="G15" s="751" t="s">
        <v>214</v>
      </c>
      <c r="H15" s="751" t="s">
        <v>215</v>
      </c>
      <c r="I15" s="752">
        <v>120000000000</v>
      </c>
      <c r="J15" s="753">
        <v>45864</v>
      </c>
      <c r="K15" s="752">
        <v>120000000000</v>
      </c>
      <c r="L15" s="751" t="s">
        <v>224</v>
      </c>
    </row>
    <row r="16" spans="2:12">
      <c r="E16" s="751" t="s">
        <v>212</v>
      </c>
      <c r="F16" s="751" t="s">
        <v>923</v>
      </c>
      <c r="G16" s="751" t="s">
        <v>214</v>
      </c>
      <c r="H16" s="751" t="s">
        <v>215</v>
      </c>
      <c r="I16" s="752">
        <v>150000000000</v>
      </c>
      <c r="J16" s="753">
        <v>45989</v>
      </c>
      <c r="K16" s="752">
        <v>150000000000</v>
      </c>
      <c r="L16" s="751" t="s">
        <v>224</v>
      </c>
    </row>
    <row r="17" spans="5:12">
      <c r="E17" s="751" t="s">
        <v>212</v>
      </c>
      <c r="F17" s="751" t="s">
        <v>923</v>
      </c>
      <c r="G17" s="751" t="s">
        <v>214</v>
      </c>
      <c r="H17" s="751" t="s">
        <v>215</v>
      </c>
      <c r="I17" s="752">
        <v>10000000000</v>
      </c>
      <c r="J17" s="753">
        <v>45889</v>
      </c>
      <c r="K17" s="752">
        <v>10000000000</v>
      </c>
      <c r="L17" s="751" t="s">
        <v>224</v>
      </c>
    </row>
    <row r="18" spans="5:12">
      <c r="E18" s="751" t="s">
        <v>212</v>
      </c>
      <c r="F18" s="751" t="s">
        <v>923</v>
      </c>
      <c r="G18" s="751" t="s">
        <v>214</v>
      </c>
      <c r="H18" s="751" t="s">
        <v>215</v>
      </c>
      <c r="I18" s="752">
        <v>10000000000</v>
      </c>
      <c r="J18" s="753">
        <v>46075</v>
      </c>
      <c r="K18" s="752">
        <v>10000000000</v>
      </c>
      <c r="L18" s="751" t="s">
        <v>224</v>
      </c>
    </row>
    <row r="19" spans="5:12">
      <c r="E19" s="751" t="s">
        <v>212</v>
      </c>
      <c r="F19" s="751" t="s">
        <v>923</v>
      </c>
      <c r="G19" s="751" t="s">
        <v>214</v>
      </c>
      <c r="H19" s="751" t="s">
        <v>215</v>
      </c>
      <c r="I19" s="752">
        <v>10000000000</v>
      </c>
      <c r="J19" s="753">
        <v>46254</v>
      </c>
      <c r="K19" s="752">
        <v>10000000000</v>
      </c>
      <c r="L19" s="751" t="s">
        <v>224</v>
      </c>
    </row>
    <row r="20" spans="5:12">
      <c r="E20" s="751" t="s">
        <v>212</v>
      </c>
      <c r="F20" s="751" t="s">
        <v>923</v>
      </c>
      <c r="G20" s="751" t="s">
        <v>214</v>
      </c>
      <c r="H20" s="751" t="s">
        <v>215</v>
      </c>
      <c r="I20" s="752">
        <v>10000000000</v>
      </c>
      <c r="J20" s="753">
        <v>46440</v>
      </c>
      <c r="K20" s="752">
        <v>10000000000</v>
      </c>
      <c r="L20" s="751" t="s">
        <v>224</v>
      </c>
    </row>
    <row r="21" spans="5:12">
      <c r="E21" s="751" t="s">
        <v>212</v>
      </c>
      <c r="F21" s="751" t="s">
        <v>950</v>
      </c>
      <c r="G21" s="751" t="s">
        <v>214</v>
      </c>
      <c r="H21" s="751" t="s">
        <v>215</v>
      </c>
      <c r="I21" s="752">
        <v>100000000000</v>
      </c>
      <c r="J21" s="753">
        <v>46100</v>
      </c>
      <c r="K21" s="752">
        <v>100000000000</v>
      </c>
      <c r="L21" s="751" t="s">
        <v>225</v>
      </c>
    </row>
    <row r="22" spans="5:12">
      <c r="E22" s="751" t="s">
        <v>212</v>
      </c>
      <c r="F22" s="751" t="s">
        <v>228</v>
      </c>
      <c r="G22" s="751" t="s">
        <v>214</v>
      </c>
      <c r="H22" s="751" t="s">
        <v>215</v>
      </c>
      <c r="I22" s="752">
        <v>35000000000</v>
      </c>
      <c r="J22" s="753">
        <v>46101</v>
      </c>
      <c r="K22" s="752">
        <v>35000000000</v>
      </c>
      <c r="L22" s="751" t="s">
        <v>216</v>
      </c>
    </row>
    <row r="23" spans="5:12">
      <c r="E23" s="751" t="s">
        <v>212</v>
      </c>
      <c r="F23" s="751" t="s">
        <v>228</v>
      </c>
      <c r="G23" s="751" t="s">
        <v>214</v>
      </c>
      <c r="H23" s="751" t="s">
        <v>215</v>
      </c>
      <c r="I23" s="752">
        <v>2926403680</v>
      </c>
      <c r="J23" s="753">
        <v>45837</v>
      </c>
      <c r="K23" s="752">
        <v>2926403680</v>
      </c>
      <c r="L23" s="751" t="s">
        <v>216</v>
      </c>
    </row>
    <row r="24" spans="5:12">
      <c r="E24" s="751" t="s">
        <v>212</v>
      </c>
      <c r="F24" s="751" t="s">
        <v>228</v>
      </c>
      <c r="G24" s="751" t="s">
        <v>214</v>
      </c>
      <c r="H24" s="751" t="s">
        <v>215</v>
      </c>
      <c r="I24" s="752">
        <v>3007534909</v>
      </c>
      <c r="J24" s="753">
        <v>45929</v>
      </c>
      <c r="K24" s="752">
        <v>3007534909</v>
      </c>
      <c r="L24" s="751" t="s">
        <v>216</v>
      </c>
    </row>
    <row r="25" spans="5:12">
      <c r="E25" s="751" t="s">
        <v>212</v>
      </c>
      <c r="F25" s="751" t="s">
        <v>228</v>
      </c>
      <c r="G25" s="751" t="s">
        <v>214</v>
      </c>
      <c r="H25" s="751" t="s">
        <v>215</v>
      </c>
      <c r="I25" s="752">
        <v>3090916944</v>
      </c>
      <c r="J25" s="753">
        <v>46020</v>
      </c>
      <c r="K25" s="752">
        <v>3090916944</v>
      </c>
      <c r="L25" s="751" t="s">
        <v>216</v>
      </c>
    </row>
    <row r="26" spans="5:12">
      <c r="E26" s="751" t="s">
        <v>212</v>
      </c>
      <c r="F26" s="751" t="s">
        <v>228</v>
      </c>
      <c r="G26" s="751" t="s">
        <v>214</v>
      </c>
      <c r="H26" s="751" t="s">
        <v>215</v>
      </c>
      <c r="I26" s="752">
        <v>3176612270</v>
      </c>
      <c r="J26" s="753">
        <v>46110</v>
      </c>
      <c r="K26" s="752">
        <v>3176612270</v>
      </c>
      <c r="L26" s="751" t="s">
        <v>216</v>
      </c>
    </row>
    <row r="27" spans="5:12">
      <c r="E27" s="751" t="s">
        <v>212</v>
      </c>
      <c r="F27" s="751" t="s">
        <v>228</v>
      </c>
      <c r="G27" s="751" t="s">
        <v>214</v>
      </c>
      <c r="H27" s="751" t="s">
        <v>215</v>
      </c>
      <c r="I27" s="752">
        <v>3264685112</v>
      </c>
      <c r="J27" s="753">
        <v>46202</v>
      </c>
      <c r="K27" s="752">
        <v>3264685112</v>
      </c>
      <c r="L27" s="751" t="s">
        <v>216</v>
      </c>
    </row>
    <row r="28" spans="5:12">
      <c r="E28" s="751" t="s">
        <v>212</v>
      </c>
      <c r="F28" s="751" t="s">
        <v>228</v>
      </c>
      <c r="G28" s="751" t="s">
        <v>214</v>
      </c>
      <c r="H28" s="751" t="s">
        <v>215</v>
      </c>
      <c r="I28" s="752">
        <v>3355201481</v>
      </c>
      <c r="J28" s="753">
        <v>46294</v>
      </c>
      <c r="K28" s="752">
        <v>3355201481</v>
      </c>
      <c r="L28" s="751" t="s">
        <v>216</v>
      </c>
    </row>
    <row r="29" spans="5:12">
      <c r="E29" s="751" t="s">
        <v>212</v>
      </c>
      <c r="F29" s="751" t="s">
        <v>228</v>
      </c>
      <c r="G29" s="751" t="s">
        <v>214</v>
      </c>
      <c r="H29" s="751" t="s">
        <v>215</v>
      </c>
      <c r="I29" s="752">
        <v>3448229216</v>
      </c>
      <c r="J29" s="753">
        <v>46385</v>
      </c>
      <c r="K29" s="752">
        <v>3448229216</v>
      </c>
      <c r="L29" s="751" t="s">
        <v>216</v>
      </c>
    </row>
    <row r="30" spans="5:12">
      <c r="E30" s="751" t="s">
        <v>212</v>
      </c>
      <c r="F30" s="751" t="s">
        <v>228</v>
      </c>
      <c r="G30" s="751" t="s">
        <v>214</v>
      </c>
      <c r="H30" s="751" t="s">
        <v>215</v>
      </c>
      <c r="I30" s="752">
        <v>3543838049</v>
      </c>
      <c r="J30" s="753">
        <v>46475</v>
      </c>
      <c r="K30" s="752">
        <v>3543838049</v>
      </c>
      <c r="L30" s="751" t="s">
        <v>216</v>
      </c>
    </row>
    <row r="31" spans="5:12">
      <c r="E31" s="751" t="s">
        <v>212</v>
      </c>
      <c r="F31" s="751" t="s">
        <v>228</v>
      </c>
      <c r="G31" s="751" t="s">
        <v>214</v>
      </c>
      <c r="H31" s="751" t="s">
        <v>215</v>
      </c>
      <c r="I31" s="752">
        <v>3642099640</v>
      </c>
      <c r="J31" s="753">
        <v>46567</v>
      </c>
      <c r="K31" s="752">
        <v>3642099640</v>
      </c>
      <c r="L31" s="751" t="s">
        <v>216</v>
      </c>
    </row>
    <row r="32" spans="5:12">
      <c r="E32" s="751" t="s">
        <v>212</v>
      </c>
      <c r="F32" s="751" t="s">
        <v>228</v>
      </c>
      <c r="G32" s="751" t="s">
        <v>214</v>
      </c>
      <c r="H32" s="751" t="s">
        <v>215</v>
      </c>
      <c r="I32" s="752">
        <v>3743087651</v>
      </c>
      <c r="J32" s="753">
        <v>46659</v>
      </c>
      <c r="K32" s="752">
        <v>3743087651</v>
      </c>
      <c r="L32" s="751" t="s">
        <v>216</v>
      </c>
    </row>
    <row r="33" spans="5:12">
      <c r="E33" s="751" t="s">
        <v>212</v>
      </c>
      <c r="F33" s="751" t="s">
        <v>228</v>
      </c>
      <c r="G33" s="751" t="s">
        <v>214</v>
      </c>
      <c r="H33" s="751" t="s">
        <v>215</v>
      </c>
      <c r="I33" s="752">
        <v>3846877782</v>
      </c>
      <c r="J33" s="753">
        <v>46750</v>
      </c>
      <c r="K33" s="752">
        <v>3846877782</v>
      </c>
      <c r="L33" s="751" t="s">
        <v>216</v>
      </c>
    </row>
    <row r="34" spans="5:12">
      <c r="E34" s="751" t="s">
        <v>212</v>
      </c>
      <c r="F34" s="751" t="s">
        <v>228</v>
      </c>
      <c r="G34" s="751" t="s">
        <v>214</v>
      </c>
      <c r="H34" s="751" t="s">
        <v>215</v>
      </c>
      <c r="I34" s="752">
        <v>83293848548</v>
      </c>
      <c r="J34" s="753">
        <v>46841</v>
      </c>
      <c r="K34" s="752">
        <v>83293848548</v>
      </c>
      <c r="L34" s="751" t="s">
        <v>216</v>
      </c>
    </row>
    <row r="35" spans="5:12">
      <c r="E35" s="751" t="s">
        <v>212</v>
      </c>
      <c r="F35" s="751" t="s">
        <v>229</v>
      </c>
      <c r="G35" s="751" t="s">
        <v>214</v>
      </c>
      <c r="H35" s="751" t="s">
        <v>215</v>
      </c>
      <c r="I35" s="752">
        <v>14000000000</v>
      </c>
      <c r="J35" s="753">
        <v>46835</v>
      </c>
      <c r="K35" s="752">
        <v>14000000000</v>
      </c>
      <c r="L35" s="751" t="s">
        <v>216</v>
      </c>
    </row>
    <row r="36" spans="5:12">
      <c r="E36" s="751" t="s">
        <v>212</v>
      </c>
      <c r="F36" s="751" t="s">
        <v>229</v>
      </c>
      <c r="G36" s="751" t="s">
        <v>214</v>
      </c>
      <c r="H36" s="751" t="s">
        <v>215</v>
      </c>
      <c r="I36" s="752">
        <v>14000000000</v>
      </c>
      <c r="J36" s="753">
        <v>46927</v>
      </c>
      <c r="K36" s="752">
        <v>14000000000</v>
      </c>
      <c r="L36" s="751" t="s">
        <v>216</v>
      </c>
    </row>
    <row r="37" spans="5:12">
      <c r="E37" s="751" t="s">
        <v>212</v>
      </c>
      <c r="F37" s="751" t="s">
        <v>229</v>
      </c>
      <c r="G37" s="751" t="s">
        <v>214</v>
      </c>
      <c r="H37" s="751" t="s">
        <v>215</v>
      </c>
      <c r="I37" s="752">
        <v>14000000000</v>
      </c>
      <c r="J37" s="753">
        <v>47019</v>
      </c>
      <c r="K37" s="752">
        <v>14000000000</v>
      </c>
      <c r="L37" s="751" t="s">
        <v>216</v>
      </c>
    </row>
    <row r="38" spans="5:12">
      <c r="E38" s="751" t="s">
        <v>212</v>
      </c>
      <c r="F38" s="751" t="s">
        <v>229</v>
      </c>
      <c r="G38" s="751" t="s">
        <v>214</v>
      </c>
      <c r="H38" s="751" t="s">
        <v>215</v>
      </c>
      <c r="I38" s="752">
        <v>14000000000</v>
      </c>
      <c r="J38" s="753">
        <v>47110</v>
      </c>
      <c r="K38" s="752">
        <v>14000000000</v>
      </c>
      <c r="L38" s="751" t="s">
        <v>216</v>
      </c>
    </row>
    <row r="39" spans="5:12">
      <c r="E39" s="751" t="s">
        <v>212</v>
      </c>
      <c r="F39" s="751" t="s">
        <v>229</v>
      </c>
      <c r="G39" s="751" t="s">
        <v>214</v>
      </c>
      <c r="H39" s="751" t="s">
        <v>215</v>
      </c>
      <c r="I39" s="752">
        <v>56000000000</v>
      </c>
      <c r="J39" s="753">
        <v>47200</v>
      </c>
      <c r="K39" s="752">
        <v>56000000000</v>
      </c>
      <c r="L39" s="751" t="s">
        <v>216</v>
      </c>
    </row>
    <row r="40" spans="5:12">
      <c r="E40" s="751" t="s">
        <v>212</v>
      </c>
      <c r="F40" s="751" t="s">
        <v>229</v>
      </c>
      <c r="G40" s="751" t="s">
        <v>214</v>
      </c>
      <c r="H40" s="751" t="s">
        <v>215</v>
      </c>
      <c r="I40" s="752">
        <v>56000000000</v>
      </c>
      <c r="J40" s="753">
        <v>47292</v>
      </c>
      <c r="K40" s="752">
        <v>56000000000</v>
      </c>
      <c r="L40" s="751" t="s">
        <v>216</v>
      </c>
    </row>
    <row r="41" spans="5:12">
      <c r="E41" s="751" t="s">
        <v>212</v>
      </c>
      <c r="F41" s="751" t="s">
        <v>229</v>
      </c>
      <c r="G41" s="751" t="s">
        <v>214</v>
      </c>
      <c r="H41" s="751" t="s">
        <v>215</v>
      </c>
      <c r="I41" s="752">
        <v>32000000000</v>
      </c>
      <c r="J41" s="753">
        <v>47384</v>
      </c>
      <c r="K41" s="752">
        <v>32000000000</v>
      </c>
      <c r="L41" s="751" t="s">
        <v>216</v>
      </c>
    </row>
    <row r="42" spans="5:12">
      <c r="E42" s="751" t="s">
        <v>212</v>
      </c>
      <c r="F42" s="751" t="s">
        <v>229</v>
      </c>
      <c r="G42" s="751" t="s">
        <v>214</v>
      </c>
      <c r="H42" s="751" t="s">
        <v>215</v>
      </c>
      <c r="I42" s="752">
        <v>24000000000</v>
      </c>
      <c r="J42" s="753">
        <v>47384</v>
      </c>
      <c r="K42" s="752">
        <v>24000000000</v>
      </c>
      <c r="L42" s="751" t="s">
        <v>216</v>
      </c>
    </row>
    <row r="43" spans="5:12">
      <c r="E43" s="751" t="s">
        <v>212</v>
      </c>
      <c r="F43" s="751" t="s">
        <v>229</v>
      </c>
      <c r="G43" s="751" t="s">
        <v>214</v>
      </c>
      <c r="H43" s="751" t="s">
        <v>215</v>
      </c>
      <c r="I43" s="752">
        <v>56000000000</v>
      </c>
      <c r="J43" s="753">
        <v>47475</v>
      </c>
      <c r="K43" s="752">
        <v>56000000000</v>
      </c>
      <c r="L43" s="751" t="s">
        <v>216</v>
      </c>
    </row>
    <row r="44" spans="5:12">
      <c r="E44" s="751" t="s">
        <v>212</v>
      </c>
      <c r="F44" s="751" t="s">
        <v>229</v>
      </c>
      <c r="G44" s="751" t="s">
        <v>214</v>
      </c>
      <c r="H44" s="751" t="s">
        <v>215</v>
      </c>
      <c r="I44" s="752">
        <v>11000000000</v>
      </c>
      <c r="J44" s="753">
        <v>46835</v>
      </c>
      <c r="K44" s="752">
        <v>11000000000</v>
      </c>
      <c r="L44" s="751" t="s">
        <v>216</v>
      </c>
    </row>
    <row r="45" spans="5:12">
      <c r="E45" s="751" t="s">
        <v>212</v>
      </c>
      <c r="F45" s="751" t="s">
        <v>229</v>
      </c>
      <c r="G45" s="751" t="s">
        <v>214</v>
      </c>
      <c r="H45" s="751" t="s">
        <v>215</v>
      </c>
      <c r="I45" s="752">
        <v>11000000000</v>
      </c>
      <c r="J45" s="753">
        <v>46927</v>
      </c>
      <c r="K45" s="752">
        <v>11000000000</v>
      </c>
      <c r="L45" s="751" t="s">
        <v>216</v>
      </c>
    </row>
    <row r="46" spans="5:12">
      <c r="E46" s="751" t="s">
        <v>212</v>
      </c>
      <c r="F46" s="751" t="s">
        <v>229</v>
      </c>
      <c r="G46" s="751" t="s">
        <v>214</v>
      </c>
      <c r="H46" s="751" t="s">
        <v>215</v>
      </c>
      <c r="I46" s="752">
        <v>11000000000</v>
      </c>
      <c r="J46" s="753">
        <v>47019</v>
      </c>
      <c r="K46" s="752">
        <v>11000000000</v>
      </c>
      <c r="L46" s="751" t="s">
        <v>216</v>
      </c>
    </row>
    <row r="47" spans="5:12">
      <c r="E47" s="751" t="s">
        <v>212</v>
      </c>
      <c r="F47" s="751" t="s">
        <v>229</v>
      </c>
      <c r="G47" s="751" t="s">
        <v>214</v>
      </c>
      <c r="H47" s="751" t="s">
        <v>215</v>
      </c>
      <c r="I47" s="752">
        <v>11000000000</v>
      </c>
      <c r="J47" s="753">
        <v>47110</v>
      </c>
      <c r="K47" s="752">
        <v>11000000000</v>
      </c>
      <c r="L47" s="751" t="s">
        <v>216</v>
      </c>
    </row>
    <row r="48" spans="5:12">
      <c r="E48" s="751" t="s">
        <v>212</v>
      </c>
      <c r="F48" s="751" t="s">
        <v>229</v>
      </c>
      <c r="G48" s="751" t="s">
        <v>214</v>
      </c>
      <c r="H48" s="751" t="s">
        <v>215</v>
      </c>
      <c r="I48" s="752">
        <v>44000000000</v>
      </c>
      <c r="J48" s="753">
        <v>47200</v>
      </c>
      <c r="K48" s="752">
        <v>44000000000</v>
      </c>
      <c r="L48" s="751" t="s">
        <v>216</v>
      </c>
    </row>
    <row r="49" spans="5:12">
      <c r="E49" s="751" t="s">
        <v>212</v>
      </c>
      <c r="F49" s="751" t="s">
        <v>229</v>
      </c>
      <c r="G49" s="751" t="s">
        <v>214</v>
      </c>
      <c r="H49" s="751" t="s">
        <v>215</v>
      </c>
      <c r="I49" s="752">
        <v>44000000000</v>
      </c>
      <c r="J49" s="753">
        <v>47292</v>
      </c>
      <c r="K49" s="752">
        <v>44000000000</v>
      </c>
      <c r="L49" s="751" t="s">
        <v>216</v>
      </c>
    </row>
    <row r="50" spans="5:12">
      <c r="E50" s="751" t="s">
        <v>212</v>
      </c>
      <c r="F50" s="751" t="s">
        <v>229</v>
      </c>
      <c r="G50" s="751" t="s">
        <v>214</v>
      </c>
      <c r="H50" s="751" t="s">
        <v>215</v>
      </c>
      <c r="I50" s="752">
        <v>44000000000</v>
      </c>
      <c r="J50" s="753">
        <v>47384</v>
      </c>
      <c r="K50" s="752">
        <v>44000000000</v>
      </c>
      <c r="L50" s="751" t="s">
        <v>216</v>
      </c>
    </row>
    <row r="51" spans="5:12">
      <c r="E51" s="751" t="s">
        <v>212</v>
      </c>
      <c r="F51" s="751" t="s">
        <v>229</v>
      </c>
      <c r="G51" s="751" t="s">
        <v>214</v>
      </c>
      <c r="H51" s="751" t="s">
        <v>215</v>
      </c>
      <c r="I51" s="752">
        <v>44000000000</v>
      </c>
      <c r="J51" s="753">
        <v>47475</v>
      </c>
      <c r="K51" s="752">
        <v>44000000000</v>
      </c>
      <c r="L51" s="751" t="s">
        <v>216</v>
      </c>
    </row>
    <row r="52" spans="5:12">
      <c r="E52" s="751" t="s">
        <v>212</v>
      </c>
      <c r="F52" s="751" t="s">
        <v>229</v>
      </c>
      <c r="G52" s="751" t="s">
        <v>214</v>
      </c>
      <c r="H52" s="751" t="s">
        <v>215</v>
      </c>
      <c r="I52" s="752">
        <v>142773000000</v>
      </c>
      <c r="J52" s="753">
        <v>48290</v>
      </c>
      <c r="K52" s="752">
        <v>142773000000</v>
      </c>
      <c r="L52" s="751" t="s">
        <v>216</v>
      </c>
    </row>
    <row r="53" spans="5:12">
      <c r="E53" s="751" t="s">
        <v>212</v>
      </c>
      <c r="F53" s="751" t="s">
        <v>229</v>
      </c>
      <c r="G53" s="751" t="s">
        <v>214</v>
      </c>
      <c r="H53" s="751" t="s">
        <v>215</v>
      </c>
      <c r="I53" s="752">
        <v>7227000000</v>
      </c>
      <c r="J53" s="753">
        <v>48290</v>
      </c>
      <c r="K53" s="752">
        <v>7227000000</v>
      </c>
      <c r="L53" s="751" t="s">
        <v>216</v>
      </c>
    </row>
    <row r="54" spans="5:12">
      <c r="E54" s="751" t="s">
        <v>212</v>
      </c>
      <c r="F54" s="751" t="s">
        <v>951</v>
      </c>
      <c r="G54" s="751" t="s">
        <v>214</v>
      </c>
      <c r="H54" s="751" t="s">
        <v>215</v>
      </c>
      <c r="I54" s="752">
        <v>265000000000</v>
      </c>
      <c r="J54" s="753">
        <v>45866</v>
      </c>
      <c r="K54" s="752">
        <v>265000000000</v>
      </c>
      <c r="L54" s="751" t="s">
        <v>224</v>
      </c>
    </row>
    <row r="55" spans="5:12">
      <c r="E55" s="751" t="s">
        <v>212</v>
      </c>
      <c r="F55" s="751" t="s">
        <v>229</v>
      </c>
      <c r="G55" s="751" t="s">
        <v>214</v>
      </c>
      <c r="H55" s="751" t="s">
        <v>215</v>
      </c>
      <c r="I55" s="752">
        <v>739896586</v>
      </c>
      <c r="J55" s="753">
        <v>45748</v>
      </c>
      <c r="K55" s="752">
        <v>739896586</v>
      </c>
      <c r="L55" s="751" t="s">
        <v>225</v>
      </c>
    </row>
    <row r="56" spans="5:12">
      <c r="E56" s="751" t="s">
        <v>212</v>
      </c>
      <c r="F56" s="751" t="s">
        <v>229</v>
      </c>
      <c r="G56" s="751" t="s">
        <v>214</v>
      </c>
      <c r="H56" s="751" t="s">
        <v>215</v>
      </c>
      <c r="I56" s="752">
        <v>739896586</v>
      </c>
      <c r="J56" s="753">
        <v>45778</v>
      </c>
      <c r="K56" s="752">
        <v>739896586</v>
      </c>
      <c r="L56" s="751" t="s">
        <v>225</v>
      </c>
    </row>
    <row r="57" spans="5:12">
      <c r="E57" s="751" t="s">
        <v>212</v>
      </c>
      <c r="F57" s="751" t="s">
        <v>229</v>
      </c>
      <c r="G57" s="751" t="s">
        <v>214</v>
      </c>
      <c r="H57" s="751" t="s">
        <v>215</v>
      </c>
      <c r="I57" s="752">
        <v>739896586</v>
      </c>
      <c r="J57" s="753">
        <v>45809</v>
      </c>
      <c r="K57" s="752">
        <v>739896586</v>
      </c>
      <c r="L57" s="751" t="s">
        <v>225</v>
      </c>
    </row>
    <row r="58" spans="5:12">
      <c r="E58" s="751" t="s">
        <v>212</v>
      </c>
      <c r="F58" s="751" t="s">
        <v>229</v>
      </c>
      <c r="G58" s="751" t="s">
        <v>214</v>
      </c>
      <c r="H58" s="751" t="s">
        <v>215</v>
      </c>
      <c r="I58" s="752">
        <v>739896586</v>
      </c>
      <c r="J58" s="753">
        <v>45839</v>
      </c>
      <c r="K58" s="752">
        <v>739896586</v>
      </c>
      <c r="L58" s="751" t="s">
        <v>225</v>
      </c>
    </row>
    <row r="59" spans="5:12">
      <c r="E59" s="751" t="s">
        <v>212</v>
      </c>
      <c r="F59" s="751" t="s">
        <v>229</v>
      </c>
      <c r="G59" s="751" t="s">
        <v>214</v>
      </c>
      <c r="H59" s="751" t="s">
        <v>215</v>
      </c>
      <c r="I59" s="752">
        <v>739896586</v>
      </c>
      <c r="J59" s="753">
        <v>45870</v>
      </c>
      <c r="K59" s="752">
        <v>739896586</v>
      </c>
      <c r="L59" s="751" t="s">
        <v>225</v>
      </c>
    </row>
    <row r="60" spans="5:12">
      <c r="E60" s="751" t="s">
        <v>212</v>
      </c>
      <c r="F60" s="751" t="s">
        <v>229</v>
      </c>
      <c r="G60" s="751" t="s">
        <v>214</v>
      </c>
      <c r="H60" s="751" t="s">
        <v>215</v>
      </c>
      <c r="I60" s="752">
        <v>739896586</v>
      </c>
      <c r="J60" s="753">
        <v>45901</v>
      </c>
      <c r="K60" s="752">
        <v>739896586</v>
      </c>
      <c r="L60" s="751" t="s">
        <v>225</v>
      </c>
    </row>
    <row r="61" spans="5:12">
      <c r="E61" s="751" t="s">
        <v>212</v>
      </c>
      <c r="F61" s="751" t="s">
        <v>229</v>
      </c>
      <c r="G61" s="751" t="s">
        <v>214</v>
      </c>
      <c r="H61" s="751" t="s">
        <v>215</v>
      </c>
      <c r="I61" s="752">
        <v>739896586</v>
      </c>
      <c r="J61" s="753">
        <v>45931</v>
      </c>
      <c r="K61" s="752">
        <v>739896586</v>
      </c>
      <c r="L61" s="751" t="s">
        <v>225</v>
      </c>
    </row>
    <row r="62" spans="5:12">
      <c r="E62" s="751" t="s">
        <v>212</v>
      </c>
      <c r="F62" s="751" t="s">
        <v>229</v>
      </c>
      <c r="G62" s="751" t="s">
        <v>214</v>
      </c>
      <c r="H62" s="751" t="s">
        <v>215</v>
      </c>
      <c r="I62" s="752">
        <v>739896586</v>
      </c>
      <c r="J62" s="753">
        <v>45962</v>
      </c>
      <c r="K62" s="752">
        <v>739896586</v>
      </c>
      <c r="L62" s="751" t="s">
        <v>225</v>
      </c>
    </row>
    <row r="63" spans="5:12">
      <c r="E63" s="751" t="s">
        <v>212</v>
      </c>
      <c r="F63" s="751" t="s">
        <v>229</v>
      </c>
      <c r="G63" s="751" t="s">
        <v>214</v>
      </c>
      <c r="H63" s="751" t="s">
        <v>215</v>
      </c>
      <c r="I63" s="752">
        <v>739896586</v>
      </c>
      <c r="J63" s="753">
        <v>45992</v>
      </c>
      <c r="K63" s="752">
        <v>739896586</v>
      </c>
      <c r="L63" s="751" t="s">
        <v>225</v>
      </c>
    </row>
    <row r="64" spans="5:12">
      <c r="E64" s="751" t="s">
        <v>212</v>
      </c>
      <c r="F64" s="751" t="s">
        <v>229</v>
      </c>
      <c r="G64" s="751" t="s">
        <v>214</v>
      </c>
      <c r="H64" s="751" t="s">
        <v>215</v>
      </c>
      <c r="I64" s="752">
        <v>739896586</v>
      </c>
      <c r="J64" s="753">
        <v>46023</v>
      </c>
      <c r="K64" s="752">
        <v>739896586</v>
      </c>
      <c r="L64" s="751" t="s">
        <v>225</v>
      </c>
    </row>
    <row r="65" spans="5:12">
      <c r="E65" s="751" t="s">
        <v>212</v>
      </c>
      <c r="F65" s="751" t="s">
        <v>229</v>
      </c>
      <c r="G65" s="751" t="s">
        <v>214</v>
      </c>
      <c r="H65" s="751" t="s">
        <v>215</v>
      </c>
      <c r="I65" s="752">
        <v>863212683</v>
      </c>
      <c r="J65" s="753">
        <v>46054</v>
      </c>
      <c r="K65" s="752">
        <v>863212683</v>
      </c>
      <c r="L65" s="751" t="s">
        <v>225</v>
      </c>
    </row>
    <row r="66" spans="5:12">
      <c r="E66" s="751" t="s">
        <v>212</v>
      </c>
      <c r="F66" s="751" t="s">
        <v>229</v>
      </c>
      <c r="G66" s="751" t="s">
        <v>214</v>
      </c>
      <c r="H66" s="751" t="s">
        <v>215</v>
      </c>
      <c r="I66" s="752">
        <v>863212683</v>
      </c>
      <c r="J66" s="753">
        <v>46082</v>
      </c>
      <c r="K66" s="752">
        <v>863212683</v>
      </c>
      <c r="L66" s="751" t="s">
        <v>225</v>
      </c>
    </row>
    <row r="67" spans="5:12">
      <c r="E67" s="751" t="s">
        <v>212</v>
      </c>
      <c r="F67" s="751" t="s">
        <v>229</v>
      </c>
      <c r="G67" s="751" t="s">
        <v>214</v>
      </c>
      <c r="H67" s="751" t="s">
        <v>215</v>
      </c>
      <c r="I67" s="752">
        <v>863212683</v>
      </c>
      <c r="J67" s="753">
        <v>46113</v>
      </c>
      <c r="K67" s="752">
        <v>863212683</v>
      </c>
      <c r="L67" s="751" t="s">
        <v>225</v>
      </c>
    </row>
    <row r="68" spans="5:12">
      <c r="E68" s="751" t="s">
        <v>212</v>
      </c>
      <c r="F68" s="751" t="s">
        <v>229</v>
      </c>
      <c r="G68" s="751" t="s">
        <v>214</v>
      </c>
      <c r="H68" s="751" t="s">
        <v>215</v>
      </c>
      <c r="I68" s="752">
        <v>863212683</v>
      </c>
      <c r="J68" s="753">
        <v>46143</v>
      </c>
      <c r="K68" s="752">
        <v>863212683</v>
      </c>
      <c r="L68" s="751" t="s">
        <v>225</v>
      </c>
    </row>
    <row r="69" spans="5:12">
      <c r="E69" s="751" t="s">
        <v>212</v>
      </c>
      <c r="F69" s="751" t="s">
        <v>229</v>
      </c>
      <c r="G69" s="751" t="s">
        <v>214</v>
      </c>
      <c r="H69" s="751" t="s">
        <v>215</v>
      </c>
      <c r="I69" s="752">
        <v>863212683</v>
      </c>
      <c r="J69" s="753">
        <v>46174</v>
      </c>
      <c r="K69" s="752">
        <v>863212683</v>
      </c>
      <c r="L69" s="751" t="s">
        <v>225</v>
      </c>
    </row>
    <row r="70" spans="5:12">
      <c r="E70" s="751" t="s">
        <v>212</v>
      </c>
      <c r="F70" s="751" t="s">
        <v>229</v>
      </c>
      <c r="G70" s="751" t="s">
        <v>214</v>
      </c>
      <c r="H70" s="751" t="s">
        <v>215</v>
      </c>
      <c r="I70" s="752">
        <v>863212683</v>
      </c>
      <c r="J70" s="753">
        <v>46204</v>
      </c>
      <c r="K70" s="752">
        <v>863212683</v>
      </c>
      <c r="L70" s="751" t="s">
        <v>225</v>
      </c>
    </row>
    <row r="71" spans="5:12">
      <c r="E71" s="751" t="s">
        <v>212</v>
      </c>
      <c r="F71" s="751" t="s">
        <v>229</v>
      </c>
      <c r="G71" s="751" t="s">
        <v>214</v>
      </c>
      <c r="H71" s="751" t="s">
        <v>215</v>
      </c>
      <c r="I71" s="752">
        <v>863212683</v>
      </c>
      <c r="J71" s="753">
        <v>46235</v>
      </c>
      <c r="K71" s="752">
        <v>863212683</v>
      </c>
      <c r="L71" s="751" t="s">
        <v>225</v>
      </c>
    </row>
    <row r="72" spans="5:12">
      <c r="E72" s="751" t="s">
        <v>212</v>
      </c>
      <c r="F72" s="751" t="s">
        <v>229</v>
      </c>
      <c r="G72" s="751" t="s">
        <v>214</v>
      </c>
      <c r="H72" s="751" t="s">
        <v>215</v>
      </c>
      <c r="I72" s="752">
        <v>863212683</v>
      </c>
      <c r="J72" s="753">
        <v>46266</v>
      </c>
      <c r="K72" s="752">
        <v>863212683</v>
      </c>
      <c r="L72" s="751" t="s">
        <v>225</v>
      </c>
    </row>
    <row r="73" spans="5:12">
      <c r="E73" s="751" t="s">
        <v>212</v>
      </c>
      <c r="F73" s="751" t="s">
        <v>229</v>
      </c>
      <c r="G73" s="751" t="s">
        <v>214</v>
      </c>
      <c r="H73" s="751" t="s">
        <v>215</v>
      </c>
      <c r="I73" s="752">
        <v>863212683</v>
      </c>
      <c r="J73" s="753">
        <v>46296</v>
      </c>
      <c r="K73" s="752">
        <v>863212683</v>
      </c>
      <c r="L73" s="751" t="s">
        <v>225</v>
      </c>
    </row>
    <row r="74" spans="5:12">
      <c r="E74" s="751" t="s">
        <v>212</v>
      </c>
      <c r="F74" s="751" t="s">
        <v>229</v>
      </c>
      <c r="G74" s="751" t="s">
        <v>214</v>
      </c>
      <c r="H74" s="751" t="s">
        <v>215</v>
      </c>
      <c r="I74" s="752">
        <v>863212683</v>
      </c>
      <c r="J74" s="753">
        <v>46327</v>
      </c>
      <c r="K74" s="752">
        <v>863212683</v>
      </c>
      <c r="L74" s="751" t="s">
        <v>225</v>
      </c>
    </row>
    <row r="75" spans="5:12">
      <c r="E75" s="751" t="s">
        <v>212</v>
      </c>
      <c r="F75" s="751" t="s">
        <v>229</v>
      </c>
      <c r="G75" s="751" t="s">
        <v>214</v>
      </c>
      <c r="H75" s="751" t="s">
        <v>215</v>
      </c>
      <c r="I75" s="752">
        <v>863212683</v>
      </c>
      <c r="J75" s="753">
        <v>46357</v>
      </c>
      <c r="K75" s="752">
        <v>863212683</v>
      </c>
      <c r="L75" s="751" t="s">
        <v>225</v>
      </c>
    </row>
    <row r="76" spans="5:12">
      <c r="E76" s="751" t="s">
        <v>212</v>
      </c>
      <c r="F76" s="751" t="s">
        <v>229</v>
      </c>
      <c r="G76" s="751" t="s">
        <v>214</v>
      </c>
      <c r="H76" s="751" t="s">
        <v>215</v>
      </c>
      <c r="I76" s="752">
        <v>863212683</v>
      </c>
      <c r="J76" s="753">
        <v>46388</v>
      </c>
      <c r="K76" s="752">
        <v>863212683</v>
      </c>
      <c r="L76" s="751" t="s">
        <v>225</v>
      </c>
    </row>
    <row r="77" spans="5:12">
      <c r="E77" s="751" t="s">
        <v>212</v>
      </c>
      <c r="F77" s="751" t="s">
        <v>229</v>
      </c>
      <c r="G77" s="751" t="s">
        <v>214</v>
      </c>
      <c r="H77" s="751" t="s">
        <v>215</v>
      </c>
      <c r="I77" s="752">
        <v>1109844878</v>
      </c>
      <c r="J77" s="753">
        <v>46419</v>
      </c>
      <c r="K77" s="752">
        <v>1109844878</v>
      </c>
      <c r="L77" s="751" t="s">
        <v>225</v>
      </c>
    </row>
    <row r="78" spans="5:12">
      <c r="E78" s="751" t="s">
        <v>212</v>
      </c>
      <c r="F78" s="751" t="s">
        <v>229</v>
      </c>
      <c r="G78" s="751" t="s">
        <v>214</v>
      </c>
      <c r="H78" s="751" t="s">
        <v>215</v>
      </c>
      <c r="I78" s="752">
        <v>1109844878</v>
      </c>
      <c r="J78" s="753">
        <v>46447</v>
      </c>
      <c r="K78" s="752">
        <v>1109844878</v>
      </c>
      <c r="L78" s="751" t="s">
        <v>225</v>
      </c>
    </row>
    <row r="79" spans="5:12">
      <c r="E79" s="751" t="s">
        <v>212</v>
      </c>
      <c r="F79" s="751" t="s">
        <v>229</v>
      </c>
      <c r="G79" s="751" t="s">
        <v>214</v>
      </c>
      <c r="H79" s="751" t="s">
        <v>215</v>
      </c>
      <c r="I79" s="752">
        <v>1109844878</v>
      </c>
      <c r="J79" s="753">
        <v>46478</v>
      </c>
      <c r="K79" s="752">
        <v>1109844878</v>
      </c>
      <c r="L79" s="751" t="s">
        <v>225</v>
      </c>
    </row>
    <row r="80" spans="5:12">
      <c r="E80" s="751" t="s">
        <v>212</v>
      </c>
      <c r="F80" s="751" t="s">
        <v>229</v>
      </c>
      <c r="G80" s="751" t="s">
        <v>214</v>
      </c>
      <c r="H80" s="751" t="s">
        <v>215</v>
      </c>
      <c r="I80" s="752">
        <v>1109844878</v>
      </c>
      <c r="J80" s="753">
        <v>46508</v>
      </c>
      <c r="K80" s="752">
        <v>1109844878</v>
      </c>
      <c r="L80" s="751" t="s">
        <v>225</v>
      </c>
    </row>
    <row r="81" spans="5:12">
      <c r="E81" s="751" t="s">
        <v>212</v>
      </c>
      <c r="F81" s="751" t="s">
        <v>229</v>
      </c>
      <c r="G81" s="751" t="s">
        <v>214</v>
      </c>
      <c r="H81" s="751" t="s">
        <v>215</v>
      </c>
      <c r="I81" s="752">
        <v>1109844878</v>
      </c>
      <c r="J81" s="753">
        <v>46539</v>
      </c>
      <c r="K81" s="752">
        <v>1109844878</v>
      </c>
      <c r="L81" s="751" t="s">
        <v>225</v>
      </c>
    </row>
    <row r="82" spans="5:12">
      <c r="E82" s="751" t="s">
        <v>212</v>
      </c>
      <c r="F82" s="751" t="s">
        <v>229</v>
      </c>
      <c r="G82" s="751" t="s">
        <v>214</v>
      </c>
      <c r="H82" s="751" t="s">
        <v>215</v>
      </c>
      <c r="I82" s="752">
        <v>1109844878</v>
      </c>
      <c r="J82" s="753">
        <v>46569</v>
      </c>
      <c r="K82" s="752">
        <v>1109844878</v>
      </c>
      <c r="L82" s="751" t="s">
        <v>225</v>
      </c>
    </row>
    <row r="83" spans="5:12">
      <c r="E83" s="751" t="s">
        <v>212</v>
      </c>
      <c r="F83" s="751" t="s">
        <v>229</v>
      </c>
      <c r="G83" s="751" t="s">
        <v>214</v>
      </c>
      <c r="H83" s="751" t="s">
        <v>215</v>
      </c>
      <c r="I83" s="752">
        <v>1109844878</v>
      </c>
      <c r="J83" s="753">
        <v>46600</v>
      </c>
      <c r="K83" s="752">
        <v>1109844878</v>
      </c>
      <c r="L83" s="751" t="s">
        <v>225</v>
      </c>
    </row>
    <row r="84" spans="5:12">
      <c r="E84" s="751" t="s">
        <v>212</v>
      </c>
      <c r="F84" s="751" t="s">
        <v>229</v>
      </c>
      <c r="G84" s="751" t="s">
        <v>214</v>
      </c>
      <c r="H84" s="751" t="s">
        <v>215</v>
      </c>
      <c r="I84" s="752">
        <v>1109844878</v>
      </c>
      <c r="J84" s="753">
        <v>46631</v>
      </c>
      <c r="K84" s="752">
        <v>1109844878</v>
      </c>
      <c r="L84" s="751" t="s">
        <v>225</v>
      </c>
    </row>
    <row r="85" spans="5:12">
      <c r="E85" s="751" t="s">
        <v>212</v>
      </c>
      <c r="F85" s="751" t="s">
        <v>229</v>
      </c>
      <c r="G85" s="751" t="s">
        <v>214</v>
      </c>
      <c r="H85" s="751" t="s">
        <v>215</v>
      </c>
      <c r="I85" s="752">
        <v>1109844878</v>
      </c>
      <c r="J85" s="753">
        <v>46661</v>
      </c>
      <c r="K85" s="752">
        <v>1109844878</v>
      </c>
      <c r="L85" s="751" t="s">
        <v>225</v>
      </c>
    </row>
    <row r="86" spans="5:12">
      <c r="E86" s="751" t="s">
        <v>212</v>
      </c>
      <c r="F86" s="751" t="s">
        <v>229</v>
      </c>
      <c r="G86" s="751" t="s">
        <v>214</v>
      </c>
      <c r="H86" s="751" t="s">
        <v>215</v>
      </c>
      <c r="I86" s="752">
        <v>1109844878</v>
      </c>
      <c r="J86" s="753">
        <v>46692</v>
      </c>
      <c r="K86" s="752">
        <v>1109844878</v>
      </c>
      <c r="L86" s="751" t="s">
        <v>225</v>
      </c>
    </row>
    <row r="87" spans="5:12">
      <c r="E87" s="751" t="s">
        <v>212</v>
      </c>
      <c r="F87" s="751" t="s">
        <v>229</v>
      </c>
      <c r="G87" s="751" t="s">
        <v>214</v>
      </c>
      <c r="H87" s="751" t="s">
        <v>215</v>
      </c>
      <c r="I87" s="752">
        <v>1109844878</v>
      </c>
      <c r="J87" s="753">
        <v>46722</v>
      </c>
      <c r="K87" s="752">
        <v>1109844878</v>
      </c>
      <c r="L87" s="751" t="s">
        <v>225</v>
      </c>
    </row>
    <row r="88" spans="5:12">
      <c r="E88" s="751" t="s">
        <v>212</v>
      </c>
      <c r="F88" s="751" t="s">
        <v>229</v>
      </c>
      <c r="G88" s="751" t="s">
        <v>214</v>
      </c>
      <c r="H88" s="751" t="s">
        <v>215</v>
      </c>
      <c r="I88" s="752">
        <v>1109844878</v>
      </c>
      <c r="J88" s="753">
        <v>46753</v>
      </c>
      <c r="K88" s="752">
        <v>1109844878</v>
      </c>
      <c r="L88" s="751" t="s">
        <v>225</v>
      </c>
    </row>
    <row r="89" spans="5:12">
      <c r="E89" s="751" t="s">
        <v>212</v>
      </c>
      <c r="F89" s="751" t="s">
        <v>229</v>
      </c>
      <c r="G89" s="751" t="s">
        <v>214</v>
      </c>
      <c r="H89" s="751" t="s">
        <v>215</v>
      </c>
      <c r="I89" s="752">
        <v>1849741464</v>
      </c>
      <c r="J89" s="753">
        <v>46784</v>
      </c>
      <c r="K89" s="752">
        <v>1849741464</v>
      </c>
      <c r="L89" s="751" t="s">
        <v>225</v>
      </c>
    </row>
    <row r="90" spans="5:12">
      <c r="E90" s="751" t="s">
        <v>212</v>
      </c>
      <c r="F90" s="751" t="s">
        <v>229</v>
      </c>
      <c r="G90" s="751" t="s">
        <v>214</v>
      </c>
      <c r="H90" s="751" t="s">
        <v>215</v>
      </c>
      <c r="I90" s="752">
        <v>1849741464</v>
      </c>
      <c r="J90" s="753">
        <v>46813</v>
      </c>
      <c r="K90" s="752">
        <v>1849741464</v>
      </c>
      <c r="L90" s="751" t="s">
        <v>225</v>
      </c>
    </row>
    <row r="91" spans="5:12">
      <c r="E91" s="751" t="s">
        <v>212</v>
      </c>
      <c r="F91" s="751" t="s">
        <v>229</v>
      </c>
      <c r="G91" s="751" t="s">
        <v>214</v>
      </c>
      <c r="H91" s="751" t="s">
        <v>215</v>
      </c>
      <c r="I91" s="752">
        <v>1849741464</v>
      </c>
      <c r="J91" s="753">
        <v>46844</v>
      </c>
      <c r="K91" s="752">
        <v>1849741464</v>
      </c>
      <c r="L91" s="751" t="s">
        <v>225</v>
      </c>
    </row>
    <row r="92" spans="5:12">
      <c r="E92" s="751" t="s">
        <v>212</v>
      </c>
      <c r="F92" s="751" t="s">
        <v>229</v>
      </c>
      <c r="G92" s="751" t="s">
        <v>214</v>
      </c>
      <c r="H92" s="751" t="s">
        <v>215</v>
      </c>
      <c r="I92" s="752">
        <v>1849741464</v>
      </c>
      <c r="J92" s="753">
        <v>46874</v>
      </c>
      <c r="K92" s="752">
        <v>1849741464</v>
      </c>
      <c r="L92" s="751" t="s">
        <v>225</v>
      </c>
    </row>
    <row r="93" spans="5:12">
      <c r="E93" s="751" t="s">
        <v>212</v>
      </c>
      <c r="F93" s="751" t="s">
        <v>229</v>
      </c>
      <c r="G93" s="751" t="s">
        <v>214</v>
      </c>
      <c r="H93" s="751" t="s">
        <v>215</v>
      </c>
      <c r="I93" s="752">
        <v>1849741464</v>
      </c>
      <c r="J93" s="753">
        <v>46905</v>
      </c>
      <c r="K93" s="752">
        <v>1849741464</v>
      </c>
      <c r="L93" s="751" t="s">
        <v>225</v>
      </c>
    </row>
    <row r="94" spans="5:12">
      <c r="E94" s="751" t="s">
        <v>212</v>
      </c>
      <c r="F94" s="751" t="s">
        <v>229</v>
      </c>
      <c r="G94" s="751" t="s">
        <v>214</v>
      </c>
      <c r="H94" s="751" t="s">
        <v>215</v>
      </c>
      <c r="I94" s="752">
        <v>1849741464</v>
      </c>
      <c r="J94" s="753">
        <v>46935</v>
      </c>
      <c r="K94" s="752">
        <v>1849741464</v>
      </c>
      <c r="L94" s="751" t="s">
        <v>225</v>
      </c>
    </row>
    <row r="95" spans="5:12">
      <c r="E95" s="751" t="s">
        <v>212</v>
      </c>
      <c r="F95" s="751" t="s">
        <v>229</v>
      </c>
      <c r="G95" s="751" t="s">
        <v>214</v>
      </c>
      <c r="H95" s="751" t="s">
        <v>215</v>
      </c>
      <c r="I95" s="752">
        <v>1849741464</v>
      </c>
      <c r="J95" s="753">
        <v>46966</v>
      </c>
      <c r="K95" s="752">
        <v>1849741464</v>
      </c>
      <c r="L95" s="751" t="s">
        <v>225</v>
      </c>
    </row>
    <row r="96" spans="5:12">
      <c r="E96" s="751" t="s">
        <v>212</v>
      </c>
      <c r="F96" s="751" t="s">
        <v>229</v>
      </c>
      <c r="G96" s="751" t="s">
        <v>214</v>
      </c>
      <c r="H96" s="751" t="s">
        <v>215</v>
      </c>
      <c r="I96" s="752">
        <v>1849741464</v>
      </c>
      <c r="J96" s="753">
        <v>46997</v>
      </c>
      <c r="K96" s="752">
        <v>1849741464</v>
      </c>
      <c r="L96" s="751" t="s">
        <v>225</v>
      </c>
    </row>
    <row r="97" spans="5:12">
      <c r="E97" s="751" t="s">
        <v>212</v>
      </c>
      <c r="F97" s="751" t="s">
        <v>229</v>
      </c>
      <c r="G97" s="751" t="s">
        <v>214</v>
      </c>
      <c r="H97" s="751" t="s">
        <v>215</v>
      </c>
      <c r="I97" s="752">
        <v>1849741464</v>
      </c>
      <c r="J97" s="753">
        <v>47027</v>
      </c>
      <c r="K97" s="752">
        <v>1849741464</v>
      </c>
      <c r="L97" s="751" t="s">
        <v>225</v>
      </c>
    </row>
    <row r="98" spans="5:12">
      <c r="E98" s="751" t="s">
        <v>212</v>
      </c>
      <c r="F98" s="751" t="s">
        <v>229</v>
      </c>
      <c r="G98" s="751" t="s">
        <v>214</v>
      </c>
      <c r="H98" s="751" t="s">
        <v>215</v>
      </c>
      <c r="I98" s="752">
        <v>1849741464</v>
      </c>
      <c r="J98" s="753">
        <v>47058</v>
      </c>
      <c r="K98" s="752">
        <v>1849741464</v>
      </c>
      <c r="L98" s="751" t="s">
        <v>225</v>
      </c>
    </row>
    <row r="99" spans="5:12">
      <c r="E99" s="751" t="s">
        <v>212</v>
      </c>
      <c r="F99" s="751" t="s">
        <v>229</v>
      </c>
      <c r="G99" s="751" t="s">
        <v>214</v>
      </c>
      <c r="H99" s="751" t="s">
        <v>215</v>
      </c>
      <c r="I99" s="752">
        <v>1849741464</v>
      </c>
      <c r="J99" s="753">
        <v>47088</v>
      </c>
      <c r="K99" s="752">
        <v>1849741464</v>
      </c>
      <c r="L99" s="751" t="s">
        <v>225</v>
      </c>
    </row>
    <row r="100" spans="5:12">
      <c r="E100" s="751" t="s">
        <v>212</v>
      </c>
      <c r="F100" s="751" t="s">
        <v>229</v>
      </c>
      <c r="G100" s="751" t="s">
        <v>214</v>
      </c>
      <c r="H100" s="751" t="s">
        <v>215</v>
      </c>
      <c r="I100" s="752">
        <v>1849741464</v>
      </c>
      <c r="J100" s="753">
        <v>47119</v>
      </c>
      <c r="K100" s="752">
        <v>1849741464</v>
      </c>
      <c r="L100" s="751" t="s">
        <v>225</v>
      </c>
    </row>
    <row r="101" spans="5:12">
      <c r="E101" s="751" t="s">
        <v>212</v>
      </c>
      <c r="F101" s="751" t="s">
        <v>229</v>
      </c>
      <c r="G101" s="751" t="s">
        <v>214</v>
      </c>
      <c r="H101" s="751" t="s">
        <v>215</v>
      </c>
      <c r="I101" s="752">
        <v>2343005854</v>
      </c>
      <c r="J101" s="753">
        <v>47150</v>
      </c>
      <c r="K101" s="752">
        <v>2343005854</v>
      </c>
      <c r="L101" s="751" t="s">
        <v>225</v>
      </c>
    </row>
    <row r="102" spans="5:12">
      <c r="E102" s="751" t="s">
        <v>212</v>
      </c>
      <c r="F102" s="751" t="s">
        <v>229</v>
      </c>
      <c r="G102" s="751" t="s">
        <v>214</v>
      </c>
      <c r="H102" s="751" t="s">
        <v>215</v>
      </c>
      <c r="I102" s="752">
        <v>2343005854</v>
      </c>
      <c r="J102" s="753">
        <v>47178</v>
      </c>
      <c r="K102" s="752">
        <v>2343005854</v>
      </c>
      <c r="L102" s="751" t="s">
        <v>225</v>
      </c>
    </row>
    <row r="103" spans="5:12">
      <c r="E103" s="751" t="s">
        <v>212</v>
      </c>
      <c r="F103" s="751" t="s">
        <v>229</v>
      </c>
      <c r="G103" s="751" t="s">
        <v>214</v>
      </c>
      <c r="H103" s="751" t="s">
        <v>215</v>
      </c>
      <c r="I103" s="752">
        <v>2343005854</v>
      </c>
      <c r="J103" s="753">
        <v>47209</v>
      </c>
      <c r="K103" s="752">
        <v>2343005854</v>
      </c>
      <c r="L103" s="751" t="s">
        <v>225</v>
      </c>
    </row>
    <row r="104" spans="5:12">
      <c r="E104" s="751" t="s">
        <v>212</v>
      </c>
      <c r="F104" s="751" t="s">
        <v>229</v>
      </c>
      <c r="G104" s="751" t="s">
        <v>214</v>
      </c>
      <c r="H104" s="751" t="s">
        <v>215</v>
      </c>
      <c r="I104" s="752">
        <v>2343005854</v>
      </c>
      <c r="J104" s="753">
        <v>47239</v>
      </c>
      <c r="K104" s="752">
        <v>2343005854</v>
      </c>
      <c r="L104" s="751" t="s">
        <v>225</v>
      </c>
    </row>
    <row r="105" spans="5:12">
      <c r="E105" s="751" t="s">
        <v>212</v>
      </c>
      <c r="F105" s="751" t="s">
        <v>229</v>
      </c>
      <c r="G105" s="751" t="s">
        <v>214</v>
      </c>
      <c r="H105" s="751" t="s">
        <v>215</v>
      </c>
      <c r="I105" s="752">
        <v>2343005854</v>
      </c>
      <c r="J105" s="753">
        <v>47270</v>
      </c>
      <c r="K105" s="752">
        <v>2343005854</v>
      </c>
      <c r="L105" s="751" t="s">
        <v>225</v>
      </c>
    </row>
    <row r="106" spans="5:12">
      <c r="E106" s="751" t="s">
        <v>212</v>
      </c>
      <c r="F106" s="751" t="s">
        <v>229</v>
      </c>
      <c r="G106" s="751" t="s">
        <v>214</v>
      </c>
      <c r="H106" s="751" t="s">
        <v>215</v>
      </c>
      <c r="I106" s="752">
        <v>2343005854</v>
      </c>
      <c r="J106" s="753">
        <v>47300</v>
      </c>
      <c r="K106" s="752">
        <v>2343005854</v>
      </c>
      <c r="L106" s="751" t="s">
        <v>225</v>
      </c>
    </row>
    <row r="107" spans="5:12">
      <c r="E107" s="751" t="s">
        <v>212</v>
      </c>
      <c r="F107" s="751" t="s">
        <v>229</v>
      </c>
      <c r="G107" s="751" t="s">
        <v>214</v>
      </c>
      <c r="H107" s="751" t="s">
        <v>215</v>
      </c>
      <c r="I107" s="752">
        <v>2343005854</v>
      </c>
      <c r="J107" s="753">
        <v>47331</v>
      </c>
      <c r="K107" s="752">
        <v>2343005854</v>
      </c>
      <c r="L107" s="751" t="s">
        <v>225</v>
      </c>
    </row>
    <row r="108" spans="5:12">
      <c r="E108" s="751" t="s">
        <v>212</v>
      </c>
      <c r="F108" s="751" t="s">
        <v>229</v>
      </c>
      <c r="G108" s="751" t="s">
        <v>214</v>
      </c>
      <c r="H108" s="751" t="s">
        <v>215</v>
      </c>
      <c r="I108" s="752">
        <v>2343005854</v>
      </c>
      <c r="J108" s="753">
        <v>47362</v>
      </c>
      <c r="K108" s="752">
        <v>2343005854</v>
      </c>
      <c r="L108" s="751" t="s">
        <v>225</v>
      </c>
    </row>
    <row r="109" spans="5:12">
      <c r="E109" s="751" t="s">
        <v>212</v>
      </c>
      <c r="F109" s="751" t="s">
        <v>229</v>
      </c>
      <c r="G109" s="751" t="s">
        <v>214</v>
      </c>
      <c r="H109" s="751" t="s">
        <v>215</v>
      </c>
      <c r="I109" s="752">
        <v>2343005854</v>
      </c>
      <c r="J109" s="753">
        <v>47392</v>
      </c>
      <c r="K109" s="752">
        <v>2343005854</v>
      </c>
      <c r="L109" s="751" t="s">
        <v>225</v>
      </c>
    </row>
    <row r="110" spans="5:12">
      <c r="E110" s="751" t="s">
        <v>212</v>
      </c>
      <c r="F110" s="751" t="s">
        <v>229</v>
      </c>
      <c r="G110" s="751" t="s">
        <v>214</v>
      </c>
      <c r="H110" s="751" t="s">
        <v>215</v>
      </c>
      <c r="I110" s="752">
        <v>2343005854</v>
      </c>
      <c r="J110" s="753">
        <v>47423</v>
      </c>
      <c r="K110" s="752">
        <v>2343005854</v>
      </c>
      <c r="L110" s="751" t="s">
        <v>225</v>
      </c>
    </row>
    <row r="111" spans="5:12">
      <c r="E111" s="751" t="s">
        <v>212</v>
      </c>
      <c r="F111" s="751" t="s">
        <v>229</v>
      </c>
      <c r="G111" s="751" t="s">
        <v>214</v>
      </c>
      <c r="H111" s="751" t="s">
        <v>215</v>
      </c>
      <c r="I111" s="752">
        <v>2343005854</v>
      </c>
      <c r="J111" s="753">
        <v>47453</v>
      </c>
      <c r="K111" s="752">
        <v>2343005854</v>
      </c>
      <c r="L111" s="751" t="s">
        <v>225</v>
      </c>
    </row>
    <row r="112" spans="5:12">
      <c r="E112" s="751" t="s">
        <v>212</v>
      </c>
      <c r="F112" s="751" t="s">
        <v>229</v>
      </c>
      <c r="G112" s="751" t="s">
        <v>214</v>
      </c>
      <c r="H112" s="751" t="s">
        <v>215</v>
      </c>
      <c r="I112" s="752">
        <v>2343005854</v>
      </c>
      <c r="J112" s="753">
        <v>47484</v>
      </c>
      <c r="K112" s="752">
        <v>2343005854</v>
      </c>
      <c r="L112" s="751" t="s">
        <v>225</v>
      </c>
    </row>
    <row r="113" spans="5:12">
      <c r="E113" s="751" t="s">
        <v>212</v>
      </c>
      <c r="F113" s="751" t="s">
        <v>229</v>
      </c>
      <c r="G113" s="751" t="s">
        <v>214</v>
      </c>
      <c r="H113" s="751" t="s">
        <v>215</v>
      </c>
      <c r="I113" s="752">
        <v>4044768001</v>
      </c>
      <c r="J113" s="753">
        <v>47515</v>
      </c>
      <c r="K113" s="752">
        <v>4044768001</v>
      </c>
      <c r="L113" s="751" t="s">
        <v>225</v>
      </c>
    </row>
    <row r="114" spans="5:12">
      <c r="E114" s="751" t="s">
        <v>212</v>
      </c>
      <c r="F114" s="751" t="s">
        <v>229</v>
      </c>
      <c r="G114" s="751" t="s">
        <v>214</v>
      </c>
      <c r="H114" s="751" t="s">
        <v>215</v>
      </c>
      <c r="I114" s="752">
        <v>4044768001</v>
      </c>
      <c r="J114" s="753">
        <v>47543</v>
      </c>
      <c r="K114" s="752">
        <v>4044768001</v>
      </c>
      <c r="L114" s="751" t="s">
        <v>225</v>
      </c>
    </row>
    <row r="115" spans="5:12">
      <c r="E115" s="751" t="s">
        <v>212</v>
      </c>
      <c r="F115" s="751" t="s">
        <v>229</v>
      </c>
      <c r="G115" s="751" t="s">
        <v>214</v>
      </c>
      <c r="H115" s="751" t="s">
        <v>215</v>
      </c>
      <c r="I115" s="752">
        <v>4044768001</v>
      </c>
      <c r="J115" s="753">
        <v>47574</v>
      </c>
      <c r="K115" s="752">
        <v>4044768001</v>
      </c>
      <c r="L115" s="751" t="s">
        <v>225</v>
      </c>
    </row>
    <row r="116" spans="5:12">
      <c r="E116" s="751" t="s">
        <v>212</v>
      </c>
      <c r="F116" s="751" t="s">
        <v>229</v>
      </c>
      <c r="G116" s="751" t="s">
        <v>214</v>
      </c>
      <c r="H116" s="751" t="s">
        <v>215</v>
      </c>
      <c r="I116" s="752">
        <v>4044768001</v>
      </c>
      <c r="J116" s="753">
        <v>47604</v>
      </c>
      <c r="K116" s="752">
        <v>4044768001</v>
      </c>
      <c r="L116" s="751" t="s">
        <v>225</v>
      </c>
    </row>
    <row r="117" spans="5:12">
      <c r="E117" s="751" t="s">
        <v>212</v>
      </c>
      <c r="F117" s="751" t="s">
        <v>229</v>
      </c>
      <c r="G117" s="751" t="s">
        <v>214</v>
      </c>
      <c r="H117" s="751" t="s">
        <v>215</v>
      </c>
      <c r="I117" s="752">
        <v>4044768001</v>
      </c>
      <c r="J117" s="753">
        <v>47635</v>
      </c>
      <c r="K117" s="752">
        <v>4044768001</v>
      </c>
      <c r="L117" s="751" t="s">
        <v>225</v>
      </c>
    </row>
    <row r="118" spans="5:12">
      <c r="E118" s="751" t="s">
        <v>212</v>
      </c>
      <c r="F118" s="751" t="s">
        <v>229</v>
      </c>
      <c r="G118" s="751" t="s">
        <v>214</v>
      </c>
      <c r="H118" s="751" t="s">
        <v>215</v>
      </c>
      <c r="I118" s="752">
        <v>4044768001</v>
      </c>
      <c r="J118" s="753">
        <v>47665</v>
      </c>
      <c r="K118" s="752">
        <v>4044768001</v>
      </c>
      <c r="L118" s="751" t="s">
        <v>225</v>
      </c>
    </row>
    <row r="119" spans="5:12">
      <c r="E119" s="751" t="s">
        <v>212</v>
      </c>
      <c r="F119" s="751" t="s">
        <v>229</v>
      </c>
      <c r="G119" s="751" t="s">
        <v>214</v>
      </c>
      <c r="H119" s="751" t="s">
        <v>215</v>
      </c>
      <c r="I119" s="752">
        <v>4044768001</v>
      </c>
      <c r="J119" s="753">
        <v>47696</v>
      </c>
      <c r="K119" s="752">
        <v>4044768001</v>
      </c>
      <c r="L119" s="751" t="s">
        <v>225</v>
      </c>
    </row>
    <row r="120" spans="5:12">
      <c r="E120" s="751" t="s">
        <v>212</v>
      </c>
      <c r="F120" s="751" t="s">
        <v>229</v>
      </c>
      <c r="G120" s="751" t="s">
        <v>214</v>
      </c>
      <c r="H120" s="751" t="s">
        <v>215</v>
      </c>
      <c r="I120" s="752">
        <v>4044768001</v>
      </c>
      <c r="J120" s="753">
        <v>47727</v>
      </c>
      <c r="K120" s="752">
        <v>4044768001</v>
      </c>
      <c r="L120" s="751" t="s">
        <v>225</v>
      </c>
    </row>
    <row r="121" spans="5:12">
      <c r="E121" s="751" t="s">
        <v>212</v>
      </c>
      <c r="F121" s="751" t="s">
        <v>229</v>
      </c>
      <c r="G121" s="751" t="s">
        <v>214</v>
      </c>
      <c r="H121" s="751" t="s">
        <v>215</v>
      </c>
      <c r="I121" s="752">
        <v>4044768001</v>
      </c>
      <c r="J121" s="753">
        <v>47757</v>
      </c>
      <c r="K121" s="752">
        <v>4044768001</v>
      </c>
      <c r="L121" s="751" t="s">
        <v>225</v>
      </c>
    </row>
    <row r="122" spans="5:12">
      <c r="E122" s="751" t="s">
        <v>212</v>
      </c>
      <c r="F122" s="751" t="s">
        <v>229</v>
      </c>
      <c r="G122" s="751" t="s">
        <v>214</v>
      </c>
      <c r="H122" s="751" t="s">
        <v>215</v>
      </c>
      <c r="I122" s="752">
        <v>4044768001</v>
      </c>
      <c r="J122" s="753">
        <v>47788</v>
      </c>
      <c r="K122" s="752">
        <v>4044768001</v>
      </c>
      <c r="L122" s="751" t="s">
        <v>225</v>
      </c>
    </row>
    <row r="123" spans="5:12">
      <c r="E123" s="751" t="s">
        <v>212</v>
      </c>
      <c r="F123" s="751" t="s">
        <v>229</v>
      </c>
      <c r="G123" s="751" t="s">
        <v>214</v>
      </c>
      <c r="H123" s="751" t="s">
        <v>215</v>
      </c>
      <c r="I123" s="752">
        <v>4044768001</v>
      </c>
      <c r="J123" s="753">
        <v>47818</v>
      </c>
      <c r="K123" s="752">
        <v>4044768001</v>
      </c>
      <c r="L123" s="751" t="s">
        <v>225</v>
      </c>
    </row>
    <row r="124" spans="5:12">
      <c r="E124" s="751" t="s">
        <v>212</v>
      </c>
      <c r="F124" s="751" t="s">
        <v>229</v>
      </c>
      <c r="G124" s="751" t="s">
        <v>214</v>
      </c>
      <c r="H124" s="751" t="s">
        <v>215</v>
      </c>
      <c r="I124" s="752">
        <v>4044789434</v>
      </c>
      <c r="J124" s="753">
        <v>47849</v>
      </c>
      <c r="K124" s="752">
        <v>4044789434</v>
      </c>
      <c r="L124" s="751" t="s">
        <v>225</v>
      </c>
    </row>
    <row r="125" spans="5:12">
      <c r="E125" s="751" t="s">
        <v>212</v>
      </c>
      <c r="F125" s="751" t="s">
        <v>229</v>
      </c>
      <c r="G125" s="751" t="s">
        <v>214</v>
      </c>
      <c r="H125" s="751" t="s">
        <v>215</v>
      </c>
      <c r="I125" s="752">
        <v>143034911</v>
      </c>
      <c r="J125" s="753">
        <v>45809</v>
      </c>
      <c r="K125" s="752">
        <v>143034911</v>
      </c>
      <c r="L125" s="751" t="s">
        <v>224</v>
      </c>
    </row>
    <row r="126" spans="5:12">
      <c r="E126" s="751" t="s">
        <v>212</v>
      </c>
      <c r="F126" s="751" t="s">
        <v>229</v>
      </c>
      <c r="G126" s="751" t="s">
        <v>214</v>
      </c>
      <c r="H126" s="751" t="s">
        <v>215</v>
      </c>
      <c r="I126" s="752">
        <v>151390295</v>
      </c>
      <c r="J126" s="753">
        <v>45992</v>
      </c>
      <c r="K126" s="752">
        <v>151390295</v>
      </c>
      <c r="L126" s="751" t="s">
        <v>224</v>
      </c>
    </row>
    <row r="127" spans="5:12">
      <c r="E127" s="751" t="s">
        <v>212</v>
      </c>
      <c r="F127" s="751" t="s">
        <v>229</v>
      </c>
      <c r="G127" s="751" t="s">
        <v>214</v>
      </c>
      <c r="H127" s="751" t="s">
        <v>215</v>
      </c>
      <c r="I127" s="752">
        <v>160233759</v>
      </c>
      <c r="J127" s="753">
        <v>46174</v>
      </c>
      <c r="K127" s="752">
        <v>160233759</v>
      </c>
      <c r="L127" s="751" t="s">
        <v>224</v>
      </c>
    </row>
    <row r="128" spans="5:12">
      <c r="E128" s="751" t="s">
        <v>212</v>
      </c>
      <c r="F128" s="751" t="s">
        <v>229</v>
      </c>
      <c r="G128" s="751" t="s">
        <v>214</v>
      </c>
      <c r="H128" s="751" t="s">
        <v>215</v>
      </c>
      <c r="I128" s="752">
        <v>169593814</v>
      </c>
      <c r="J128" s="753">
        <v>46357</v>
      </c>
      <c r="K128" s="752">
        <v>169593814</v>
      </c>
      <c r="L128" s="751" t="s">
        <v>224</v>
      </c>
    </row>
    <row r="129" spans="5:12">
      <c r="E129" s="751" t="s">
        <v>212</v>
      </c>
      <c r="F129" s="751" t="s">
        <v>229</v>
      </c>
      <c r="G129" s="751" t="s">
        <v>214</v>
      </c>
      <c r="H129" s="751" t="s">
        <v>215</v>
      </c>
      <c r="I129" s="752">
        <v>179500637</v>
      </c>
      <c r="J129" s="753">
        <v>46539</v>
      </c>
      <c r="K129" s="752">
        <v>179500637</v>
      </c>
      <c r="L129" s="751" t="s">
        <v>224</v>
      </c>
    </row>
    <row r="130" spans="5:12">
      <c r="E130" s="751" t="s">
        <v>212</v>
      </c>
      <c r="F130" s="751" t="s">
        <v>229</v>
      </c>
      <c r="G130" s="751" t="s">
        <v>214</v>
      </c>
      <c r="H130" s="751" t="s">
        <v>215</v>
      </c>
      <c r="I130" s="752">
        <v>189986167</v>
      </c>
      <c r="J130" s="753">
        <v>46722</v>
      </c>
      <c r="K130" s="752">
        <v>189986167</v>
      </c>
      <c r="L130" s="751" t="s">
        <v>224</v>
      </c>
    </row>
    <row r="131" spans="5:12">
      <c r="E131" s="751" t="s">
        <v>212</v>
      </c>
      <c r="F131" s="751" t="s">
        <v>229</v>
      </c>
      <c r="G131" s="751" t="s">
        <v>214</v>
      </c>
      <c r="H131" s="751" t="s">
        <v>215</v>
      </c>
      <c r="I131" s="752">
        <v>201084209</v>
      </c>
      <c r="J131" s="753">
        <v>46905</v>
      </c>
      <c r="K131" s="752">
        <v>201084209</v>
      </c>
      <c r="L131" s="751" t="s">
        <v>224</v>
      </c>
    </row>
    <row r="132" spans="5:12">
      <c r="E132" s="751" t="s">
        <v>212</v>
      </c>
      <c r="F132" s="751" t="s">
        <v>229</v>
      </c>
      <c r="G132" s="751" t="s">
        <v>214</v>
      </c>
      <c r="H132" s="751" t="s">
        <v>215</v>
      </c>
      <c r="I132" s="752">
        <v>212830543</v>
      </c>
      <c r="J132" s="753">
        <v>47088</v>
      </c>
      <c r="K132" s="752">
        <v>212830543</v>
      </c>
      <c r="L132" s="751" t="s">
        <v>224</v>
      </c>
    </row>
    <row r="133" spans="5:12">
      <c r="E133" s="751" t="s">
        <v>212</v>
      </c>
      <c r="F133" s="751" t="s">
        <v>229</v>
      </c>
      <c r="G133" s="751" t="s">
        <v>214</v>
      </c>
      <c r="H133" s="751" t="s">
        <v>215</v>
      </c>
      <c r="I133" s="752">
        <v>225263040</v>
      </c>
      <c r="J133" s="753">
        <v>47270</v>
      </c>
      <c r="K133" s="752">
        <v>225263040</v>
      </c>
      <c r="L133" s="751" t="s">
        <v>224</v>
      </c>
    </row>
    <row r="134" spans="5:12">
      <c r="E134" s="751" t="s">
        <v>212</v>
      </c>
      <c r="F134" s="751" t="s">
        <v>229</v>
      </c>
      <c r="G134" s="751" t="s">
        <v>214</v>
      </c>
      <c r="H134" s="751" t="s">
        <v>215</v>
      </c>
      <c r="I134" s="752">
        <v>238421780</v>
      </c>
      <c r="J134" s="753">
        <v>47453</v>
      </c>
      <c r="K134" s="752">
        <v>238421780</v>
      </c>
      <c r="L134" s="751" t="s">
        <v>224</v>
      </c>
    </row>
    <row r="135" spans="5:12">
      <c r="E135" s="751" t="s">
        <v>212</v>
      </c>
      <c r="F135" s="751" t="s">
        <v>229</v>
      </c>
      <c r="G135" s="751" t="s">
        <v>214</v>
      </c>
      <c r="H135" s="751" t="s">
        <v>215</v>
      </c>
      <c r="I135" s="752">
        <v>252349188</v>
      </c>
      <c r="J135" s="753">
        <v>47635</v>
      </c>
      <c r="K135" s="752">
        <v>252349188</v>
      </c>
      <c r="L135" s="751" t="s">
        <v>224</v>
      </c>
    </row>
    <row r="136" spans="5:12">
      <c r="E136" s="751" t="s">
        <v>212</v>
      </c>
      <c r="F136" s="751" t="s">
        <v>229</v>
      </c>
      <c r="G136" s="751" t="s">
        <v>214</v>
      </c>
      <c r="H136" s="751" t="s">
        <v>215</v>
      </c>
      <c r="I136" s="752">
        <v>267090166</v>
      </c>
      <c r="J136" s="753">
        <v>47818</v>
      </c>
      <c r="K136" s="752">
        <v>267090166</v>
      </c>
      <c r="L136" s="751" t="s">
        <v>224</v>
      </c>
    </row>
    <row r="137" spans="5:12">
      <c r="E137" s="751" t="s">
        <v>212</v>
      </c>
      <c r="F137" s="751" t="s">
        <v>229</v>
      </c>
      <c r="G137" s="751" t="s">
        <v>214</v>
      </c>
      <c r="H137" s="751" t="s">
        <v>215</v>
      </c>
      <c r="I137" s="752">
        <v>282692238</v>
      </c>
      <c r="J137" s="753">
        <v>48000</v>
      </c>
      <c r="K137" s="752">
        <v>282692238</v>
      </c>
      <c r="L137" s="751" t="s">
        <v>224</v>
      </c>
    </row>
    <row r="138" spans="5:12">
      <c r="E138" s="751" t="s">
        <v>212</v>
      </c>
      <c r="F138" s="751" t="s">
        <v>229</v>
      </c>
      <c r="G138" s="751" t="s">
        <v>214</v>
      </c>
      <c r="H138" s="751" t="s">
        <v>215</v>
      </c>
      <c r="I138" s="752">
        <v>299205705</v>
      </c>
      <c r="J138" s="753">
        <v>48183</v>
      </c>
      <c r="K138" s="752">
        <v>299205705</v>
      </c>
      <c r="L138" s="751" t="s">
        <v>224</v>
      </c>
    </row>
    <row r="139" spans="5:12">
      <c r="E139" s="751" t="s">
        <v>212</v>
      </c>
      <c r="F139" s="751" t="s">
        <v>229</v>
      </c>
      <c r="G139" s="751" t="s">
        <v>214</v>
      </c>
      <c r="H139" s="751" t="s">
        <v>215</v>
      </c>
      <c r="I139" s="752">
        <v>316683806</v>
      </c>
      <c r="J139" s="753">
        <v>48366</v>
      </c>
      <c r="K139" s="752">
        <v>316683806</v>
      </c>
      <c r="L139" s="751" t="s">
        <v>224</v>
      </c>
    </row>
    <row r="140" spans="5:12">
      <c r="E140" s="751" t="s">
        <v>212</v>
      </c>
      <c r="F140" s="751" t="s">
        <v>229</v>
      </c>
      <c r="G140" s="751" t="s">
        <v>214</v>
      </c>
      <c r="H140" s="751" t="s">
        <v>215</v>
      </c>
      <c r="I140" s="752">
        <v>335182892</v>
      </c>
      <c r="J140" s="753">
        <v>48549</v>
      </c>
      <c r="K140" s="752">
        <v>335182892</v>
      </c>
      <c r="L140" s="751" t="s">
        <v>224</v>
      </c>
    </row>
    <row r="141" spans="5:12">
      <c r="E141" s="751" t="s">
        <v>212</v>
      </c>
      <c r="F141" s="751" t="s">
        <v>229</v>
      </c>
      <c r="G141" s="751" t="s">
        <v>214</v>
      </c>
      <c r="H141" s="751" t="s">
        <v>215</v>
      </c>
      <c r="I141" s="752">
        <v>354762599</v>
      </c>
      <c r="J141" s="753">
        <v>48731</v>
      </c>
      <c r="K141" s="752">
        <v>354762599</v>
      </c>
      <c r="L141" s="751" t="s">
        <v>224</v>
      </c>
    </row>
    <row r="142" spans="5:12">
      <c r="E142" s="751" t="s">
        <v>212</v>
      </c>
      <c r="F142" s="751" t="s">
        <v>229</v>
      </c>
      <c r="G142" s="751" t="s">
        <v>214</v>
      </c>
      <c r="H142" s="751" t="s">
        <v>215</v>
      </c>
      <c r="I142" s="752">
        <v>375486057</v>
      </c>
      <c r="J142" s="753">
        <v>48914</v>
      </c>
      <c r="K142" s="752">
        <v>375486057</v>
      </c>
      <c r="L142" s="751" t="s">
        <v>224</v>
      </c>
    </row>
    <row r="143" spans="5:12">
      <c r="E143" s="751" t="s">
        <v>212</v>
      </c>
      <c r="F143" s="751" t="s">
        <v>229</v>
      </c>
      <c r="G143" s="751" t="s">
        <v>214</v>
      </c>
      <c r="H143" s="751" t="s">
        <v>215</v>
      </c>
      <c r="I143" s="752">
        <v>397420074</v>
      </c>
      <c r="J143" s="753">
        <v>49096</v>
      </c>
      <c r="K143" s="752">
        <v>397420074</v>
      </c>
      <c r="L143" s="751" t="s">
        <v>224</v>
      </c>
    </row>
    <row r="144" spans="5:12">
      <c r="E144" s="751" t="s">
        <v>212</v>
      </c>
      <c r="F144" s="751" t="s">
        <v>229</v>
      </c>
      <c r="G144" s="751" t="s">
        <v>214</v>
      </c>
      <c r="H144" s="751" t="s">
        <v>215</v>
      </c>
      <c r="I144" s="752">
        <v>420635369</v>
      </c>
      <c r="J144" s="753">
        <v>49279</v>
      </c>
      <c r="K144" s="752">
        <v>420635369</v>
      </c>
      <c r="L144" s="751" t="s">
        <v>224</v>
      </c>
    </row>
    <row r="145" spans="5:12">
      <c r="E145" s="751" t="s">
        <v>212</v>
      </c>
      <c r="F145" s="751" t="s">
        <v>229</v>
      </c>
      <c r="G145" s="751" t="s">
        <v>214</v>
      </c>
      <c r="H145" s="751" t="s">
        <v>215</v>
      </c>
      <c r="I145" s="752">
        <v>507156499</v>
      </c>
      <c r="J145" s="753">
        <v>49461</v>
      </c>
      <c r="K145" s="752">
        <v>507156499</v>
      </c>
      <c r="L145" s="751" t="s">
        <v>224</v>
      </c>
    </row>
    <row r="146" spans="5:12">
      <c r="E146" s="751" t="s">
        <v>212</v>
      </c>
      <c r="F146" s="751" t="s">
        <v>229</v>
      </c>
      <c r="G146" s="751" t="s">
        <v>214</v>
      </c>
      <c r="H146" s="751" t="s">
        <v>215</v>
      </c>
      <c r="I146" s="752">
        <v>748028346</v>
      </c>
      <c r="J146" s="753">
        <v>45915</v>
      </c>
      <c r="K146" s="752">
        <v>748028346</v>
      </c>
      <c r="L146" s="751" t="s">
        <v>224</v>
      </c>
    </row>
    <row r="147" spans="5:12">
      <c r="E147" s="751" t="s">
        <v>212</v>
      </c>
      <c r="F147" s="751" t="s">
        <v>229</v>
      </c>
      <c r="G147" s="751" t="s">
        <v>214</v>
      </c>
      <c r="H147" s="751" t="s">
        <v>215</v>
      </c>
      <c r="I147" s="752">
        <v>768303654</v>
      </c>
      <c r="J147" s="753">
        <v>46096</v>
      </c>
      <c r="K147" s="752">
        <v>768303654</v>
      </c>
      <c r="L147" s="751" t="s">
        <v>224</v>
      </c>
    </row>
    <row r="148" spans="5:12">
      <c r="E148" s="751" t="s">
        <v>212</v>
      </c>
      <c r="F148" s="751" t="s">
        <v>229</v>
      </c>
      <c r="G148" s="751" t="s">
        <v>214</v>
      </c>
      <c r="H148" s="751" t="s">
        <v>215</v>
      </c>
      <c r="I148" s="752">
        <v>789128524</v>
      </c>
      <c r="J148" s="753">
        <v>46280</v>
      </c>
      <c r="K148" s="752">
        <v>789128524</v>
      </c>
      <c r="L148" s="751" t="s">
        <v>224</v>
      </c>
    </row>
    <row r="149" spans="5:12">
      <c r="E149" s="751" t="s">
        <v>212</v>
      </c>
      <c r="F149" s="751" t="s">
        <v>229</v>
      </c>
      <c r="G149" s="751" t="s">
        <v>214</v>
      </c>
      <c r="H149" s="751" t="s">
        <v>215</v>
      </c>
      <c r="I149" s="752">
        <v>810517853</v>
      </c>
      <c r="J149" s="753">
        <v>46461</v>
      </c>
      <c r="K149" s="752">
        <v>810517853</v>
      </c>
      <c r="L149" s="751" t="s">
        <v>224</v>
      </c>
    </row>
    <row r="150" spans="5:12">
      <c r="E150" s="751" t="s">
        <v>212</v>
      </c>
      <c r="F150" s="751" t="s">
        <v>229</v>
      </c>
      <c r="G150" s="751" t="s">
        <v>214</v>
      </c>
      <c r="H150" s="751" t="s">
        <v>215</v>
      </c>
      <c r="I150" s="752">
        <v>832486939</v>
      </c>
      <c r="J150" s="753">
        <v>46645</v>
      </c>
      <c r="K150" s="752">
        <v>832486939</v>
      </c>
      <c r="L150" s="751" t="s">
        <v>224</v>
      </c>
    </row>
    <row r="151" spans="5:12">
      <c r="E151" s="751" t="s">
        <v>212</v>
      </c>
      <c r="F151" s="751" t="s">
        <v>229</v>
      </c>
      <c r="G151" s="751" t="s">
        <v>214</v>
      </c>
      <c r="H151" s="751" t="s">
        <v>215</v>
      </c>
      <c r="I151" s="752">
        <v>855051498</v>
      </c>
      <c r="J151" s="753">
        <v>46827</v>
      </c>
      <c r="K151" s="752">
        <v>855051498</v>
      </c>
      <c r="L151" s="751" t="s">
        <v>224</v>
      </c>
    </row>
    <row r="152" spans="5:12">
      <c r="E152" s="751" t="s">
        <v>212</v>
      </c>
      <c r="F152" s="751" t="s">
        <v>229</v>
      </c>
      <c r="G152" s="751" t="s">
        <v>214</v>
      </c>
      <c r="H152" s="751" t="s">
        <v>215</v>
      </c>
      <c r="I152" s="752">
        <v>878227669</v>
      </c>
      <c r="J152" s="753">
        <v>47011</v>
      </c>
      <c r="K152" s="752">
        <v>878227669</v>
      </c>
      <c r="L152" s="751" t="s">
        <v>224</v>
      </c>
    </row>
    <row r="153" spans="5:12">
      <c r="E153" s="751" t="s">
        <v>212</v>
      </c>
      <c r="F153" s="751" t="s">
        <v>229</v>
      </c>
      <c r="G153" s="751" t="s">
        <v>214</v>
      </c>
      <c r="H153" s="751" t="s">
        <v>215</v>
      </c>
      <c r="I153" s="752">
        <v>902032030</v>
      </c>
      <c r="J153" s="753">
        <v>47192</v>
      </c>
      <c r="K153" s="752">
        <v>902032030</v>
      </c>
      <c r="L153" s="751" t="s">
        <v>224</v>
      </c>
    </row>
    <row r="154" spans="5:12">
      <c r="E154" s="751" t="s">
        <v>212</v>
      </c>
      <c r="F154" s="751" t="s">
        <v>229</v>
      </c>
      <c r="G154" s="751" t="s">
        <v>214</v>
      </c>
      <c r="H154" s="751" t="s">
        <v>215</v>
      </c>
      <c r="I154" s="752">
        <v>926481608</v>
      </c>
      <c r="J154" s="753">
        <v>47376</v>
      </c>
      <c r="K154" s="752">
        <v>926481608</v>
      </c>
      <c r="L154" s="751" t="s">
        <v>224</v>
      </c>
    </row>
    <row r="155" spans="5:12">
      <c r="E155" s="751" t="s">
        <v>212</v>
      </c>
      <c r="F155" s="751" t="s">
        <v>229</v>
      </c>
      <c r="G155" s="751" t="s">
        <v>214</v>
      </c>
      <c r="H155" s="751" t="s">
        <v>215</v>
      </c>
      <c r="I155" s="752">
        <v>951593892</v>
      </c>
      <c r="J155" s="753">
        <v>47557</v>
      </c>
      <c r="K155" s="752">
        <v>951593892</v>
      </c>
      <c r="L155" s="751" t="s">
        <v>224</v>
      </c>
    </row>
    <row r="156" spans="5:12">
      <c r="E156" s="751" t="s">
        <v>212</v>
      </c>
      <c r="F156" s="751" t="s">
        <v>229</v>
      </c>
      <c r="G156" s="751" t="s">
        <v>214</v>
      </c>
      <c r="H156" s="751" t="s">
        <v>215</v>
      </c>
      <c r="I156" s="752">
        <v>977386844</v>
      </c>
      <c r="J156" s="753">
        <v>47741</v>
      </c>
      <c r="K156" s="752">
        <v>977386844</v>
      </c>
      <c r="L156" s="751" t="s">
        <v>224</v>
      </c>
    </row>
    <row r="157" spans="5:12">
      <c r="E157" s="751" t="s">
        <v>212</v>
      </c>
      <c r="F157" s="751" t="s">
        <v>229</v>
      </c>
      <c r="G157" s="751" t="s">
        <v>214</v>
      </c>
      <c r="H157" s="751" t="s">
        <v>215</v>
      </c>
      <c r="I157" s="752">
        <v>1003878915</v>
      </c>
      <c r="J157" s="753">
        <v>47922</v>
      </c>
      <c r="K157" s="752">
        <v>1003878915</v>
      </c>
      <c r="L157" s="751" t="s">
        <v>224</v>
      </c>
    </row>
    <row r="158" spans="5:12">
      <c r="E158" s="751" t="s">
        <v>212</v>
      </c>
      <c r="F158" s="751" t="s">
        <v>229</v>
      </c>
      <c r="G158" s="751" t="s">
        <v>214</v>
      </c>
      <c r="H158" s="751" t="s">
        <v>215</v>
      </c>
      <c r="I158" s="752">
        <v>1031089053</v>
      </c>
      <c r="J158" s="753">
        <v>48106</v>
      </c>
      <c r="K158" s="752">
        <v>1031089053</v>
      </c>
      <c r="L158" s="751" t="s">
        <v>224</v>
      </c>
    </row>
    <row r="159" spans="5:12">
      <c r="E159" s="751" t="s">
        <v>212</v>
      </c>
      <c r="F159" s="751" t="s">
        <v>229</v>
      </c>
      <c r="G159" s="751" t="s">
        <v>214</v>
      </c>
      <c r="H159" s="751" t="s">
        <v>215</v>
      </c>
      <c r="I159" s="752">
        <v>1059036721</v>
      </c>
      <c r="J159" s="753">
        <v>48288</v>
      </c>
      <c r="K159" s="752">
        <v>1059036721</v>
      </c>
      <c r="L159" s="751" t="s">
        <v>224</v>
      </c>
    </row>
    <row r="160" spans="5:12">
      <c r="E160" s="751" t="s">
        <v>212</v>
      </c>
      <c r="F160" s="751" t="s">
        <v>229</v>
      </c>
      <c r="G160" s="751" t="s">
        <v>214</v>
      </c>
      <c r="H160" s="751" t="s">
        <v>215</v>
      </c>
      <c r="I160" s="752">
        <v>1087741912</v>
      </c>
      <c r="J160" s="753">
        <v>48472</v>
      </c>
      <c r="K160" s="752">
        <v>1087741912</v>
      </c>
      <c r="L160" s="751" t="s">
        <v>224</v>
      </c>
    </row>
    <row r="161" spans="5:12">
      <c r="E161" s="751" t="s">
        <v>212</v>
      </c>
      <c r="F161" s="751" t="s">
        <v>229</v>
      </c>
      <c r="G161" s="751" t="s">
        <v>214</v>
      </c>
      <c r="H161" s="751" t="s">
        <v>215</v>
      </c>
      <c r="I161" s="752">
        <v>1117225156</v>
      </c>
      <c r="J161" s="753">
        <v>48653</v>
      </c>
      <c r="K161" s="752">
        <v>1117225156</v>
      </c>
      <c r="L161" s="751" t="s">
        <v>224</v>
      </c>
    </row>
    <row r="162" spans="5:12">
      <c r="E162" s="751" t="s">
        <v>212</v>
      </c>
      <c r="F162" s="751" t="s">
        <v>229</v>
      </c>
      <c r="G162" s="751" t="s">
        <v>214</v>
      </c>
      <c r="H162" s="751" t="s">
        <v>215</v>
      </c>
      <c r="I162" s="752">
        <v>1147507544</v>
      </c>
      <c r="J162" s="753">
        <v>48837</v>
      </c>
      <c r="K162" s="752">
        <v>1147507544</v>
      </c>
      <c r="L162" s="751" t="s">
        <v>224</v>
      </c>
    </row>
    <row r="163" spans="5:12">
      <c r="E163" s="751" t="s">
        <v>212</v>
      </c>
      <c r="F163" s="751" t="s">
        <v>229</v>
      </c>
      <c r="G163" s="751" t="s">
        <v>214</v>
      </c>
      <c r="H163" s="751" t="s">
        <v>215</v>
      </c>
      <c r="I163" s="752">
        <v>1178610736</v>
      </c>
      <c r="J163" s="753">
        <v>49018</v>
      </c>
      <c r="K163" s="752">
        <v>1178610736</v>
      </c>
      <c r="L163" s="751" t="s">
        <v>224</v>
      </c>
    </row>
    <row r="164" spans="5:12">
      <c r="E164" s="751" t="s">
        <v>212</v>
      </c>
      <c r="F164" s="751" t="s">
        <v>229</v>
      </c>
      <c r="G164" s="751" t="s">
        <v>214</v>
      </c>
      <c r="H164" s="751" t="s">
        <v>215</v>
      </c>
      <c r="I164" s="752">
        <v>1470607265</v>
      </c>
      <c r="J164" s="753">
        <v>49202</v>
      </c>
      <c r="K164" s="752">
        <v>1470607265</v>
      </c>
      <c r="L164" s="751" t="s">
        <v>224</v>
      </c>
    </row>
    <row r="165" spans="5:12">
      <c r="E165" s="751" t="s">
        <v>230</v>
      </c>
      <c r="F165" s="751" t="s">
        <v>231</v>
      </c>
      <c r="G165" s="751" t="s">
        <v>214</v>
      </c>
      <c r="H165" s="751" t="s">
        <v>215</v>
      </c>
      <c r="I165" s="752">
        <v>300126000000</v>
      </c>
      <c r="J165" s="753">
        <v>47594</v>
      </c>
      <c r="K165" s="752">
        <v>300126000000</v>
      </c>
      <c r="L165" s="751" t="s">
        <v>232</v>
      </c>
    </row>
    <row r="166" spans="5:12">
      <c r="E166" s="751" t="s">
        <v>230</v>
      </c>
      <c r="F166" s="751" t="s">
        <v>233</v>
      </c>
      <c r="G166" s="751" t="s">
        <v>214</v>
      </c>
      <c r="H166" s="751" t="s">
        <v>215</v>
      </c>
      <c r="I166" s="752">
        <v>192510000000</v>
      </c>
      <c r="J166" s="753">
        <v>46136</v>
      </c>
      <c r="K166" s="752">
        <v>192510000000</v>
      </c>
      <c r="L166" s="751" t="s">
        <v>232</v>
      </c>
    </row>
    <row r="167" spans="5:12">
      <c r="E167" s="751" t="s">
        <v>230</v>
      </c>
      <c r="F167" s="751" t="s">
        <v>233</v>
      </c>
      <c r="G167" s="751" t="s">
        <v>214</v>
      </c>
      <c r="H167" s="751" t="s">
        <v>215</v>
      </c>
      <c r="I167" s="752">
        <v>63760000000</v>
      </c>
      <c r="J167" s="753">
        <v>46136</v>
      </c>
      <c r="K167" s="752">
        <v>63760000000</v>
      </c>
      <c r="L167" s="751" t="s">
        <v>232</v>
      </c>
    </row>
    <row r="168" spans="5:12">
      <c r="E168" s="751" t="s">
        <v>230</v>
      </c>
      <c r="F168" s="751" t="s">
        <v>234</v>
      </c>
      <c r="G168" s="751" t="s">
        <v>214</v>
      </c>
      <c r="H168" s="751" t="s">
        <v>215</v>
      </c>
      <c r="I168" s="752">
        <v>281515000000</v>
      </c>
      <c r="J168" s="753">
        <v>47962</v>
      </c>
      <c r="K168" s="752">
        <v>281515000000</v>
      </c>
      <c r="L168" s="751" t="s">
        <v>232</v>
      </c>
    </row>
    <row r="169" spans="5:12">
      <c r="E169" s="751" t="s">
        <v>230</v>
      </c>
      <c r="F169" s="751" t="s">
        <v>235</v>
      </c>
      <c r="G169" s="751" t="s">
        <v>214</v>
      </c>
      <c r="H169" s="751" t="s">
        <v>215</v>
      </c>
      <c r="I169" s="752">
        <v>325975000000</v>
      </c>
      <c r="J169" s="753">
        <v>50884</v>
      </c>
      <c r="K169" s="752">
        <v>325975000000</v>
      </c>
      <c r="L169" s="751" t="s">
        <v>232</v>
      </c>
    </row>
    <row r="170" spans="5:12">
      <c r="E170" s="751" t="s">
        <v>230</v>
      </c>
      <c r="F170" s="751" t="s">
        <v>236</v>
      </c>
      <c r="G170" s="751" t="s">
        <v>214</v>
      </c>
      <c r="H170" s="751" t="s">
        <v>215</v>
      </c>
      <c r="I170" s="752">
        <v>171000000000</v>
      </c>
      <c r="J170" s="753">
        <v>46497</v>
      </c>
      <c r="K170" s="752">
        <v>171000000000</v>
      </c>
      <c r="L170" s="751" t="s">
        <v>232</v>
      </c>
    </row>
    <row r="171" spans="5:12">
      <c r="E171" s="751" t="s">
        <v>230</v>
      </c>
      <c r="F171" s="751" t="s">
        <v>924</v>
      </c>
      <c r="G171" s="751" t="s">
        <v>214</v>
      </c>
      <c r="H171" s="751" t="s">
        <v>215</v>
      </c>
      <c r="I171" s="752">
        <v>100000000000</v>
      </c>
      <c r="J171" s="753">
        <v>46277</v>
      </c>
      <c r="K171" s="752">
        <v>100000000000</v>
      </c>
      <c r="L171" s="751" t="s">
        <v>216</v>
      </c>
    </row>
    <row r="172" spans="5:12">
      <c r="E172" s="751" t="s">
        <v>230</v>
      </c>
      <c r="F172" s="751" t="s">
        <v>924</v>
      </c>
      <c r="G172" s="751" t="s">
        <v>214</v>
      </c>
      <c r="H172" s="751" t="s">
        <v>215</v>
      </c>
      <c r="I172" s="752">
        <v>80000000000</v>
      </c>
      <c r="J172" s="753">
        <v>46277</v>
      </c>
      <c r="K172" s="752">
        <v>80000000000</v>
      </c>
      <c r="L172" s="751" t="s">
        <v>216</v>
      </c>
    </row>
    <row r="173" spans="5:12">
      <c r="E173" s="751" t="s">
        <v>230</v>
      </c>
      <c r="F173" s="751" t="s">
        <v>925</v>
      </c>
      <c r="G173" s="751" t="s">
        <v>214</v>
      </c>
      <c r="H173" s="751" t="s">
        <v>215</v>
      </c>
      <c r="I173" s="752">
        <v>94776293069.999695</v>
      </c>
      <c r="J173" s="753">
        <v>46550</v>
      </c>
      <c r="K173" s="752">
        <v>94776293069.999695</v>
      </c>
      <c r="L173" s="751" t="s">
        <v>216</v>
      </c>
    </row>
    <row r="174" spans="5:12">
      <c r="E174" s="751" t="s">
        <v>230</v>
      </c>
      <c r="F174" s="751" t="s">
        <v>925</v>
      </c>
      <c r="G174" s="751" t="s">
        <v>214</v>
      </c>
      <c r="H174" s="751" t="s">
        <v>215</v>
      </c>
      <c r="I174" s="752">
        <v>193973706930.00031</v>
      </c>
      <c r="J174" s="753">
        <v>46550</v>
      </c>
      <c r="K174" s="752">
        <v>193973706930.00031</v>
      </c>
      <c r="L174" s="751" t="s">
        <v>216</v>
      </c>
    </row>
    <row r="175" spans="5:12">
      <c r="E175" s="751" t="s">
        <v>230</v>
      </c>
      <c r="F175" s="751" t="s">
        <v>237</v>
      </c>
      <c r="G175" s="751" t="s">
        <v>214</v>
      </c>
      <c r="H175" s="751" t="s">
        <v>215</v>
      </c>
      <c r="I175" s="752">
        <v>242500000000</v>
      </c>
      <c r="J175" s="753">
        <v>46763</v>
      </c>
      <c r="K175" s="752">
        <v>242500000000</v>
      </c>
      <c r="L175" s="751" t="s">
        <v>225</v>
      </c>
    </row>
    <row r="176" spans="5:12">
      <c r="E176" s="751" t="s">
        <v>230</v>
      </c>
      <c r="F176" s="751" t="s">
        <v>238</v>
      </c>
      <c r="G176" s="751" t="s">
        <v>214</v>
      </c>
      <c r="H176" s="751" t="s">
        <v>215</v>
      </c>
      <c r="I176" s="752">
        <v>5000000000</v>
      </c>
      <c r="J176" s="753">
        <v>45799</v>
      </c>
      <c r="K176" s="752">
        <v>5000000000</v>
      </c>
      <c r="L176" s="751" t="s">
        <v>224</v>
      </c>
    </row>
    <row r="177" spans="5:12">
      <c r="E177" s="751" t="s">
        <v>230</v>
      </c>
      <c r="F177" s="751" t="s">
        <v>238</v>
      </c>
      <c r="G177" s="751" t="s">
        <v>214</v>
      </c>
      <c r="H177" s="751" t="s">
        <v>215</v>
      </c>
      <c r="I177" s="752">
        <v>5000000000</v>
      </c>
      <c r="J177" s="753">
        <v>45983</v>
      </c>
      <c r="K177" s="752">
        <v>5000000000</v>
      </c>
      <c r="L177" s="751" t="s">
        <v>224</v>
      </c>
    </row>
    <row r="178" spans="5:12">
      <c r="E178" s="751" t="s">
        <v>230</v>
      </c>
      <c r="F178" s="751" t="s">
        <v>238</v>
      </c>
      <c r="G178" s="751" t="s">
        <v>214</v>
      </c>
      <c r="H178" s="751" t="s">
        <v>215</v>
      </c>
      <c r="I178" s="752">
        <v>5000000000</v>
      </c>
      <c r="J178" s="753">
        <v>46164</v>
      </c>
      <c r="K178" s="752">
        <v>5000000000</v>
      </c>
      <c r="L178" s="751" t="s">
        <v>224</v>
      </c>
    </row>
    <row r="179" spans="5:12">
      <c r="E179" s="751" t="s">
        <v>230</v>
      </c>
      <c r="F179" s="751" t="s">
        <v>238</v>
      </c>
      <c r="G179" s="751" t="s">
        <v>214</v>
      </c>
      <c r="H179" s="751" t="s">
        <v>215</v>
      </c>
      <c r="I179" s="752">
        <v>5000000000</v>
      </c>
      <c r="J179" s="753">
        <v>46348</v>
      </c>
      <c r="K179" s="752">
        <v>5000000000</v>
      </c>
      <c r="L179" s="751" t="s">
        <v>224</v>
      </c>
    </row>
    <row r="180" spans="5:12">
      <c r="E180" s="751" t="s">
        <v>230</v>
      </c>
      <c r="F180" s="751" t="s">
        <v>238</v>
      </c>
      <c r="G180" s="751" t="s">
        <v>214</v>
      </c>
      <c r="H180" s="751" t="s">
        <v>215</v>
      </c>
      <c r="I180" s="752">
        <v>5000000000</v>
      </c>
      <c r="J180" s="753">
        <v>46529</v>
      </c>
      <c r="K180" s="752">
        <v>5000000000</v>
      </c>
      <c r="L180" s="751" t="s">
        <v>224</v>
      </c>
    </row>
    <row r="181" spans="5:12">
      <c r="E181" s="751" t="s">
        <v>230</v>
      </c>
      <c r="F181" s="751" t="s">
        <v>238</v>
      </c>
      <c r="G181" s="751" t="s">
        <v>214</v>
      </c>
      <c r="H181" s="751" t="s">
        <v>215</v>
      </c>
      <c r="I181" s="752">
        <v>5000000000</v>
      </c>
      <c r="J181" s="753">
        <v>46713</v>
      </c>
      <c r="K181" s="752">
        <v>5000000000</v>
      </c>
      <c r="L181" s="751" t="s">
        <v>224</v>
      </c>
    </row>
    <row r="182" spans="5:12">
      <c r="E182" s="751" t="s">
        <v>230</v>
      </c>
      <c r="F182" s="751" t="s">
        <v>238</v>
      </c>
      <c r="G182" s="751" t="s">
        <v>214</v>
      </c>
      <c r="H182" s="751" t="s">
        <v>215</v>
      </c>
      <c r="I182" s="752">
        <v>5000000000</v>
      </c>
      <c r="J182" s="753">
        <v>46895</v>
      </c>
      <c r="K182" s="752">
        <v>5000000000</v>
      </c>
      <c r="L182" s="751" t="s">
        <v>224</v>
      </c>
    </row>
    <row r="183" spans="5:12">
      <c r="E183" s="751" t="s">
        <v>230</v>
      </c>
      <c r="F183" s="751" t="s">
        <v>238</v>
      </c>
      <c r="G183" s="751" t="s">
        <v>214</v>
      </c>
      <c r="H183" s="751" t="s">
        <v>215</v>
      </c>
      <c r="I183" s="752">
        <v>5000000000</v>
      </c>
      <c r="J183" s="753">
        <v>47079</v>
      </c>
      <c r="K183" s="752">
        <v>5000000000</v>
      </c>
      <c r="L183" s="751" t="s">
        <v>224</v>
      </c>
    </row>
    <row r="184" spans="5:12">
      <c r="E184" s="751" t="s">
        <v>230</v>
      </c>
      <c r="F184" s="751" t="s">
        <v>238</v>
      </c>
      <c r="G184" s="751" t="s">
        <v>214</v>
      </c>
      <c r="H184" s="751" t="s">
        <v>215</v>
      </c>
      <c r="I184" s="752">
        <v>5000000000</v>
      </c>
      <c r="J184" s="753">
        <v>47260</v>
      </c>
      <c r="K184" s="752">
        <v>5000000000</v>
      </c>
      <c r="L184" s="751" t="s">
        <v>224</v>
      </c>
    </row>
    <row r="185" spans="5:12">
      <c r="E185" s="751" t="s">
        <v>230</v>
      </c>
      <c r="F185" s="751" t="s">
        <v>238</v>
      </c>
      <c r="G185" s="751" t="s">
        <v>214</v>
      </c>
      <c r="H185" s="751" t="s">
        <v>215</v>
      </c>
      <c r="I185" s="752">
        <v>5000000000</v>
      </c>
      <c r="J185" s="753">
        <v>47444</v>
      </c>
      <c r="K185" s="752">
        <v>5000000000</v>
      </c>
      <c r="L185" s="751" t="s">
        <v>224</v>
      </c>
    </row>
    <row r="186" spans="5:12">
      <c r="E186" s="751" t="s">
        <v>230</v>
      </c>
      <c r="F186" s="751" t="s">
        <v>238</v>
      </c>
      <c r="G186" s="751" t="s">
        <v>214</v>
      </c>
      <c r="H186" s="751" t="s">
        <v>215</v>
      </c>
      <c r="I186" s="752">
        <v>5000000000</v>
      </c>
      <c r="J186" s="753">
        <v>47625</v>
      </c>
      <c r="K186" s="752">
        <v>5000000000</v>
      </c>
      <c r="L186" s="751" t="s">
        <v>224</v>
      </c>
    </row>
    <row r="187" spans="5:12">
      <c r="E187" s="751" t="s">
        <v>230</v>
      </c>
      <c r="F187" s="751" t="s">
        <v>239</v>
      </c>
      <c r="G187" s="751" t="s">
        <v>214</v>
      </c>
      <c r="H187" s="751" t="s">
        <v>215</v>
      </c>
      <c r="I187" s="752">
        <v>70000000000</v>
      </c>
      <c r="J187" s="753">
        <v>47094</v>
      </c>
      <c r="K187" s="752">
        <v>70000000000</v>
      </c>
      <c r="L187" s="751" t="s">
        <v>240</v>
      </c>
    </row>
    <row r="188" spans="5:12">
      <c r="E188" s="751" t="s">
        <v>230</v>
      </c>
      <c r="F188" s="751" t="s">
        <v>241</v>
      </c>
      <c r="G188" s="751" t="s">
        <v>214</v>
      </c>
      <c r="H188" s="751" t="s">
        <v>215</v>
      </c>
      <c r="I188" s="752">
        <v>10000000000</v>
      </c>
      <c r="J188" s="753">
        <v>46537</v>
      </c>
      <c r="K188" s="752">
        <v>10000000000</v>
      </c>
      <c r="L188" s="751" t="s">
        <v>224</v>
      </c>
    </row>
    <row r="189" spans="5:12">
      <c r="E189" s="751" t="s">
        <v>230</v>
      </c>
      <c r="F189" s="751" t="s">
        <v>241</v>
      </c>
      <c r="G189" s="751" t="s">
        <v>214</v>
      </c>
      <c r="H189" s="751" t="s">
        <v>215</v>
      </c>
      <c r="I189" s="752">
        <v>10000000000</v>
      </c>
      <c r="J189" s="753">
        <v>46721</v>
      </c>
      <c r="K189" s="752">
        <v>10000000000</v>
      </c>
      <c r="L189" s="751" t="s">
        <v>224</v>
      </c>
    </row>
    <row r="190" spans="5:12">
      <c r="E190" s="751" t="s">
        <v>230</v>
      </c>
      <c r="F190" s="751" t="s">
        <v>241</v>
      </c>
      <c r="G190" s="751" t="s">
        <v>214</v>
      </c>
      <c r="H190" s="751" t="s">
        <v>215</v>
      </c>
      <c r="I190" s="752">
        <v>10000000000</v>
      </c>
      <c r="J190" s="753">
        <v>46903</v>
      </c>
      <c r="K190" s="752">
        <v>10000000000</v>
      </c>
      <c r="L190" s="751" t="s">
        <v>224</v>
      </c>
    </row>
    <row r="191" spans="5:12">
      <c r="E191" s="751" t="s">
        <v>230</v>
      </c>
      <c r="F191" s="751" t="s">
        <v>241</v>
      </c>
      <c r="G191" s="751" t="s">
        <v>214</v>
      </c>
      <c r="H191" s="751" t="s">
        <v>215</v>
      </c>
      <c r="I191" s="752">
        <v>10000000000</v>
      </c>
      <c r="J191" s="753">
        <v>47087</v>
      </c>
      <c r="K191" s="752">
        <v>10000000000</v>
      </c>
      <c r="L191" s="751" t="s">
        <v>224</v>
      </c>
    </row>
    <row r="192" spans="5:12">
      <c r="E192" s="751" t="s">
        <v>230</v>
      </c>
      <c r="F192" s="751" t="s">
        <v>241</v>
      </c>
      <c r="G192" s="751" t="s">
        <v>214</v>
      </c>
      <c r="H192" s="751" t="s">
        <v>215</v>
      </c>
      <c r="I192" s="752">
        <v>10000000000</v>
      </c>
      <c r="J192" s="753">
        <v>47268</v>
      </c>
      <c r="K192" s="752">
        <v>10000000000</v>
      </c>
      <c r="L192" s="751" t="s">
        <v>224</v>
      </c>
    </row>
    <row r="193" spans="5:12">
      <c r="E193" s="751" t="s">
        <v>230</v>
      </c>
      <c r="F193" s="751" t="s">
        <v>241</v>
      </c>
      <c r="G193" s="751" t="s">
        <v>214</v>
      </c>
      <c r="H193" s="751" t="s">
        <v>215</v>
      </c>
      <c r="I193" s="752">
        <v>10000000000</v>
      </c>
      <c r="J193" s="753">
        <v>47452</v>
      </c>
      <c r="K193" s="752">
        <v>10000000000</v>
      </c>
      <c r="L193" s="751" t="s">
        <v>224</v>
      </c>
    </row>
    <row r="194" spans="5:12">
      <c r="E194" s="751" t="s">
        <v>230</v>
      </c>
      <c r="F194" s="751" t="s">
        <v>241</v>
      </c>
      <c r="G194" s="751" t="s">
        <v>214</v>
      </c>
      <c r="H194" s="751" t="s">
        <v>215</v>
      </c>
      <c r="I194" s="752">
        <v>10000000000</v>
      </c>
      <c r="J194" s="753">
        <v>47633</v>
      </c>
      <c r="K194" s="752">
        <v>10000000000</v>
      </c>
      <c r="L194" s="751" t="s">
        <v>224</v>
      </c>
    </row>
    <row r="195" spans="5:12">
      <c r="E195" s="751" t="s">
        <v>230</v>
      </c>
      <c r="F195" s="751" t="s">
        <v>241</v>
      </c>
      <c r="G195" s="751" t="s">
        <v>214</v>
      </c>
      <c r="H195" s="751" t="s">
        <v>215</v>
      </c>
      <c r="I195" s="752">
        <v>10000000000</v>
      </c>
      <c r="J195" s="753">
        <v>47817</v>
      </c>
      <c r="K195" s="752">
        <v>10000000000</v>
      </c>
      <c r="L195" s="751" t="s">
        <v>224</v>
      </c>
    </row>
    <row r="196" spans="5:12">
      <c r="E196" s="751" t="s">
        <v>230</v>
      </c>
      <c r="F196" s="751" t="s">
        <v>241</v>
      </c>
      <c r="G196" s="751" t="s">
        <v>214</v>
      </c>
      <c r="H196" s="751" t="s">
        <v>215</v>
      </c>
      <c r="I196" s="752">
        <v>10000000000</v>
      </c>
      <c r="J196" s="753">
        <v>47998</v>
      </c>
      <c r="K196" s="752">
        <v>10000000000</v>
      </c>
      <c r="L196" s="751" t="s">
        <v>224</v>
      </c>
    </row>
    <row r="197" spans="5:12">
      <c r="E197" s="751" t="s">
        <v>230</v>
      </c>
      <c r="F197" s="751" t="s">
        <v>241</v>
      </c>
      <c r="G197" s="751" t="s">
        <v>214</v>
      </c>
      <c r="H197" s="751" t="s">
        <v>215</v>
      </c>
      <c r="I197" s="752">
        <v>10000000000</v>
      </c>
      <c r="J197" s="753">
        <v>48182</v>
      </c>
      <c r="K197" s="752">
        <v>10000000000</v>
      </c>
      <c r="L197" s="751" t="s">
        <v>224</v>
      </c>
    </row>
    <row r="198" spans="5:12">
      <c r="E198" s="751" t="s">
        <v>230</v>
      </c>
      <c r="F198" s="751" t="s">
        <v>241</v>
      </c>
      <c r="G198" s="751" t="s">
        <v>214</v>
      </c>
      <c r="H198" s="751" t="s">
        <v>215</v>
      </c>
      <c r="I198" s="752">
        <v>10000000000</v>
      </c>
      <c r="J198" s="753">
        <v>48364</v>
      </c>
      <c r="K198" s="752">
        <v>10000000000</v>
      </c>
      <c r="L198" s="751" t="s">
        <v>224</v>
      </c>
    </row>
    <row r="199" spans="5:12">
      <c r="E199" s="751" t="s">
        <v>230</v>
      </c>
      <c r="F199" s="751" t="s">
        <v>241</v>
      </c>
      <c r="G199" s="751" t="s">
        <v>214</v>
      </c>
      <c r="H199" s="751" t="s">
        <v>215</v>
      </c>
      <c r="I199" s="752">
        <v>10000000000</v>
      </c>
      <c r="J199" s="753">
        <v>48548</v>
      </c>
      <c r="K199" s="752">
        <v>10000000000</v>
      </c>
      <c r="L199" s="751" t="s">
        <v>224</v>
      </c>
    </row>
    <row r="200" spans="5:12">
      <c r="E200" s="751" t="s">
        <v>230</v>
      </c>
      <c r="F200" s="751" t="s">
        <v>241</v>
      </c>
      <c r="G200" s="751" t="s">
        <v>214</v>
      </c>
      <c r="H200" s="751" t="s">
        <v>215</v>
      </c>
      <c r="I200" s="752">
        <v>10000000000</v>
      </c>
      <c r="J200" s="753">
        <v>48729</v>
      </c>
      <c r="K200" s="752">
        <v>10000000000</v>
      </c>
      <c r="L200" s="751" t="s">
        <v>224</v>
      </c>
    </row>
    <row r="201" spans="5:12">
      <c r="E201" s="751" t="s">
        <v>230</v>
      </c>
      <c r="F201" s="751" t="s">
        <v>241</v>
      </c>
      <c r="G201" s="751" t="s">
        <v>214</v>
      </c>
      <c r="H201" s="751" t="s">
        <v>215</v>
      </c>
      <c r="I201" s="752">
        <v>10000000000</v>
      </c>
      <c r="J201" s="753">
        <v>48913</v>
      </c>
      <c r="K201" s="752">
        <v>10000000000</v>
      </c>
      <c r="L201" s="751" t="s">
        <v>224</v>
      </c>
    </row>
    <row r="202" spans="5:12">
      <c r="E202" s="751" t="s">
        <v>212</v>
      </c>
      <c r="F202" s="751" t="s">
        <v>229</v>
      </c>
      <c r="G202" s="751" t="s">
        <v>219</v>
      </c>
      <c r="H202" s="751" t="s">
        <v>215</v>
      </c>
      <c r="I202" s="752">
        <v>115000000000</v>
      </c>
      <c r="J202" s="753">
        <v>46078</v>
      </c>
      <c r="K202" s="752">
        <v>115000000000</v>
      </c>
      <c r="L202" s="751" t="s">
        <v>216</v>
      </c>
    </row>
    <row r="203" spans="5:12">
      <c r="E203" s="751" t="s">
        <v>212</v>
      </c>
      <c r="F203" s="751" t="s">
        <v>926</v>
      </c>
      <c r="G203" s="751" t="s">
        <v>219</v>
      </c>
      <c r="H203" s="751" t="s">
        <v>215</v>
      </c>
      <c r="I203" s="752">
        <v>19996310138</v>
      </c>
      <c r="J203" s="753">
        <v>46011</v>
      </c>
      <c r="K203" s="752">
        <v>19996310138</v>
      </c>
      <c r="L203" s="751" t="s">
        <v>225</v>
      </c>
    </row>
    <row r="204" spans="5:12">
      <c r="E204" s="751" t="s">
        <v>212</v>
      </c>
      <c r="F204" s="751" t="s">
        <v>213</v>
      </c>
      <c r="G204" s="751" t="s">
        <v>219</v>
      </c>
      <c r="H204" s="751" t="s">
        <v>215</v>
      </c>
      <c r="I204" s="752">
        <v>40000000000</v>
      </c>
      <c r="J204" s="753">
        <v>46045</v>
      </c>
      <c r="K204" s="752">
        <v>40000000000</v>
      </c>
      <c r="L204" s="751" t="s">
        <v>225</v>
      </c>
    </row>
    <row r="205" spans="5:12">
      <c r="E205" s="751" t="s">
        <v>212</v>
      </c>
      <c r="F205" s="751" t="s">
        <v>213</v>
      </c>
      <c r="G205" s="751" t="s">
        <v>219</v>
      </c>
      <c r="H205" s="751" t="s">
        <v>215</v>
      </c>
      <c r="I205" s="752">
        <v>99999261111.550003</v>
      </c>
      <c r="J205" s="753">
        <v>46101</v>
      </c>
      <c r="K205" s="752">
        <v>99999261111.550003</v>
      </c>
      <c r="L205" s="751" t="s">
        <v>216</v>
      </c>
    </row>
    <row r="206" spans="5:12">
      <c r="E206" s="751" t="s">
        <v>212</v>
      </c>
      <c r="F206" s="751" t="s">
        <v>220</v>
      </c>
      <c r="G206" s="751" t="s">
        <v>219</v>
      </c>
      <c r="H206" s="751" t="s">
        <v>215</v>
      </c>
      <c r="I206" s="752">
        <v>75000000000</v>
      </c>
      <c r="J206" s="753">
        <v>45862</v>
      </c>
      <c r="K206" s="752">
        <v>75000000000</v>
      </c>
      <c r="L206" s="751" t="s">
        <v>225</v>
      </c>
    </row>
    <row r="207" spans="5:12">
      <c r="E207" s="751" t="s">
        <v>212</v>
      </c>
      <c r="F207" s="751" t="s">
        <v>220</v>
      </c>
      <c r="G207" s="751" t="s">
        <v>219</v>
      </c>
      <c r="H207" s="751" t="s">
        <v>215</v>
      </c>
      <c r="I207" s="752">
        <v>19000000000</v>
      </c>
      <c r="J207" s="753">
        <v>46083</v>
      </c>
      <c r="K207" s="752">
        <v>19000000000</v>
      </c>
      <c r="L207" s="751" t="s">
        <v>221</v>
      </c>
    </row>
    <row r="208" spans="5:12">
      <c r="E208" s="751" t="s">
        <v>230</v>
      </c>
      <c r="F208" s="751" t="s">
        <v>242</v>
      </c>
      <c r="G208" s="751" t="s">
        <v>219</v>
      </c>
      <c r="H208" s="751" t="s">
        <v>215</v>
      </c>
      <c r="I208" s="752">
        <v>240650000000</v>
      </c>
      <c r="J208" s="753">
        <v>46003</v>
      </c>
      <c r="K208" s="752">
        <v>240650000000</v>
      </c>
      <c r="L208" s="751" t="s">
        <v>240</v>
      </c>
    </row>
    <row r="209" spans="5:12">
      <c r="E209" s="751" t="s">
        <v>230</v>
      </c>
      <c r="F209" s="751" t="s">
        <v>243</v>
      </c>
      <c r="G209" s="751" t="s">
        <v>219</v>
      </c>
      <c r="H209" s="751" t="s">
        <v>215</v>
      </c>
      <c r="I209" s="752">
        <v>212080000000</v>
      </c>
      <c r="J209" s="753">
        <v>48925</v>
      </c>
      <c r="K209" s="752">
        <v>212080000000</v>
      </c>
      <c r="L209" s="751" t="s">
        <v>240</v>
      </c>
    </row>
    <row r="210" spans="5:12">
      <c r="E210" s="751" t="s">
        <v>244</v>
      </c>
      <c r="F210" s="751" t="s">
        <v>245</v>
      </c>
      <c r="G210" s="751" t="s">
        <v>222</v>
      </c>
      <c r="H210" s="751" t="s">
        <v>894</v>
      </c>
      <c r="I210" s="752">
        <v>5338848.47</v>
      </c>
      <c r="J210" s="753">
        <v>45797</v>
      </c>
      <c r="K210" s="752">
        <v>870370644.15519178</v>
      </c>
      <c r="L210" s="751" t="s">
        <v>221</v>
      </c>
    </row>
    <row r="211" spans="5:12">
      <c r="E211" s="751" t="s">
        <v>244</v>
      </c>
      <c r="F211" s="751" t="s">
        <v>245</v>
      </c>
      <c r="G211" s="751" t="s">
        <v>222</v>
      </c>
      <c r="H211" s="751" t="s">
        <v>894</v>
      </c>
      <c r="I211" s="752">
        <v>5255075.03</v>
      </c>
      <c r="J211" s="753">
        <v>45889</v>
      </c>
      <c r="K211" s="752">
        <v>856713402.64597631</v>
      </c>
      <c r="L211" s="751" t="s">
        <v>221</v>
      </c>
    </row>
    <row r="212" spans="5:12">
      <c r="E212" s="751" t="s">
        <v>244</v>
      </c>
      <c r="F212" s="751" t="s">
        <v>245</v>
      </c>
      <c r="G212" s="751" t="s">
        <v>222</v>
      </c>
      <c r="H212" s="751" t="s">
        <v>894</v>
      </c>
      <c r="I212" s="752">
        <v>5322223.07</v>
      </c>
      <c r="J212" s="753">
        <v>45981</v>
      </c>
      <c r="K212" s="752">
        <v>867660273.1475395</v>
      </c>
      <c r="L212" s="751" t="s">
        <v>221</v>
      </c>
    </row>
    <row r="213" spans="5:12">
      <c r="E213" s="751" t="s">
        <v>244</v>
      </c>
      <c r="F213" s="751" t="s">
        <v>245</v>
      </c>
      <c r="G213" s="751" t="s">
        <v>222</v>
      </c>
      <c r="H213" s="751" t="s">
        <v>894</v>
      </c>
      <c r="I213" s="752">
        <v>5390229.4700000007</v>
      </c>
      <c r="J213" s="753">
        <v>46073</v>
      </c>
      <c r="K213" s="752">
        <v>878747078.5714581</v>
      </c>
      <c r="L213" s="751" t="s">
        <v>221</v>
      </c>
    </row>
    <row r="214" spans="5:12">
      <c r="E214" s="751" t="s">
        <v>244</v>
      </c>
      <c r="F214" s="751" t="s">
        <v>245</v>
      </c>
      <c r="G214" s="751" t="s">
        <v>222</v>
      </c>
      <c r="H214" s="751" t="s">
        <v>894</v>
      </c>
      <c r="I214" s="752">
        <v>5602219.0499999998</v>
      </c>
      <c r="J214" s="753">
        <v>46162</v>
      </c>
      <c r="K214" s="752">
        <v>913306873.31663239</v>
      </c>
      <c r="L214" s="751" t="s">
        <v>221</v>
      </c>
    </row>
    <row r="215" spans="5:12">
      <c r="E215" s="751" t="s">
        <v>244</v>
      </c>
      <c r="F215" s="751" t="s">
        <v>245</v>
      </c>
      <c r="G215" s="751" t="s">
        <v>222</v>
      </c>
      <c r="H215" s="751" t="s">
        <v>894</v>
      </c>
      <c r="I215" s="752">
        <v>5530687.71</v>
      </c>
      <c r="J215" s="753">
        <v>46254</v>
      </c>
      <c r="K215" s="752">
        <v>901645411.33228731</v>
      </c>
      <c r="L215" s="751" t="s">
        <v>221</v>
      </c>
    </row>
    <row r="216" spans="5:12">
      <c r="E216" s="751" t="s">
        <v>244</v>
      </c>
      <c r="F216" s="751" t="s">
        <v>245</v>
      </c>
      <c r="G216" s="751" t="s">
        <v>222</v>
      </c>
      <c r="H216" s="751" t="s">
        <v>894</v>
      </c>
      <c r="I216" s="752">
        <v>5601358.4299999997</v>
      </c>
      <c r="J216" s="753">
        <v>46346</v>
      </c>
      <c r="K216" s="752">
        <v>913166569.95571434</v>
      </c>
      <c r="L216" s="751" t="s">
        <v>221</v>
      </c>
    </row>
    <row r="217" spans="5:12">
      <c r="E217" s="751" t="s">
        <v>244</v>
      </c>
      <c r="F217" s="751" t="s">
        <v>245</v>
      </c>
      <c r="G217" s="751" t="s">
        <v>222</v>
      </c>
      <c r="H217" s="751" t="s">
        <v>894</v>
      </c>
      <c r="I217" s="752">
        <v>5672930.75</v>
      </c>
      <c r="J217" s="753">
        <v>46438</v>
      </c>
      <c r="K217" s="752">
        <v>924834712.74195862</v>
      </c>
      <c r="L217" s="751" t="s">
        <v>221</v>
      </c>
    </row>
    <row r="218" spans="5:12">
      <c r="E218" s="751" t="s">
        <v>244</v>
      </c>
      <c r="F218" s="751" t="s">
        <v>245</v>
      </c>
      <c r="G218" s="751" t="s">
        <v>222</v>
      </c>
      <c r="H218" s="751" t="s">
        <v>894</v>
      </c>
      <c r="I218" s="752">
        <v>5879196.8399999999</v>
      </c>
      <c r="J218" s="753">
        <v>46527</v>
      </c>
      <c r="K218" s="752">
        <v>958461430.30651855</v>
      </c>
      <c r="L218" s="751" t="s">
        <v>221</v>
      </c>
    </row>
    <row r="219" spans="5:12">
      <c r="E219" s="751" t="s">
        <v>244</v>
      </c>
      <c r="F219" s="751" t="s">
        <v>245</v>
      </c>
      <c r="G219" s="751" t="s">
        <v>222</v>
      </c>
      <c r="H219" s="751" t="s">
        <v>894</v>
      </c>
      <c r="I219" s="752">
        <v>5820541.0700000003</v>
      </c>
      <c r="J219" s="753">
        <v>46619</v>
      </c>
      <c r="K219" s="752">
        <v>948899019.87191069</v>
      </c>
      <c r="L219" s="751" t="s">
        <v>221</v>
      </c>
    </row>
    <row r="220" spans="5:12">
      <c r="E220" s="751" t="s">
        <v>244</v>
      </c>
      <c r="F220" s="751" t="s">
        <v>245</v>
      </c>
      <c r="G220" s="751" t="s">
        <v>222</v>
      </c>
      <c r="H220" s="751" t="s">
        <v>894</v>
      </c>
      <c r="I220" s="752">
        <v>5894914.79</v>
      </c>
      <c r="J220" s="753">
        <v>46711</v>
      </c>
      <c r="K220" s="752">
        <v>961023863.44976521</v>
      </c>
      <c r="L220" s="751" t="s">
        <v>221</v>
      </c>
    </row>
    <row r="221" spans="5:12">
      <c r="E221" s="751" t="s">
        <v>244</v>
      </c>
      <c r="F221" s="751" t="s">
        <v>245</v>
      </c>
      <c r="G221" s="751" t="s">
        <v>222</v>
      </c>
      <c r="H221" s="751" t="s">
        <v>894</v>
      </c>
      <c r="I221" s="752">
        <v>5970238.870000001</v>
      </c>
      <c r="J221" s="753">
        <v>46803</v>
      </c>
      <c r="K221" s="752">
        <v>973303640.33393621</v>
      </c>
      <c r="L221" s="751" t="s">
        <v>221</v>
      </c>
    </row>
    <row r="222" spans="5:12">
      <c r="E222" s="751" t="s">
        <v>244</v>
      </c>
      <c r="F222" s="751" t="s">
        <v>245</v>
      </c>
      <c r="G222" s="751" t="s">
        <v>222</v>
      </c>
      <c r="H222" s="751" t="s">
        <v>894</v>
      </c>
      <c r="I222" s="752">
        <v>6129165.0500000007</v>
      </c>
      <c r="J222" s="753">
        <v>46893</v>
      </c>
      <c r="K222" s="752">
        <v>999212725.86745453</v>
      </c>
      <c r="L222" s="751" t="s">
        <v>221</v>
      </c>
    </row>
    <row r="223" spans="5:12">
      <c r="E223" s="751" t="s">
        <v>244</v>
      </c>
      <c r="F223" s="751" t="s">
        <v>245</v>
      </c>
      <c r="G223" s="751" t="s">
        <v>222</v>
      </c>
      <c r="H223" s="751" t="s">
        <v>894</v>
      </c>
      <c r="I223" s="752">
        <v>6124842.1100000003</v>
      </c>
      <c r="J223" s="753">
        <v>46985</v>
      </c>
      <c r="K223" s="752">
        <v>998507974.62875819</v>
      </c>
      <c r="L223" s="751" t="s">
        <v>221</v>
      </c>
    </row>
    <row r="224" spans="5:12">
      <c r="E224" s="751" t="s">
        <v>244</v>
      </c>
      <c r="F224" s="751" t="s">
        <v>245</v>
      </c>
      <c r="G224" s="751" t="s">
        <v>222</v>
      </c>
      <c r="H224" s="751" t="s">
        <v>894</v>
      </c>
      <c r="I224" s="752">
        <v>6203104.6699999999</v>
      </c>
      <c r="J224" s="753">
        <v>47077</v>
      </c>
      <c r="K224" s="752">
        <v>1011266799.8966411</v>
      </c>
      <c r="L224" s="751" t="s">
        <v>221</v>
      </c>
    </row>
    <row r="225" spans="5:12">
      <c r="E225" s="751" t="s">
        <v>244</v>
      </c>
      <c r="F225" s="751" t="s">
        <v>245</v>
      </c>
      <c r="G225" s="751" t="s">
        <v>222</v>
      </c>
      <c r="H225" s="751" t="s">
        <v>894</v>
      </c>
      <c r="I225" s="752">
        <v>6282366.3499999996</v>
      </c>
      <c r="J225" s="753">
        <v>47169</v>
      </c>
      <c r="K225" s="752">
        <v>1024188507.6143398</v>
      </c>
      <c r="L225" s="751" t="s">
        <v>221</v>
      </c>
    </row>
    <row r="226" spans="5:12">
      <c r="E226" s="751" t="s">
        <v>244</v>
      </c>
      <c r="F226" s="751" t="s">
        <v>245</v>
      </c>
      <c r="G226" s="751" t="s">
        <v>222</v>
      </c>
      <c r="H226" s="751" t="s">
        <v>894</v>
      </c>
      <c r="I226" s="752">
        <v>6476292.5</v>
      </c>
      <c r="J226" s="753">
        <v>47258</v>
      </c>
      <c r="K226" s="752">
        <v>1055803495.1987386</v>
      </c>
      <c r="L226" s="751" t="s">
        <v>221</v>
      </c>
    </row>
    <row r="227" spans="5:12">
      <c r="E227" s="751" t="s">
        <v>244</v>
      </c>
      <c r="F227" s="751" t="s">
        <v>245</v>
      </c>
      <c r="G227" s="751" t="s">
        <v>222</v>
      </c>
      <c r="H227" s="751" t="s">
        <v>894</v>
      </c>
      <c r="I227" s="752">
        <v>6445393.1100000003</v>
      </c>
      <c r="J227" s="753">
        <v>47350</v>
      </c>
      <c r="K227" s="752">
        <v>1050766093.9446247</v>
      </c>
      <c r="L227" s="751" t="s">
        <v>221</v>
      </c>
    </row>
    <row r="228" spans="5:12">
      <c r="E228" s="751" t="s">
        <v>244</v>
      </c>
      <c r="F228" s="751" t="s">
        <v>245</v>
      </c>
      <c r="G228" s="751" t="s">
        <v>222</v>
      </c>
      <c r="H228" s="751" t="s">
        <v>894</v>
      </c>
      <c r="I228" s="752">
        <v>6527751.5100000007</v>
      </c>
      <c r="J228" s="753">
        <v>47442</v>
      </c>
      <c r="K228" s="752">
        <v>1064192647.2664483</v>
      </c>
      <c r="L228" s="751" t="s">
        <v>221</v>
      </c>
    </row>
    <row r="229" spans="5:12">
      <c r="E229" s="751" t="s">
        <v>244</v>
      </c>
      <c r="F229" s="751" t="s">
        <v>245</v>
      </c>
      <c r="G229" s="751" t="s">
        <v>222</v>
      </c>
      <c r="H229" s="751" t="s">
        <v>894</v>
      </c>
      <c r="I229" s="752">
        <v>6611161.4700000007</v>
      </c>
      <c r="J229" s="753">
        <v>47534</v>
      </c>
      <c r="K229" s="752">
        <v>1077790632.116945</v>
      </c>
      <c r="L229" s="751" t="s">
        <v>221</v>
      </c>
    </row>
    <row r="230" spans="5:12">
      <c r="E230" s="751" t="s">
        <v>244</v>
      </c>
      <c r="F230" s="751" t="s">
        <v>245</v>
      </c>
      <c r="G230" s="751" t="s">
        <v>222</v>
      </c>
      <c r="H230" s="751" t="s">
        <v>894</v>
      </c>
      <c r="I230" s="752">
        <v>6798430.6699999999</v>
      </c>
      <c r="J230" s="753">
        <v>47623</v>
      </c>
      <c r="K230" s="752">
        <v>1108320364.3523362</v>
      </c>
      <c r="L230" s="751" t="s">
        <v>221</v>
      </c>
    </row>
    <row r="231" spans="5:12">
      <c r="E231" s="751" t="s">
        <v>244</v>
      </c>
      <c r="F231" s="751" t="s">
        <v>245</v>
      </c>
      <c r="G231" s="751" t="s">
        <v>222</v>
      </c>
      <c r="H231" s="751" t="s">
        <v>894</v>
      </c>
      <c r="I231" s="752">
        <v>6782505.9500000011</v>
      </c>
      <c r="J231" s="753">
        <v>47715</v>
      </c>
      <c r="K231" s="752">
        <v>1105724222.3411376</v>
      </c>
      <c r="L231" s="751" t="s">
        <v>221</v>
      </c>
    </row>
    <row r="232" spans="5:12">
      <c r="E232" s="751" t="s">
        <v>244</v>
      </c>
      <c r="F232" s="751" t="s">
        <v>245</v>
      </c>
      <c r="G232" s="751" t="s">
        <v>222</v>
      </c>
      <c r="H232" s="751" t="s">
        <v>894</v>
      </c>
      <c r="I232" s="752">
        <v>6869171.79</v>
      </c>
      <c r="J232" s="753">
        <v>47807</v>
      </c>
      <c r="K232" s="752">
        <v>1119853000.0000117</v>
      </c>
      <c r="L232" s="751" t="s">
        <v>221</v>
      </c>
    </row>
    <row r="233" spans="5:12">
      <c r="E233" s="751" t="s">
        <v>244</v>
      </c>
      <c r="F233" s="751" t="s">
        <v>245</v>
      </c>
      <c r="G233" s="751" t="s">
        <v>222</v>
      </c>
      <c r="H233" s="751" t="s">
        <v>894</v>
      </c>
      <c r="I233" s="752">
        <v>6956944.3900000006</v>
      </c>
      <c r="J233" s="753">
        <v>47899</v>
      </c>
      <c r="K233" s="752">
        <v>1134162208.217936</v>
      </c>
      <c r="L233" s="751" t="s">
        <v>221</v>
      </c>
    </row>
    <row r="234" spans="5:12">
      <c r="E234" s="751" t="s">
        <v>244</v>
      </c>
      <c r="F234" s="751" t="s">
        <v>245</v>
      </c>
      <c r="G234" s="751" t="s">
        <v>222</v>
      </c>
      <c r="H234" s="751" t="s">
        <v>894</v>
      </c>
      <c r="I234" s="752">
        <v>7137211.8399999999</v>
      </c>
      <c r="J234" s="753">
        <v>47988</v>
      </c>
      <c r="K234" s="752">
        <v>1163550473.7696483</v>
      </c>
      <c r="L234" s="751" t="s">
        <v>221</v>
      </c>
    </row>
    <row r="235" spans="5:12">
      <c r="E235" s="751" t="s">
        <v>244</v>
      </c>
      <c r="F235" s="751" t="s">
        <v>245</v>
      </c>
      <c r="G235" s="751" t="s">
        <v>222</v>
      </c>
      <c r="H235" s="751" t="s">
        <v>894</v>
      </c>
      <c r="I235" s="752">
        <v>7137036.2300000004</v>
      </c>
      <c r="J235" s="753">
        <v>48080</v>
      </c>
      <c r="K235" s="752">
        <v>1163521844.7891333</v>
      </c>
      <c r="L235" s="751" t="s">
        <v>221</v>
      </c>
    </row>
    <row r="236" spans="5:12">
      <c r="E236" s="751" t="s">
        <v>244</v>
      </c>
      <c r="F236" s="751" t="s">
        <v>245</v>
      </c>
      <c r="G236" s="751" t="s">
        <v>222</v>
      </c>
      <c r="H236" s="751" t="s">
        <v>894</v>
      </c>
      <c r="I236" s="752">
        <v>7228232.1500000004</v>
      </c>
      <c r="J236" s="753">
        <v>48172</v>
      </c>
      <c r="K236" s="752">
        <v>1178389142.8742437</v>
      </c>
      <c r="L236" s="751" t="s">
        <v>221</v>
      </c>
    </row>
    <row r="237" spans="5:12">
      <c r="E237" s="751" t="s">
        <v>244</v>
      </c>
      <c r="F237" s="751" t="s">
        <v>245</v>
      </c>
      <c r="G237" s="751" t="s">
        <v>222</v>
      </c>
      <c r="H237" s="751" t="s">
        <v>894</v>
      </c>
      <c r="I237" s="752">
        <v>7320592.79</v>
      </c>
      <c r="J237" s="753">
        <v>48264</v>
      </c>
      <c r="K237" s="752">
        <v>1193446320.5002995</v>
      </c>
      <c r="L237" s="751" t="s">
        <v>221</v>
      </c>
    </row>
    <row r="238" spans="5:12">
      <c r="E238" s="751" t="s">
        <v>244</v>
      </c>
      <c r="F238" s="751" t="s">
        <v>245</v>
      </c>
      <c r="G238" s="751" t="s">
        <v>222</v>
      </c>
      <c r="H238" s="751" t="s">
        <v>894</v>
      </c>
      <c r="I238" s="752">
        <v>7467042.9500000002</v>
      </c>
      <c r="J238" s="753">
        <v>48354</v>
      </c>
      <c r="K238" s="752">
        <v>1217321491.4874675</v>
      </c>
      <c r="L238" s="751" t="s">
        <v>221</v>
      </c>
    </row>
    <row r="239" spans="5:12">
      <c r="E239" s="751" t="s">
        <v>244</v>
      </c>
      <c r="F239" s="751" t="s">
        <v>245</v>
      </c>
      <c r="G239" s="751" t="s">
        <v>222</v>
      </c>
      <c r="H239" s="751" t="s">
        <v>894</v>
      </c>
      <c r="I239" s="752">
        <v>183045654.02000001</v>
      </c>
      <c r="J239" s="753">
        <v>48446</v>
      </c>
      <c r="K239" s="752">
        <v>29841184797.514172</v>
      </c>
      <c r="L239" s="751" t="s">
        <v>221</v>
      </c>
    </row>
    <row r="240" spans="5:12">
      <c r="E240" s="751" t="s">
        <v>244</v>
      </c>
      <c r="F240" s="751" t="s">
        <v>245</v>
      </c>
      <c r="G240" s="751" t="s">
        <v>222</v>
      </c>
      <c r="H240" s="751" t="s">
        <v>894</v>
      </c>
      <c r="I240" s="752">
        <v>231529.18999999948</v>
      </c>
      <c r="J240" s="753">
        <v>45797</v>
      </c>
      <c r="K240" s="752">
        <v>37745257.497639626</v>
      </c>
      <c r="L240" s="751" t="s">
        <v>221</v>
      </c>
    </row>
    <row r="241" spans="5:12">
      <c r="E241" s="751" t="s">
        <v>244</v>
      </c>
      <c r="F241" s="751" t="s">
        <v>245</v>
      </c>
      <c r="G241" s="751" t="s">
        <v>222</v>
      </c>
      <c r="H241" s="751" t="s">
        <v>894</v>
      </c>
      <c r="I241" s="752">
        <v>227890.01000000071</v>
      </c>
      <c r="J241" s="753">
        <v>45889</v>
      </c>
      <c r="K241" s="752">
        <v>37151976.856955774</v>
      </c>
      <c r="L241" s="751" t="s">
        <v>221</v>
      </c>
    </row>
    <row r="242" spans="5:12">
      <c r="E242" s="751" t="s">
        <v>244</v>
      </c>
      <c r="F242" s="751" t="s">
        <v>245</v>
      </c>
      <c r="G242" s="751" t="s">
        <v>222</v>
      </c>
      <c r="H242" s="751" t="s">
        <v>894</v>
      </c>
      <c r="I242" s="752">
        <v>230801.80999999959</v>
      </c>
      <c r="J242" s="753">
        <v>45981</v>
      </c>
      <c r="K242" s="752">
        <v>37626675.709318988</v>
      </c>
      <c r="L242" s="751" t="s">
        <v>221</v>
      </c>
    </row>
    <row r="243" spans="5:12">
      <c r="E243" s="751" t="s">
        <v>244</v>
      </c>
      <c r="F243" s="751" t="s">
        <v>245</v>
      </c>
      <c r="G243" s="751" t="s">
        <v>222</v>
      </c>
      <c r="H243" s="751" t="s">
        <v>894</v>
      </c>
      <c r="I243" s="752">
        <v>233751.33000000007</v>
      </c>
      <c r="J243" s="753">
        <v>46073</v>
      </c>
      <c r="K243" s="752">
        <v>38107523.89910645</v>
      </c>
      <c r="L243" s="751" t="s">
        <v>221</v>
      </c>
    </row>
    <row r="244" spans="5:12">
      <c r="E244" s="751" t="s">
        <v>244</v>
      </c>
      <c r="F244" s="751" t="s">
        <v>245</v>
      </c>
      <c r="G244" s="751" t="s">
        <v>222</v>
      </c>
      <c r="H244" s="751" t="s">
        <v>894</v>
      </c>
      <c r="I244" s="752">
        <v>242950.56000000052</v>
      </c>
      <c r="J244" s="753">
        <v>46162</v>
      </c>
      <c r="K244" s="752">
        <v>39607236.765246689</v>
      </c>
      <c r="L244" s="751" t="s">
        <v>221</v>
      </c>
    </row>
    <row r="245" spans="5:12">
      <c r="E245" s="751" t="s">
        <v>244</v>
      </c>
      <c r="F245" s="751" t="s">
        <v>245</v>
      </c>
      <c r="G245" s="751" t="s">
        <v>222</v>
      </c>
      <c r="H245" s="751" t="s">
        <v>894</v>
      </c>
      <c r="I245" s="752">
        <v>239842.64999999944</v>
      </c>
      <c r="J245" s="753">
        <v>46254</v>
      </c>
      <c r="K245" s="752">
        <v>39100566.901159443</v>
      </c>
      <c r="L245" s="751" t="s">
        <v>221</v>
      </c>
    </row>
    <row r="246" spans="5:12">
      <c r="E246" s="751" t="s">
        <v>244</v>
      </c>
      <c r="F246" s="751" t="s">
        <v>245</v>
      </c>
      <c r="G246" s="751" t="s">
        <v>222</v>
      </c>
      <c r="H246" s="751" t="s">
        <v>894</v>
      </c>
      <c r="I246" s="752">
        <v>242907.16999999993</v>
      </c>
      <c r="J246" s="753">
        <v>46346</v>
      </c>
      <c r="K246" s="752">
        <v>39600163.070898071</v>
      </c>
      <c r="L246" s="751" t="s">
        <v>221</v>
      </c>
    </row>
    <row r="247" spans="5:12">
      <c r="E247" s="751" t="s">
        <v>244</v>
      </c>
      <c r="F247" s="751" t="s">
        <v>245</v>
      </c>
      <c r="G247" s="751" t="s">
        <v>222</v>
      </c>
      <c r="H247" s="751" t="s">
        <v>894</v>
      </c>
      <c r="I247" s="752">
        <v>246010.33000000007</v>
      </c>
      <c r="J247" s="753">
        <v>46438</v>
      </c>
      <c r="K247" s="752">
        <v>40106058.561900221</v>
      </c>
      <c r="L247" s="751" t="s">
        <v>221</v>
      </c>
    </row>
    <row r="248" spans="5:12">
      <c r="E248" s="751" t="s">
        <v>244</v>
      </c>
      <c r="F248" s="751" t="s">
        <v>245</v>
      </c>
      <c r="G248" s="751" t="s">
        <v>222</v>
      </c>
      <c r="H248" s="751" t="s">
        <v>894</v>
      </c>
      <c r="I248" s="752">
        <v>254962</v>
      </c>
      <c r="J248" s="753">
        <v>46527</v>
      </c>
      <c r="K248" s="752">
        <v>41565412.733112469</v>
      </c>
      <c r="L248" s="751" t="s">
        <v>221</v>
      </c>
    </row>
    <row r="249" spans="5:12">
      <c r="E249" s="751" t="s">
        <v>244</v>
      </c>
      <c r="F249" s="751" t="s">
        <v>245</v>
      </c>
      <c r="G249" s="751" t="s">
        <v>222</v>
      </c>
      <c r="H249" s="751" t="s">
        <v>894</v>
      </c>
      <c r="I249" s="752">
        <v>252411.69000000041</v>
      </c>
      <c r="J249" s="753">
        <v>46619</v>
      </c>
      <c r="K249" s="752">
        <v>41149646.117901705</v>
      </c>
      <c r="L249" s="751" t="s">
        <v>221</v>
      </c>
    </row>
    <row r="250" spans="5:12">
      <c r="E250" s="751" t="s">
        <v>244</v>
      </c>
      <c r="F250" s="751" t="s">
        <v>245</v>
      </c>
      <c r="G250" s="751" t="s">
        <v>222</v>
      </c>
      <c r="H250" s="751" t="s">
        <v>894</v>
      </c>
      <c r="I250" s="752">
        <v>255637.20999999996</v>
      </c>
      <c r="J250" s="753">
        <v>46711</v>
      </c>
      <c r="K250" s="752">
        <v>41675489.459571794</v>
      </c>
      <c r="L250" s="751" t="s">
        <v>221</v>
      </c>
    </row>
    <row r="251" spans="5:12">
      <c r="E251" s="751" t="s">
        <v>244</v>
      </c>
      <c r="F251" s="751" t="s">
        <v>245</v>
      </c>
      <c r="G251" s="751" t="s">
        <v>222</v>
      </c>
      <c r="H251" s="751" t="s">
        <v>894</v>
      </c>
      <c r="I251" s="752">
        <v>258904.13000000082</v>
      </c>
      <c r="J251" s="753">
        <v>46803</v>
      </c>
      <c r="K251" s="752">
        <v>42208082.074024521</v>
      </c>
      <c r="L251" s="751" t="s">
        <v>221</v>
      </c>
    </row>
    <row r="252" spans="5:12">
      <c r="E252" s="751" t="s">
        <v>244</v>
      </c>
      <c r="F252" s="751" t="s">
        <v>245</v>
      </c>
      <c r="G252" s="751" t="s">
        <v>222</v>
      </c>
      <c r="H252" s="751" t="s">
        <v>894</v>
      </c>
      <c r="I252" s="752">
        <v>265799.69000000041</v>
      </c>
      <c r="J252" s="753">
        <v>46893</v>
      </c>
      <c r="K252" s="752">
        <v>43332237.036042094</v>
      </c>
      <c r="L252" s="751" t="s">
        <v>221</v>
      </c>
    </row>
    <row r="253" spans="5:12">
      <c r="E253" s="751" t="s">
        <v>244</v>
      </c>
      <c r="F253" s="751" t="s">
        <v>245</v>
      </c>
      <c r="G253" s="751" t="s">
        <v>222</v>
      </c>
      <c r="H253" s="751" t="s">
        <v>894</v>
      </c>
      <c r="I253" s="752">
        <v>265608.17000000086</v>
      </c>
      <c r="J253" s="753">
        <v>46985</v>
      </c>
      <c r="K253" s="752">
        <v>43301014.313257419</v>
      </c>
      <c r="L253" s="751" t="s">
        <v>221</v>
      </c>
    </row>
    <row r="254" spans="5:12">
      <c r="E254" s="751" t="s">
        <v>244</v>
      </c>
      <c r="F254" s="751" t="s">
        <v>245</v>
      </c>
      <c r="G254" s="751" t="s">
        <v>222</v>
      </c>
      <c r="H254" s="751" t="s">
        <v>894</v>
      </c>
      <c r="I254" s="752">
        <v>269002.05000000075</v>
      </c>
      <c r="J254" s="753">
        <v>47077</v>
      </c>
      <c r="K254" s="752">
        <v>43854304.697576068</v>
      </c>
      <c r="L254" s="751" t="s">
        <v>221</v>
      </c>
    </row>
    <row r="255" spans="5:12">
      <c r="E255" s="751" t="s">
        <v>244</v>
      </c>
      <c r="F255" s="751" t="s">
        <v>245</v>
      </c>
      <c r="G255" s="751" t="s">
        <v>222</v>
      </c>
      <c r="H255" s="751" t="s">
        <v>894</v>
      </c>
      <c r="I255" s="752">
        <v>272439.16999999993</v>
      </c>
      <c r="J255" s="753">
        <v>47169</v>
      </c>
      <c r="K255" s="752">
        <v>44414644.322356232</v>
      </c>
      <c r="L255" s="751" t="s">
        <v>221</v>
      </c>
    </row>
    <row r="256" spans="5:12">
      <c r="E256" s="751" t="s">
        <v>244</v>
      </c>
      <c r="F256" s="751" t="s">
        <v>245</v>
      </c>
      <c r="G256" s="751" t="s">
        <v>222</v>
      </c>
      <c r="H256" s="751" t="s">
        <v>894</v>
      </c>
      <c r="I256" s="752">
        <v>280855.66000000015</v>
      </c>
      <c r="J256" s="753">
        <v>47258</v>
      </c>
      <c r="K256" s="752">
        <v>45786750.285653204</v>
      </c>
      <c r="L256" s="751" t="s">
        <v>221</v>
      </c>
    </row>
    <row r="257" spans="5:12">
      <c r="E257" s="751" t="s">
        <v>244</v>
      </c>
      <c r="F257" s="751" t="s">
        <v>245</v>
      </c>
      <c r="G257" s="751" t="s">
        <v>222</v>
      </c>
      <c r="H257" s="751" t="s">
        <v>894</v>
      </c>
      <c r="I257" s="752">
        <v>279509.37000000011</v>
      </c>
      <c r="J257" s="753">
        <v>47350</v>
      </c>
      <c r="K257" s="752">
        <v>45567270.129753642</v>
      </c>
      <c r="L257" s="751" t="s">
        <v>221</v>
      </c>
    </row>
    <row r="258" spans="5:12">
      <c r="E258" s="751" t="s">
        <v>244</v>
      </c>
      <c r="F258" s="751" t="s">
        <v>245</v>
      </c>
      <c r="G258" s="751" t="s">
        <v>222</v>
      </c>
      <c r="H258" s="751" t="s">
        <v>894</v>
      </c>
      <c r="I258" s="752">
        <v>283080.81000000052</v>
      </c>
      <c r="J258" s="753">
        <v>47442</v>
      </c>
      <c r="K258" s="752">
        <v>46149507.39511697</v>
      </c>
      <c r="L258" s="751" t="s">
        <v>221</v>
      </c>
    </row>
    <row r="259" spans="5:12">
      <c r="E259" s="751" t="s">
        <v>244</v>
      </c>
      <c r="F259" s="751" t="s">
        <v>245</v>
      </c>
      <c r="G259" s="751" t="s">
        <v>222</v>
      </c>
      <c r="H259" s="751" t="s">
        <v>894</v>
      </c>
      <c r="I259" s="752">
        <v>286698.25</v>
      </c>
      <c r="J259" s="753">
        <v>47534</v>
      </c>
      <c r="K259" s="752">
        <v>46739243.852460608</v>
      </c>
      <c r="L259" s="751" t="s">
        <v>221</v>
      </c>
    </row>
    <row r="260" spans="5:12">
      <c r="E260" s="751" t="s">
        <v>244</v>
      </c>
      <c r="F260" s="751" t="s">
        <v>245</v>
      </c>
      <c r="G260" s="751" t="s">
        <v>222</v>
      </c>
      <c r="H260" s="751" t="s">
        <v>894</v>
      </c>
      <c r="I260" s="752">
        <v>294825.99000000022</v>
      </c>
      <c r="J260" s="753">
        <v>47623</v>
      </c>
      <c r="K260" s="752">
        <v>48064276.083488911</v>
      </c>
      <c r="L260" s="751" t="s">
        <v>221</v>
      </c>
    </row>
    <row r="261" spans="5:12">
      <c r="E261" s="751" t="s">
        <v>244</v>
      </c>
      <c r="F261" s="751" t="s">
        <v>245</v>
      </c>
      <c r="G261" s="751" t="s">
        <v>222</v>
      </c>
      <c r="H261" s="751" t="s">
        <v>894</v>
      </c>
      <c r="I261" s="752">
        <v>294128.16999999993</v>
      </c>
      <c r="J261" s="753">
        <v>47715</v>
      </c>
      <c r="K261" s="752">
        <v>47950513.34114521</v>
      </c>
      <c r="L261" s="751" t="s">
        <v>221</v>
      </c>
    </row>
    <row r="262" spans="5:12">
      <c r="E262" s="751" t="s">
        <v>244</v>
      </c>
      <c r="F262" s="751" t="s">
        <v>245</v>
      </c>
      <c r="G262" s="751" t="s">
        <v>222</v>
      </c>
      <c r="H262" s="751" t="s">
        <v>894</v>
      </c>
      <c r="I262" s="752">
        <v>297886.37000000011</v>
      </c>
      <c r="J262" s="753">
        <v>47807</v>
      </c>
      <c r="K262" s="752">
        <v>48563197.325949192</v>
      </c>
      <c r="L262" s="751" t="s">
        <v>221</v>
      </c>
    </row>
    <row r="263" spans="5:12">
      <c r="E263" s="751" t="s">
        <v>244</v>
      </c>
      <c r="F263" s="751" t="s">
        <v>245</v>
      </c>
      <c r="G263" s="751" t="s">
        <v>222</v>
      </c>
      <c r="H263" s="751" t="s">
        <v>894</v>
      </c>
      <c r="I263" s="752">
        <v>301693.33000000007</v>
      </c>
      <c r="J263" s="753">
        <v>47899</v>
      </c>
      <c r="K263" s="752">
        <v>49183830.454252422</v>
      </c>
      <c r="L263" s="751" t="s">
        <v>221</v>
      </c>
    </row>
    <row r="264" spans="5:12">
      <c r="E264" s="751" t="s">
        <v>244</v>
      </c>
      <c r="F264" s="751" t="s">
        <v>245</v>
      </c>
      <c r="G264" s="751" t="s">
        <v>222</v>
      </c>
      <c r="H264" s="751" t="s">
        <v>894</v>
      </c>
      <c r="I264" s="752">
        <v>309517.21999999974</v>
      </c>
      <c r="J264" s="753">
        <v>47988</v>
      </c>
      <c r="K264" s="752">
        <v>50459327.261731401</v>
      </c>
      <c r="L264" s="751" t="s">
        <v>221</v>
      </c>
    </row>
    <row r="265" spans="5:12">
      <c r="E265" s="751" t="s">
        <v>244</v>
      </c>
      <c r="F265" s="751" t="s">
        <v>245</v>
      </c>
      <c r="G265" s="751" t="s">
        <v>222</v>
      </c>
      <c r="H265" s="751" t="s">
        <v>894</v>
      </c>
      <c r="I265" s="752">
        <v>309503.20999999996</v>
      </c>
      <c r="J265" s="753">
        <v>48080</v>
      </c>
      <c r="K265" s="752">
        <v>50457043.268695652</v>
      </c>
      <c r="L265" s="751" t="s">
        <v>221</v>
      </c>
    </row>
    <row r="266" spans="5:12">
      <c r="E266" s="751" t="s">
        <v>244</v>
      </c>
      <c r="F266" s="751" t="s">
        <v>245</v>
      </c>
      <c r="G266" s="751" t="s">
        <v>222</v>
      </c>
      <c r="H266" s="751" t="s">
        <v>894</v>
      </c>
      <c r="I266" s="752">
        <v>313457.37000000011</v>
      </c>
      <c r="J266" s="753">
        <v>48172</v>
      </c>
      <c r="K266" s="752">
        <v>51101673.811336398</v>
      </c>
      <c r="L266" s="751" t="s">
        <v>221</v>
      </c>
    </row>
    <row r="267" spans="5:12">
      <c r="E267" s="751" t="s">
        <v>244</v>
      </c>
      <c r="F267" s="751" t="s">
        <v>245</v>
      </c>
      <c r="G267" s="751" t="s">
        <v>222</v>
      </c>
      <c r="H267" s="751" t="s">
        <v>894</v>
      </c>
      <c r="I267" s="752">
        <v>317463.04999999981</v>
      </c>
      <c r="J267" s="753">
        <v>48264</v>
      </c>
      <c r="K267" s="752">
        <v>51754703.448995195</v>
      </c>
      <c r="L267" s="751" t="s">
        <v>221</v>
      </c>
    </row>
    <row r="268" spans="5:12">
      <c r="E268" s="751" t="s">
        <v>244</v>
      </c>
      <c r="F268" s="751" t="s">
        <v>245</v>
      </c>
      <c r="G268" s="751" t="s">
        <v>222</v>
      </c>
      <c r="H268" s="751" t="s">
        <v>894</v>
      </c>
      <c r="I268" s="752">
        <v>323818.19000000041</v>
      </c>
      <c r="J268" s="753">
        <v>48354</v>
      </c>
      <c r="K268" s="752">
        <v>52790755.947315484</v>
      </c>
      <c r="L268" s="751" t="s">
        <v>221</v>
      </c>
    </row>
    <row r="269" spans="5:12">
      <c r="E269" s="751" t="s">
        <v>244</v>
      </c>
      <c r="F269" s="751" t="s">
        <v>245</v>
      </c>
      <c r="G269" s="751" t="s">
        <v>222</v>
      </c>
      <c r="H269" s="751" t="s">
        <v>894</v>
      </c>
      <c r="I269" s="752">
        <v>7952057.5600000024</v>
      </c>
      <c r="J269" s="753">
        <v>48446</v>
      </c>
      <c r="K269" s="752">
        <v>1296391440.9161656</v>
      </c>
      <c r="L269" s="751" t="s">
        <v>221</v>
      </c>
    </row>
    <row r="270" spans="5:12">
      <c r="E270" s="751" t="s">
        <v>244</v>
      </c>
      <c r="F270" s="751" t="s">
        <v>245</v>
      </c>
      <c r="G270" s="751" t="s">
        <v>222</v>
      </c>
      <c r="H270" s="751" t="s">
        <v>894</v>
      </c>
      <c r="I270" s="752">
        <v>1705018.38</v>
      </c>
      <c r="J270" s="753">
        <v>45797</v>
      </c>
      <c r="K270" s="752">
        <v>277962177.43131441</v>
      </c>
      <c r="L270" s="751" t="s">
        <v>221</v>
      </c>
    </row>
    <row r="271" spans="5:12">
      <c r="E271" s="751" t="s">
        <v>244</v>
      </c>
      <c r="F271" s="751" t="s">
        <v>245</v>
      </c>
      <c r="G271" s="751" t="s">
        <v>222</v>
      </c>
      <c r="H271" s="751" t="s">
        <v>894</v>
      </c>
      <c r="I271" s="752">
        <v>1726331.2799999998</v>
      </c>
      <c r="J271" s="753">
        <v>45889</v>
      </c>
      <c r="K271" s="752">
        <v>281436732.40436751</v>
      </c>
      <c r="L271" s="751" t="s">
        <v>221</v>
      </c>
    </row>
    <row r="272" spans="5:12">
      <c r="E272" s="751" t="s">
        <v>244</v>
      </c>
      <c r="F272" s="751" t="s">
        <v>245</v>
      </c>
      <c r="G272" s="751" t="s">
        <v>222</v>
      </c>
      <c r="H272" s="751" t="s">
        <v>894</v>
      </c>
      <c r="I272" s="752">
        <v>1747910.5799999998</v>
      </c>
      <c r="J272" s="753">
        <v>45981</v>
      </c>
      <c r="K272" s="752">
        <v>284954717.48054218</v>
      </c>
      <c r="L272" s="751" t="s">
        <v>221</v>
      </c>
    </row>
    <row r="273" spans="5:12">
      <c r="E273" s="751" t="s">
        <v>244</v>
      </c>
      <c r="F273" s="751" t="s">
        <v>245</v>
      </c>
      <c r="G273" s="751" t="s">
        <v>222</v>
      </c>
      <c r="H273" s="751" t="s">
        <v>894</v>
      </c>
      <c r="I273" s="752">
        <v>1769758.9799999997</v>
      </c>
      <c r="J273" s="753">
        <v>46073</v>
      </c>
      <c r="K273" s="752">
        <v>288516572.82980257</v>
      </c>
      <c r="L273" s="751" t="s">
        <v>221</v>
      </c>
    </row>
    <row r="274" spans="5:12">
      <c r="E274" s="751" t="s">
        <v>244</v>
      </c>
      <c r="F274" s="751" t="s">
        <v>245</v>
      </c>
      <c r="G274" s="751" t="s">
        <v>222</v>
      </c>
      <c r="H274" s="751" t="s">
        <v>894</v>
      </c>
      <c r="I274" s="752">
        <v>1791880.9799999997</v>
      </c>
      <c r="J274" s="753">
        <v>46162</v>
      </c>
      <c r="K274" s="752">
        <v>292123032.06875551</v>
      </c>
      <c r="L274" s="751" t="s">
        <v>221</v>
      </c>
    </row>
    <row r="275" spans="5:12">
      <c r="E275" s="751" t="s">
        <v>244</v>
      </c>
      <c r="F275" s="751" t="s">
        <v>245</v>
      </c>
      <c r="G275" s="751" t="s">
        <v>222</v>
      </c>
      <c r="H275" s="751" t="s">
        <v>894</v>
      </c>
      <c r="I275" s="752">
        <v>1814279.2799999998</v>
      </c>
      <c r="J275" s="753">
        <v>46254</v>
      </c>
      <c r="K275" s="752">
        <v>295774535.367365</v>
      </c>
      <c r="L275" s="751" t="s">
        <v>221</v>
      </c>
    </row>
    <row r="276" spans="5:12">
      <c r="E276" s="751" t="s">
        <v>244</v>
      </c>
      <c r="F276" s="751" t="s">
        <v>245</v>
      </c>
      <c r="G276" s="751" t="s">
        <v>222</v>
      </c>
      <c r="H276" s="751" t="s">
        <v>894</v>
      </c>
      <c r="I276" s="752">
        <v>1836958.38</v>
      </c>
      <c r="J276" s="753">
        <v>46346</v>
      </c>
      <c r="K276" s="752">
        <v>299471816.34223783</v>
      </c>
      <c r="L276" s="751" t="s">
        <v>221</v>
      </c>
    </row>
    <row r="277" spans="5:12">
      <c r="E277" s="751" t="s">
        <v>244</v>
      </c>
      <c r="F277" s="751" t="s">
        <v>245</v>
      </c>
      <c r="G277" s="751" t="s">
        <v>222</v>
      </c>
      <c r="H277" s="751" t="s">
        <v>894</v>
      </c>
      <c r="I277" s="752">
        <v>1859920.0799999998</v>
      </c>
      <c r="J277" s="753">
        <v>46438</v>
      </c>
      <c r="K277" s="752">
        <v>303215168.44001681</v>
      </c>
      <c r="L277" s="751" t="s">
        <v>221</v>
      </c>
    </row>
    <row r="278" spans="5:12">
      <c r="E278" s="751" t="s">
        <v>244</v>
      </c>
      <c r="F278" s="751" t="s">
        <v>245</v>
      </c>
      <c r="G278" s="751" t="s">
        <v>222</v>
      </c>
      <c r="H278" s="751" t="s">
        <v>894</v>
      </c>
      <c r="I278" s="752">
        <v>1883168.88</v>
      </c>
      <c r="J278" s="753">
        <v>46527</v>
      </c>
      <c r="K278" s="752">
        <v>307005325.27730858</v>
      </c>
      <c r="L278" s="751" t="s">
        <v>221</v>
      </c>
    </row>
    <row r="279" spans="5:12">
      <c r="E279" s="751" t="s">
        <v>244</v>
      </c>
      <c r="F279" s="751" t="s">
        <v>245</v>
      </c>
      <c r="G279" s="751" t="s">
        <v>222</v>
      </c>
      <c r="H279" s="751" t="s">
        <v>894</v>
      </c>
      <c r="I279" s="752">
        <v>1906708.38</v>
      </c>
      <c r="J279" s="753">
        <v>46619</v>
      </c>
      <c r="K279" s="752">
        <v>310842873.74739861</v>
      </c>
      <c r="L279" s="751" t="s">
        <v>221</v>
      </c>
    </row>
    <row r="280" spans="5:12">
      <c r="E280" s="751" t="s">
        <v>244</v>
      </c>
      <c r="F280" s="751" t="s">
        <v>245</v>
      </c>
      <c r="G280" s="751" t="s">
        <v>222</v>
      </c>
      <c r="H280" s="751" t="s">
        <v>894</v>
      </c>
      <c r="I280" s="752">
        <v>1930543.0799999998</v>
      </c>
      <c r="J280" s="753">
        <v>46711</v>
      </c>
      <c r="K280" s="752">
        <v>314728547.46689373</v>
      </c>
      <c r="L280" s="751" t="s">
        <v>221</v>
      </c>
    </row>
    <row r="281" spans="5:12">
      <c r="E281" s="751" t="s">
        <v>244</v>
      </c>
      <c r="F281" s="751" t="s">
        <v>245</v>
      </c>
      <c r="G281" s="751" t="s">
        <v>222</v>
      </c>
      <c r="H281" s="751" t="s">
        <v>894</v>
      </c>
      <c r="I281" s="752">
        <v>1954674.7799999998</v>
      </c>
      <c r="J281" s="753">
        <v>46803</v>
      </c>
      <c r="K281" s="752">
        <v>318662639.88243663</v>
      </c>
      <c r="L281" s="751" t="s">
        <v>221</v>
      </c>
    </row>
    <row r="282" spans="5:12">
      <c r="E282" s="751" t="s">
        <v>244</v>
      </c>
      <c r="F282" s="751" t="s">
        <v>245</v>
      </c>
      <c r="G282" s="751" t="s">
        <v>222</v>
      </c>
      <c r="H282" s="751" t="s">
        <v>894</v>
      </c>
      <c r="I282" s="752">
        <v>1979107.9799999997</v>
      </c>
      <c r="J282" s="753">
        <v>46893</v>
      </c>
      <c r="K282" s="752">
        <v>322645884.61063409</v>
      </c>
      <c r="L282" s="751" t="s">
        <v>221</v>
      </c>
    </row>
    <row r="283" spans="5:12">
      <c r="E283" s="751" t="s">
        <v>244</v>
      </c>
      <c r="F283" s="751" t="s">
        <v>245</v>
      </c>
      <c r="G283" s="751" t="s">
        <v>222</v>
      </c>
      <c r="H283" s="751" t="s">
        <v>894</v>
      </c>
      <c r="I283" s="752">
        <v>2003846.2799999998</v>
      </c>
      <c r="J283" s="753">
        <v>46985</v>
      </c>
      <c r="K283" s="752">
        <v>326678868.54477155</v>
      </c>
      <c r="L283" s="751" t="s">
        <v>221</v>
      </c>
    </row>
    <row r="284" spans="5:12">
      <c r="E284" s="751" t="s">
        <v>244</v>
      </c>
      <c r="F284" s="751" t="s">
        <v>245</v>
      </c>
      <c r="G284" s="751" t="s">
        <v>222</v>
      </c>
      <c r="H284" s="751" t="s">
        <v>894</v>
      </c>
      <c r="I284" s="752">
        <v>2028895.0799999998</v>
      </c>
      <c r="J284" s="753">
        <v>47077</v>
      </c>
      <c r="K284" s="752">
        <v>330762472.02477717</v>
      </c>
      <c r="L284" s="751" t="s">
        <v>221</v>
      </c>
    </row>
    <row r="285" spans="5:12">
      <c r="E285" s="751" t="s">
        <v>244</v>
      </c>
      <c r="F285" s="751" t="s">
        <v>245</v>
      </c>
      <c r="G285" s="751" t="s">
        <v>222</v>
      </c>
      <c r="H285" s="751" t="s">
        <v>894</v>
      </c>
      <c r="I285" s="752">
        <v>2054256.1799999997</v>
      </c>
      <c r="J285" s="753">
        <v>47169</v>
      </c>
      <c r="K285" s="752">
        <v>334896988.49729359</v>
      </c>
      <c r="L285" s="751" t="s">
        <v>221</v>
      </c>
    </row>
    <row r="286" spans="5:12">
      <c r="E286" s="751" t="s">
        <v>244</v>
      </c>
      <c r="F286" s="751" t="s">
        <v>245</v>
      </c>
      <c r="G286" s="751" t="s">
        <v>222</v>
      </c>
      <c r="H286" s="751" t="s">
        <v>894</v>
      </c>
      <c r="I286" s="752">
        <v>2079934.0799999998</v>
      </c>
      <c r="J286" s="753">
        <v>47258</v>
      </c>
      <c r="K286" s="752">
        <v>339083151.5789277</v>
      </c>
      <c r="L286" s="751" t="s">
        <v>221</v>
      </c>
    </row>
    <row r="287" spans="5:12">
      <c r="E287" s="751" t="s">
        <v>244</v>
      </c>
      <c r="F287" s="751" t="s">
        <v>245</v>
      </c>
      <c r="G287" s="751" t="s">
        <v>222</v>
      </c>
      <c r="H287" s="751" t="s">
        <v>894</v>
      </c>
      <c r="I287" s="752">
        <v>2105933.2799999998</v>
      </c>
      <c r="J287" s="753">
        <v>47350</v>
      </c>
      <c r="K287" s="752">
        <v>343321694.88628614</v>
      </c>
      <c r="L287" s="751" t="s">
        <v>221</v>
      </c>
    </row>
    <row r="288" spans="5:12">
      <c r="E288" s="751" t="s">
        <v>244</v>
      </c>
      <c r="F288" s="751" t="s">
        <v>245</v>
      </c>
      <c r="G288" s="751" t="s">
        <v>222</v>
      </c>
      <c r="H288" s="751" t="s">
        <v>894</v>
      </c>
      <c r="I288" s="752">
        <v>2132257.38</v>
      </c>
      <c r="J288" s="753">
        <v>47442</v>
      </c>
      <c r="K288" s="752">
        <v>347613205.3126545</v>
      </c>
      <c r="L288" s="751" t="s">
        <v>221</v>
      </c>
    </row>
    <row r="289" spans="5:12">
      <c r="E289" s="751" t="s">
        <v>244</v>
      </c>
      <c r="F289" s="751" t="s">
        <v>245</v>
      </c>
      <c r="G289" s="751" t="s">
        <v>222</v>
      </c>
      <c r="H289" s="751" t="s">
        <v>894</v>
      </c>
      <c r="I289" s="752">
        <v>2159002.2599999998</v>
      </c>
      <c r="J289" s="753">
        <v>47534</v>
      </c>
      <c r="K289" s="752">
        <v>351973313.7825346</v>
      </c>
      <c r="L289" s="751" t="s">
        <v>221</v>
      </c>
    </row>
    <row r="290" spans="5:12">
      <c r="E290" s="751" t="s">
        <v>244</v>
      </c>
      <c r="F290" s="751" t="s">
        <v>927</v>
      </c>
      <c r="G290" s="751" t="s">
        <v>222</v>
      </c>
      <c r="H290" s="751" t="s">
        <v>246</v>
      </c>
      <c r="I290" s="752">
        <v>105357.14</v>
      </c>
      <c r="J290" s="753">
        <v>45976</v>
      </c>
      <c r="K290" s="752">
        <v>441717184.44979995</v>
      </c>
      <c r="L290" s="751" t="s">
        <v>913</v>
      </c>
    </row>
    <row r="291" spans="5:12">
      <c r="E291" s="751" t="s">
        <v>244</v>
      </c>
      <c r="F291" s="751" t="s">
        <v>927</v>
      </c>
      <c r="G291" s="751" t="s">
        <v>222</v>
      </c>
      <c r="H291" s="751" t="s">
        <v>246</v>
      </c>
      <c r="I291" s="752">
        <v>105357.14</v>
      </c>
      <c r="J291" s="753">
        <v>46068</v>
      </c>
      <c r="K291" s="752">
        <v>441717184.44979995</v>
      </c>
      <c r="L291" s="751" t="s">
        <v>913</v>
      </c>
    </row>
    <row r="292" spans="5:12">
      <c r="E292" s="751" t="s">
        <v>244</v>
      </c>
      <c r="F292" s="751" t="s">
        <v>927</v>
      </c>
      <c r="G292" s="751" t="s">
        <v>222</v>
      </c>
      <c r="H292" s="751" t="s">
        <v>246</v>
      </c>
      <c r="I292" s="752">
        <v>105357.14</v>
      </c>
      <c r="J292" s="753">
        <v>46157</v>
      </c>
      <c r="K292" s="752">
        <v>441717184.44979995</v>
      </c>
      <c r="L292" s="751" t="s">
        <v>913</v>
      </c>
    </row>
    <row r="293" spans="5:12">
      <c r="E293" s="751" t="s">
        <v>244</v>
      </c>
      <c r="F293" s="751" t="s">
        <v>927</v>
      </c>
      <c r="G293" s="751" t="s">
        <v>222</v>
      </c>
      <c r="H293" s="751" t="s">
        <v>246</v>
      </c>
      <c r="I293" s="752">
        <v>105357.14</v>
      </c>
      <c r="J293" s="753">
        <v>46249</v>
      </c>
      <c r="K293" s="752">
        <v>441717184.44979995</v>
      </c>
      <c r="L293" s="751" t="s">
        <v>913</v>
      </c>
    </row>
    <row r="294" spans="5:12">
      <c r="E294" s="751" t="s">
        <v>244</v>
      </c>
      <c r="F294" s="751" t="s">
        <v>927</v>
      </c>
      <c r="G294" s="751" t="s">
        <v>222</v>
      </c>
      <c r="H294" s="751" t="s">
        <v>246</v>
      </c>
      <c r="I294" s="752">
        <v>105357.14</v>
      </c>
      <c r="J294" s="753">
        <v>46341</v>
      </c>
      <c r="K294" s="752">
        <v>441717184.44979995</v>
      </c>
      <c r="L294" s="751" t="s">
        <v>913</v>
      </c>
    </row>
    <row r="295" spans="5:12">
      <c r="E295" s="751" t="s">
        <v>244</v>
      </c>
      <c r="F295" s="751" t="s">
        <v>927</v>
      </c>
      <c r="G295" s="751" t="s">
        <v>222</v>
      </c>
      <c r="H295" s="751" t="s">
        <v>246</v>
      </c>
      <c r="I295" s="752">
        <v>105357.14</v>
      </c>
      <c r="J295" s="753">
        <v>46433</v>
      </c>
      <c r="K295" s="752">
        <v>441717184.44979995</v>
      </c>
      <c r="L295" s="751" t="s">
        <v>913</v>
      </c>
    </row>
    <row r="296" spans="5:12">
      <c r="E296" s="751" t="s">
        <v>244</v>
      </c>
      <c r="F296" s="751" t="s">
        <v>927</v>
      </c>
      <c r="G296" s="751" t="s">
        <v>222</v>
      </c>
      <c r="H296" s="751" t="s">
        <v>246</v>
      </c>
      <c r="I296" s="752">
        <v>105357.14</v>
      </c>
      <c r="J296" s="753">
        <v>46522</v>
      </c>
      <c r="K296" s="752">
        <v>441717184.44979995</v>
      </c>
      <c r="L296" s="751" t="s">
        <v>913</v>
      </c>
    </row>
    <row r="297" spans="5:12">
      <c r="E297" s="751" t="s">
        <v>244</v>
      </c>
      <c r="F297" s="751" t="s">
        <v>927</v>
      </c>
      <c r="G297" s="751" t="s">
        <v>222</v>
      </c>
      <c r="H297" s="751" t="s">
        <v>246</v>
      </c>
      <c r="I297" s="752">
        <v>105357.14</v>
      </c>
      <c r="J297" s="753">
        <v>46614</v>
      </c>
      <c r="K297" s="752">
        <v>441717184.44979995</v>
      </c>
      <c r="L297" s="751" t="s">
        <v>913</v>
      </c>
    </row>
    <row r="298" spans="5:12">
      <c r="E298" s="751" t="s">
        <v>244</v>
      </c>
      <c r="F298" s="751" t="s">
        <v>927</v>
      </c>
      <c r="G298" s="751" t="s">
        <v>222</v>
      </c>
      <c r="H298" s="751" t="s">
        <v>246</v>
      </c>
      <c r="I298" s="752">
        <v>105357.14</v>
      </c>
      <c r="J298" s="753">
        <v>46706</v>
      </c>
      <c r="K298" s="752">
        <v>441717184.44979995</v>
      </c>
      <c r="L298" s="751" t="s">
        <v>913</v>
      </c>
    </row>
    <row r="299" spans="5:12">
      <c r="E299" s="751" t="s">
        <v>244</v>
      </c>
      <c r="F299" s="751" t="s">
        <v>927</v>
      </c>
      <c r="G299" s="751" t="s">
        <v>222</v>
      </c>
      <c r="H299" s="751" t="s">
        <v>246</v>
      </c>
      <c r="I299" s="752">
        <v>105357.14</v>
      </c>
      <c r="J299" s="753">
        <v>46798</v>
      </c>
      <c r="K299" s="752">
        <v>441717184.44979995</v>
      </c>
      <c r="L299" s="751" t="s">
        <v>913</v>
      </c>
    </row>
    <row r="300" spans="5:12">
      <c r="E300" s="751" t="s">
        <v>244</v>
      </c>
      <c r="F300" s="751" t="s">
        <v>927</v>
      </c>
      <c r="G300" s="751" t="s">
        <v>222</v>
      </c>
      <c r="H300" s="751" t="s">
        <v>246</v>
      </c>
      <c r="I300" s="752">
        <v>105357.14</v>
      </c>
      <c r="J300" s="753">
        <v>46888</v>
      </c>
      <c r="K300" s="752">
        <v>441717184.44979995</v>
      </c>
      <c r="L300" s="751" t="s">
        <v>913</v>
      </c>
    </row>
    <row r="301" spans="5:12">
      <c r="E301" s="751" t="s">
        <v>244</v>
      </c>
      <c r="F301" s="751" t="s">
        <v>927</v>
      </c>
      <c r="G301" s="751" t="s">
        <v>222</v>
      </c>
      <c r="H301" s="751" t="s">
        <v>246</v>
      </c>
      <c r="I301" s="752">
        <v>105357.14</v>
      </c>
      <c r="J301" s="753">
        <v>46980</v>
      </c>
      <c r="K301" s="752">
        <v>441717184.44979995</v>
      </c>
      <c r="L301" s="751" t="s">
        <v>913</v>
      </c>
    </row>
    <row r="302" spans="5:12">
      <c r="E302" s="751" t="s">
        <v>244</v>
      </c>
      <c r="F302" s="751" t="s">
        <v>927</v>
      </c>
      <c r="G302" s="751" t="s">
        <v>222</v>
      </c>
      <c r="H302" s="751" t="s">
        <v>246</v>
      </c>
      <c r="I302" s="752">
        <v>105357.14</v>
      </c>
      <c r="J302" s="753">
        <v>47072</v>
      </c>
      <c r="K302" s="752">
        <v>441717184.44979995</v>
      </c>
      <c r="L302" s="751" t="s">
        <v>913</v>
      </c>
    </row>
    <row r="303" spans="5:12">
      <c r="E303" s="751" t="s">
        <v>244</v>
      </c>
      <c r="F303" s="751" t="s">
        <v>927</v>
      </c>
      <c r="G303" s="751" t="s">
        <v>222</v>
      </c>
      <c r="H303" s="751" t="s">
        <v>246</v>
      </c>
      <c r="I303" s="752">
        <v>105357.14</v>
      </c>
      <c r="J303" s="753">
        <v>47164</v>
      </c>
      <c r="K303" s="752">
        <v>441717184.44979995</v>
      </c>
      <c r="L303" s="751" t="s">
        <v>913</v>
      </c>
    </row>
    <row r="304" spans="5:12">
      <c r="E304" s="751" t="s">
        <v>244</v>
      </c>
      <c r="F304" s="751" t="s">
        <v>927</v>
      </c>
      <c r="G304" s="751" t="s">
        <v>222</v>
      </c>
      <c r="H304" s="751" t="s">
        <v>246</v>
      </c>
      <c r="I304" s="752">
        <v>105357.14</v>
      </c>
      <c r="J304" s="753">
        <v>47253</v>
      </c>
      <c r="K304" s="752">
        <v>441717184.44979995</v>
      </c>
      <c r="L304" s="751" t="s">
        <v>913</v>
      </c>
    </row>
    <row r="305" spans="5:12">
      <c r="E305" s="751" t="s">
        <v>244</v>
      </c>
      <c r="F305" s="751" t="s">
        <v>927</v>
      </c>
      <c r="G305" s="751" t="s">
        <v>222</v>
      </c>
      <c r="H305" s="751" t="s">
        <v>246</v>
      </c>
      <c r="I305" s="752">
        <v>105357.14</v>
      </c>
      <c r="J305" s="753">
        <v>47345</v>
      </c>
      <c r="K305" s="752">
        <v>441717184.44979995</v>
      </c>
      <c r="L305" s="751" t="s">
        <v>913</v>
      </c>
    </row>
    <row r="306" spans="5:12">
      <c r="E306" s="751" t="s">
        <v>244</v>
      </c>
      <c r="F306" s="751" t="s">
        <v>927</v>
      </c>
      <c r="G306" s="751" t="s">
        <v>222</v>
      </c>
      <c r="H306" s="751" t="s">
        <v>246</v>
      </c>
      <c r="I306" s="752">
        <v>105357.14</v>
      </c>
      <c r="J306" s="753">
        <v>47437</v>
      </c>
      <c r="K306" s="752">
        <v>441717184.44979995</v>
      </c>
      <c r="L306" s="751" t="s">
        <v>913</v>
      </c>
    </row>
    <row r="307" spans="5:12">
      <c r="E307" s="751" t="s">
        <v>244</v>
      </c>
      <c r="F307" s="751" t="s">
        <v>927</v>
      </c>
      <c r="G307" s="751" t="s">
        <v>222</v>
      </c>
      <c r="H307" s="751" t="s">
        <v>246</v>
      </c>
      <c r="I307" s="752">
        <v>105357.14</v>
      </c>
      <c r="J307" s="753">
        <v>47529</v>
      </c>
      <c r="K307" s="752">
        <v>441717184.44979995</v>
      </c>
      <c r="L307" s="751" t="s">
        <v>913</v>
      </c>
    </row>
    <row r="308" spans="5:12">
      <c r="E308" s="751" t="s">
        <v>244</v>
      </c>
      <c r="F308" s="751" t="s">
        <v>927</v>
      </c>
      <c r="G308" s="751" t="s">
        <v>222</v>
      </c>
      <c r="H308" s="751" t="s">
        <v>246</v>
      </c>
      <c r="I308" s="752">
        <v>105357.14</v>
      </c>
      <c r="J308" s="753">
        <v>47618</v>
      </c>
      <c r="K308" s="752">
        <v>441717184.44979995</v>
      </c>
      <c r="L308" s="751" t="s">
        <v>913</v>
      </c>
    </row>
    <row r="309" spans="5:12">
      <c r="E309" s="751" t="s">
        <v>244</v>
      </c>
      <c r="F309" s="751" t="s">
        <v>927</v>
      </c>
      <c r="G309" s="751" t="s">
        <v>222</v>
      </c>
      <c r="H309" s="751" t="s">
        <v>246</v>
      </c>
      <c r="I309" s="752">
        <v>105357.14</v>
      </c>
      <c r="J309" s="753">
        <v>47710</v>
      </c>
      <c r="K309" s="752">
        <v>441717184.44979995</v>
      </c>
      <c r="L309" s="751" t="s">
        <v>913</v>
      </c>
    </row>
    <row r="310" spans="5:12">
      <c r="E310" s="751" t="s">
        <v>244</v>
      </c>
      <c r="F310" s="751" t="s">
        <v>927</v>
      </c>
      <c r="G310" s="751" t="s">
        <v>222</v>
      </c>
      <c r="H310" s="751" t="s">
        <v>246</v>
      </c>
      <c r="I310" s="752">
        <v>105357.14</v>
      </c>
      <c r="J310" s="753">
        <v>47802</v>
      </c>
      <c r="K310" s="752">
        <v>441717184.44979995</v>
      </c>
      <c r="L310" s="751" t="s">
        <v>913</v>
      </c>
    </row>
    <row r="311" spans="5:12">
      <c r="E311" s="751" t="s">
        <v>244</v>
      </c>
      <c r="F311" s="751" t="s">
        <v>927</v>
      </c>
      <c r="G311" s="751" t="s">
        <v>222</v>
      </c>
      <c r="H311" s="751" t="s">
        <v>246</v>
      </c>
      <c r="I311" s="752">
        <v>105357.14</v>
      </c>
      <c r="J311" s="753">
        <v>47894</v>
      </c>
      <c r="K311" s="752">
        <v>441717184.44979995</v>
      </c>
      <c r="L311" s="751" t="s">
        <v>913</v>
      </c>
    </row>
    <row r="312" spans="5:12">
      <c r="E312" s="751" t="s">
        <v>244</v>
      </c>
      <c r="F312" s="751" t="s">
        <v>927</v>
      </c>
      <c r="G312" s="751" t="s">
        <v>222</v>
      </c>
      <c r="H312" s="751" t="s">
        <v>246</v>
      </c>
      <c r="I312" s="752">
        <v>105357.14</v>
      </c>
      <c r="J312" s="753">
        <v>47983</v>
      </c>
      <c r="K312" s="752">
        <v>441717184.44979995</v>
      </c>
      <c r="L312" s="751" t="s">
        <v>913</v>
      </c>
    </row>
    <row r="313" spans="5:12">
      <c r="E313" s="751" t="s">
        <v>244</v>
      </c>
      <c r="F313" s="751" t="s">
        <v>927</v>
      </c>
      <c r="G313" s="751" t="s">
        <v>222</v>
      </c>
      <c r="H313" s="751" t="s">
        <v>246</v>
      </c>
      <c r="I313" s="752">
        <v>105357.14</v>
      </c>
      <c r="J313" s="753">
        <v>48075</v>
      </c>
      <c r="K313" s="752">
        <v>441717184.44979995</v>
      </c>
      <c r="L313" s="751" t="s">
        <v>913</v>
      </c>
    </row>
    <row r="314" spans="5:12">
      <c r="E314" s="751" t="s">
        <v>244</v>
      </c>
      <c r="F314" s="751" t="s">
        <v>927</v>
      </c>
      <c r="G314" s="751" t="s">
        <v>222</v>
      </c>
      <c r="H314" s="751" t="s">
        <v>246</v>
      </c>
      <c r="I314" s="752">
        <v>105357.14</v>
      </c>
      <c r="J314" s="753">
        <v>48167</v>
      </c>
      <c r="K314" s="752">
        <v>441717184.44979995</v>
      </c>
      <c r="L314" s="751" t="s">
        <v>913</v>
      </c>
    </row>
    <row r="315" spans="5:12">
      <c r="E315" s="751" t="s">
        <v>244</v>
      </c>
      <c r="F315" s="751" t="s">
        <v>927</v>
      </c>
      <c r="G315" s="751" t="s">
        <v>222</v>
      </c>
      <c r="H315" s="751" t="s">
        <v>246</v>
      </c>
      <c r="I315" s="752">
        <v>105357.14</v>
      </c>
      <c r="J315" s="753">
        <v>48259</v>
      </c>
      <c r="K315" s="752">
        <v>441717184.44979995</v>
      </c>
      <c r="L315" s="751" t="s">
        <v>913</v>
      </c>
    </row>
    <row r="316" spans="5:12">
      <c r="E316" s="751" t="s">
        <v>244</v>
      </c>
      <c r="F316" s="751" t="s">
        <v>927</v>
      </c>
      <c r="G316" s="751" t="s">
        <v>222</v>
      </c>
      <c r="H316" s="751" t="s">
        <v>246</v>
      </c>
      <c r="I316" s="752">
        <v>105357.14</v>
      </c>
      <c r="J316" s="753">
        <v>48349</v>
      </c>
      <c r="K316" s="752">
        <v>441717184.44979995</v>
      </c>
      <c r="L316" s="751" t="s">
        <v>913</v>
      </c>
    </row>
    <row r="317" spans="5:12">
      <c r="E317" s="751" t="s">
        <v>244</v>
      </c>
      <c r="F317" s="751" t="s">
        <v>927</v>
      </c>
      <c r="G317" s="751" t="s">
        <v>222</v>
      </c>
      <c r="H317" s="751" t="s">
        <v>246</v>
      </c>
      <c r="I317" s="752">
        <v>105357.14</v>
      </c>
      <c r="J317" s="753">
        <v>48441</v>
      </c>
      <c r="K317" s="752">
        <v>441717184.44979995</v>
      </c>
      <c r="L317" s="751" t="s">
        <v>913</v>
      </c>
    </row>
    <row r="318" spans="5:12">
      <c r="E318" s="751" t="s">
        <v>244</v>
      </c>
      <c r="F318" s="751" t="s">
        <v>927</v>
      </c>
      <c r="G318" s="751" t="s">
        <v>222</v>
      </c>
      <c r="H318" s="751" t="s">
        <v>246</v>
      </c>
      <c r="I318" s="752">
        <v>105357.14</v>
      </c>
      <c r="J318" s="753">
        <v>48533</v>
      </c>
      <c r="K318" s="752">
        <v>441717184.44979995</v>
      </c>
      <c r="L318" s="751" t="s">
        <v>913</v>
      </c>
    </row>
    <row r="319" spans="5:12">
      <c r="E319" s="751" t="s">
        <v>244</v>
      </c>
      <c r="F319" s="751" t="s">
        <v>927</v>
      </c>
      <c r="G319" s="751" t="s">
        <v>222</v>
      </c>
      <c r="H319" s="751" t="s">
        <v>246</v>
      </c>
      <c r="I319" s="752">
        <v>105357.14</v>
      </c>
      <c r="J319" s="753">
        <v>48625</v>
      </c>
      <c r="K319" s="752">
        <v>441717184.44979995</v>
      </c>
      <c r="L319" s="751" t="s">
        <v>913</v>
      </c>
    </row>
    <row r="320" spans="5:12">
      <c r="E320" s="751" t="s">
        <v>244</v>
      </c>
      <c r="F320" s="751" t="s">
        <v>927</v>
      </c>
      <c r="G320" s="751" t="s">
        <v>222</v>
      </c>
      <c r="H320" s="751" t="s">
        <v>246</v>
      </c>
      <c r="I320" s="752">
        <v>105357.14</v>
      </c>
      <c r="J320" s="753">
        <v>48714</v>
      </c>
      <c r="K320" s="752">
        <v>441717184.44979995</v>
      </c>
      <c r="L320" s="751" t="s">
        <v>913</v>
      </c>
    </row>
    <row r="321" spans="5:12">
      <c r="E321" s="751" t="s">
        <v>244</v>
      </c>
      <c r="F321" s="751" t="s">
        <v>927</v>
      </c>
      <c r="G321" s="751" t="s">
        <v>222</v>
      </c>
      <c r="H321" s="751" t="s">
        <v>246</v>
      </c>
      <c r="I321" s="752">
        <v>105357.14</v>
      </c>
      <c r="J321" s="753">
        <v>48806</v>
      </c>
      <c r="K321" s="752">
        <v>441717184.44979995</v>
      </c>
      <c r="L321" s="751" t="s">
        <v>913</v>
      </c>
    </row>
    <row r="322" spans="5:12">
      <c r="E322" s="751" t="s">
        <v>244</v>
      </c>
      <c r="F322" s="751" t="s">
        <v>927</v>
      </c>
      <c r="G322" s="751" t="s">
        <v>222</v>
      </c>
      <c r="H322" s="751" t="s">
        <v>246</v>
      </c>
      <c r="I322" s="752">
        <v>105357.14</v>
      </c>
      <c r="J322" s="753">
        <v>48898</v>
      </c>
      <c r="K322" s="752">
        <v>441717184.44979995</v>
      </c>
      <c r="L322" s="751" t="s">
        <v>913</v>
      </c>
    </row>
    <row r="323" spans="5:12">
      <c r="E323" s="751" t="s">
        <v>244</v>
      </c>
      <c r="F323" s="751" t="s">
        <v>927</v>
      </c>
      <c r="G323" s="751" t="s">
        <v>222</v>
      </c>
      <c r="H323" s="751" t="s">
        <v>246</v>
      </c>
      <c r="I323" s="752">
        <v>105357.14</v>
      </c>
      <c r="J323" s="753">
        <v>48990</v>
      </c>
      <c r="K323" s="752">
        <v>441717184.44979995</v>
      </c>
      <c r="L323" s="751" t="s">
        <v>913</v>
      </c>
    </row>
    <row r="324" spans="5:12">
      <c r="E324" s="751" t="s">
        <v>244</v>
      </c>
      <c r="F324" s="751" t="s">
        <v>927</v>
      </c>
      <c r="G324" s="751" t="s">
        <v>222</v>
      </c>
      <c r="H324" s="751" t="s">
        <v>246</v>
      </c>
      <c r="I324" s="752">
        <v>105357.14</v>
      </c>
      <c r="J324" s="753">
        <v>49079</v>
      </c>
      <c r="K324" s="752">
        <v>441717184.44979995</v>
      </c>
      <c r="L324" s="751" t="s">
        <v>913</v>
      </c>
    </row>
    <row r="325" spans="5:12">
      <c r="E325" s="751" t="s">
        <v>244</v>
      </c>
      <c r="F325" s="751" t="s">
        <v>927</v>
      </c>
      <c r="G325" s="751" t="s">
        <v>222</v>
      </c>
      <c r="H325" s="751" t="s">
        <v>246</v>
      </c>
      <c r="I325" s="752">
        <v>105357.14</v>
      </c>
      <c r="J325" s="753">
        <v>49171</v>
      </c>
      <c r="K325" s="752">
        <v>441717184.44979995</v>
      </c>
      <c r="L325" s="751" t="s">
        <v>913</v>
      </c>
    </row>
    <row r="326" spans="5:12">
      <c r="E326" s="751" t="s">
        <v>244</v>
      </c>
      <c r="F326" s="751" t="s">
        <v>927</v>
      </c>
      <c r="G326" s="751" t="s">
        <v>222</v>
      </c>
      <c r="H326" s="751" t="s">
        <v>246</v>
      </c>
      <c r="I326" s="752">
        <v>105357.14</v>
      </c>
      <c r="J326" s="753">
        <v>49263</v>
      </c>
      <c r="K326" s="752">
        <v>441717184.44979995</v>
      </c>
      <c r="L326" s="751" t="s">
        <v>913</v>
      </c>
    </row>
    <row r="327" spans="5:12">
      <c r="E327" s="751" t="s">
        <v>244</v>
      </c>
      <c r="F327" s="751" t="s">
        <v>927</v>
      </c>
      <c r="G327" s="751" t="s">
        <v>222</v>
      </c>
      <c r="H327" s="751" t="s">
        <v>246</v>
      </c>
      <c r="I327" s="752">
        <v>105357.14</v>
      </c>
      <c r="J327" s="753">
        <v>49355</v>
      </c>
      <c r="K327" s="752">
        <v>441717184.44979995</v>
      </c>
      <c r="L327" s="751" t="s">
        <v>913</v>
      </c>
    </row>
    <row r="328" spans="5:12">
      <c r="E328" s="751" t="s">
        <v>244</v>
      </c>
      <c r="F328" s="751" t="s">
        <v>927</v>
      </c>
      <c r="G328" s="751" t="s">
        <v>222</v>
      </c>
      <c r="H328" s="751" t="s">
        <v>246</v>
      </c>
      <c r="I328" s="752">
        <v>105357.14</v>
      </c>
      <c r="J328" s="753">
        <v>49444</v>
      </c>
      <c r="K328" s="752">
        <v>441717184.44979995</v>
      </c>
      <c r="L328" s="751" t="s">
        <v>913</v>
      </c>
    </row>
    <row r="329" spans="5:12">
      <c r="E329" s="751" t="s">
        <v>244</v>
      </c>
      <c r="F329" s="751" t="s">
        <v>927</v>
      </c>
      <c r="G329" s="751" t="s">
        <v>222</v>
      </c>
      <c r="H329" s="751" t="s">
        <v>246</v>
      </c>
      <c r="I329" s="752">
        <v>105357.14</v>
      </c>
      <c r="J329" s="753">
        <v>49536</v>
      </c>
      <c r="K329" s="752">
        <v>441717184.44979995</v>
      </c>
      <c r="L329" s="751" t="s">
        <v>913</v>
      </c>
    </row>
    <row r="330" spans="5:12">
      <c r="E330" s="751" t="s">
        <v>244</v>
      </c>
      <c r="F330" s="751" t="s">
        <v>927</v>
      </c>
      <c r="G330" s="751" t="s">
        <v>222</v>
      </c>
      <c r="H330" s="751" t="s">
        <v>246</v>
      </c>
      <c r="I330" s="752">
        <v>105357.14</v>
      </c>
      <c r="J330" s="753">
        <v>49628</v>
      </c>
      <c r="K330" s="752">
        <v>441717184.44979995</v>
      </c>
      <c r="L330" s="751" t="s">
        <v>913</v>
      </c>
    </row>
    <row r="331" spans="5:12">
      <c r="E331" s="751" t="s">
        <v>244</v>
      </c>
      <c r="F331" s="751" t="s">
        <v>927</v>
      </c>
      <c r="G331" s="751" t="s">
        <v>222</v>
      </c>
      <c r="H331" s="751" t="s">
        <v>246</v>
      </c>
      <c r="I331" s="752">
        <v>105357.14</v>
      </c>
      <c r="J331" s="753">
        <v>49720</v>
      </c>
      <c r="K331" s="752">
        <v>441717184.44979995</v>
      </c>
      <c r="L331" s="751" t="s">
        <v>913</v>
      </c>
    </row>
    <row r="332" spans="5:12">
      <c r="E332" s="751" t="s">
        <v>244</v>
      </c>
      <c r="F332" s="751" t="s">
        <v>927</v>
      </c>
      <c r="G332" s="751" t="s">
        <v>222</v>
      </c>
      <c r="H332" s="751" t="s">
        <v>246</v>
      </c>
      <c r="I332" s="752">
        <v>105357.14</v>
      </c>
      <c r="J332" s="753">
        <v>49810</v>
      </c>
      <c r="K332" s="752">
        <v>441717184.44979995</v>
      </c>
      <c r="L332" s="751" t="s">
        <v>913</v>
      </c>
    </row>
    <row r="333" spans="5:12">
      <c r="E333" s="751" t="s">
        <v>244</v>
      </c>
      <c r="F333" s="751" t="s">
        <v>927</v>
      </c>
      <c r="G333" s="751" t="s">
        <v>222</v>
      </c>
      <c r="H333" s="751" t="s">
        <v>246</v>
      </c>
      <c r="I333" s="752">
        <v>105357.14</v>
      </c>
      <c r="J333" s="753">
        <v>49902</v>
      </c>
      <c r="K333" s="752">
        <v>441717184.44979995</v>
      </c>
      <c r="L333" s="751" t="s">
        <v>913</v>
      </c>
    </row>
    <row r="334" spans="5:12">
      <c r="E334" s="751" t="s">
        <v>244</v>
      </c>
      <c r="F334" s="751" t="s">
        <v>927</v>
      </c>
      <c r="G334" s="751" t="s">
        <v>222</v>
      </c>
      <c r="H334" s="751" t="s">
        <v>246</v>
      </c>
      <c r="I334" s="752">
        <v>105357.14</v>
      </c>
      <c r="J334" s="753">
        <v>49994</v>
      </c>
      <c r="K334" s="752">
        <v>441717184.44979995</v>
      </c>
      <c r="L334" s="751" t="s">
        <v>913</v>
      </c>
    </row>
    <row r="335" spans="5:12">
      <c r="E335" s="751" t="s">
        <v>244</v>
      </c>
      <c r="F335" s="751" t="s">
        <v>927</v>
      </c>
      <c r="G335" s="751" t="s">
        <v>222</v>
      </c>
      <c r="H335" s="751" t="s">
        <v>246</v>
      </c>
      <c r="I335" s="752">
        <v>105357.14</v>
      </c>
      <c r="J335" s="753">
        <v>50086</v>
      </c>
      <c r="K335" s="752">
        <v>441717184.44979995</v>
      </c>
      <c r="L335" s="751" t="s">
        <v>913</v>
      </c>
    </row>
    <row r="336" spans="5:12">
      <c r="E336" s="751" t="s">
        <v>244</v>
      </c>
      <c r="F336" s="751" t="s">
        <v>927</v>
      </c>
      <c r="G336" s="751" t="s">
        <v>222</v>
      </c>
      <c r="H336" s="751" t="s">
        <v>246</v>
      </c>
      <c r="I336" s="752">
        <v>105357.14</v>
      </c>
      <c r="J336" s="753">
        <v>50175</v>
      </c>
      <c r="K336" s="752">
        <v>441717184.44979995</v>
      </c>
      <c r="L336" s="751" t="s">
        <v>913</v>
      </c>
    </row>
    <row r="337" spans="5:12">
      <c r="E337" s="751" t="s">
        <v>244</v>
      </c>
      <c r="F337" s="751" t="s">
        <v>927</v>
      </c>
      <c r="G337" s="751" t="s">
        <v>222</v>
      </c>
      <c r="H337" s="751" t="s">
        <v>246</v>
      </c>
      <c r="I337" s="752">
        <v>105357.14</v>
      </c>
      <c r="J337" s="753">
        <v>50267</v>
      </c>
      <c r="K337" s="752">
        <v>441717184.44979995</v>
      </c>
      <c r="L337" s="751" t="s">
        <v>913</v>
      </c>
    </row>
    <row r="338" spans="5:12">
      <c r="E338" s="751" t="s">
        <v>244</v>
      </c>
      <c r="F338" s="751" t="s">
        <v>927</v>
      </c>
      <c r="G338" s="751" t="s">
        <v>222</v>
      </c>
      <c r="H338" s="751" t="s">
        <v>246</v>
      </c>
      <c r="I338" s="752">
        <v>105357.14</v>
      </c>
      <c r="J338" s="753">
        <v>50359</v>
      </c>
      <c r="K338" s="752">
        <v>441717184.44979995</v>
      </c>
      <c r="L338" s="751" t="s">
        <v>913</v>
      </c>
    </row>
    <row r="339" spans="5:12">
      <c r="E339" s="751" t="s">
        <v>244</v>
      </c>
      <c r="F339" s="751" t="s">
        <v>927</v>
      </c>
      <c r="G339" s="751" t="s">
        <v>222</v>
      </c>
      <c r="H339" s="751" t="s">
        <v>246</v>
      </c>
      <c r="I339" s="752">
        <v>105357.14</v>
      </c>
      <c r="J339" s="753">
        <v>50451</v>
      </c>
      <c r="K339" s="752">
        <v>441717184.44979995</v>
      </c>
      <c r="L339" s="751" t="s">
        <v>913</v>
      </c>
    </row>
    <row r="340" spans="5:12">
      <c r="E340" s="751" t="s">
        <v>244</v>
      </c>
      <c r="F340" s="751" t="s">
        <v>927</v>
      </c>
      <c r="G340" s="751" t="s">
        <v>222</v>
      </c>
      <c r="H340" s="751" t="s">
        <v>246</v>
      </c>
      <c r="I340" s="752">
        <v>105357.14</v>
      </c>
      <c r="J340" s="753">
        <v>50540</v>
      </c>
      <c r="K340" s="752">
        <v>441717184.44979995</v>
      </c>
      <c r="L340" s="751" t="s">
        <v>913</v>
      </c>
    </row>
    <row r="341" spans="5:12">
      <c r="E341" s="751" t="s">
        <v>244</v>
      </c>
      <c r="F341" s="751" t="s">
        <v>927</v>
      </c>
      <c r="G341" s="751" t="s">
        <v>222</v>
      </c>
      <c r="H341" s="751" t="s">
        <v>246</v>
      </c>
      <c r="I341" s="752">
        <v>105357.14</v>
      </c>
      <c r="J341" s="753">
        <v>50632</v>
      </c>
      <c r="K341" s="752">
        <v>441717184.44979995</v>
      </c>
      <c r="L341" s="751" t="s">
        <v>913</v>
      </c>
    </row>
    <row r="342" spans="5:12">
      <c r="E342" s="751" t="s">
        <v>244</v>
      </c>
      <c r="F342" s="751" t="s">
        <v>927</v>
      </c>
      <c r="G342" s="751" t="s">
        <v>222</v>
      </c>
      <c r="H342" s="751" t="s">
        <v>246</v>
      </c>
      <c r="I342" s="752">
        <v>105357.14</v>
      </c>
      <c r="J342" s="753">
        <v>50724</v>
      </c>
      <c r="K342" s="752">
        <v>441717184.44979995</v>
      </c>
      <c r="L342" s="751" t="s">
        <v>913</v>
      </c>
    </row>
    <row r="343" spans="5:12">
      <c r="E343" s="751" t="s">
        <v>244</v>
      </c>
      <c r="F343" s="751" t="s">
        <v>927</v>
      </c>
      <c r="G343" s="751" t="s">
        <v>222</v>
      </c>
      <c r="H343" s="751" t="s">
        <v>246</v>
      </c>
      <c r="I343" s="752">
        <v>105357.14</v>
      </c>
      <c r="J343" s="753">
        <v>50816</v>
      </c>
      <c r="K343" s="752">
        <v>441717184.44979995</v>
      </c>
      <c r="L343" s="751" t="s">
        <v>913</v>
      </c>
    </row>
    <row r="344" spans="5:12">
      <c r="E344" s="751" t="s">
        <v>244</v>
      </c>
      <c r="F344" s="751" t="s">
        <v>927</v>
      </c>
      <c r="G344" s="751" t="s">
        <v>222</v>
      </c>
      <c r="H344" s="751" t="s">
        <v>246</v>
      </c>
      <c r="I344" s="752">
        <v>105357.14</v>
      </c>
      <c r="J344" s="753">
        <v>50905</v>
      </c>
      <c r="K344" s="752">
        <v>441717184.44979995</v>
      </c>
      <c r="L344" s="751" t="s">
        <v>913</v>
      </c>
    </row>
    <row r="345" spans="5:12">
      <c r="E345" s="751" t="s">
        <v>244</v>
      </c>
      <c r="F345" s="751" t="s">
        <v>927</v>
      </c>
      <c r="G345" s="751" t="s">
        <v>222</v>
      </c>
      <c r="H345" s="751" t="s">
        <v>246</v>
      </c>
      <c r="I345" s="752">
        <v>105357.3</v>
      </c>
      <c r="J345" s="753">
        <v>50997</v>
      </c>
      <c r="K345" s="752">
        <v>441717855.26099998</v>
      </c>
      <c r="L345" s="751" t="s">
        <v>913</v>
      </c>
    </row>
  </sheetData>
  <autoFilter ref="E2:L345" xr:uid="{1DFD70B3-A88E-4465-B3B1-0C894BABF8E4}"/>
  <hyperlinks>
    <hyperlink ref="B1" location="Contenido!A1" display="Volver a contenido" xr:uid="{60FDD5E5-7C0C-49E4-A53D-B46EA1507E7D}"/>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CB86-ED5A-4F12-B731-D26561FB41B4}">
  <dimension ref="B1:AC178"/>
  <sheetViews>
    <sheetView showGridLines="0" zoomScaleNormal="100" workbookViewId="0">
      <pane xSplit="2" ySplit="2" topLeftCell="V3"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2.75" customHeight="1"/>
  <cols>
    <col min="1" max="1" width="3.453125" style="389" customWidth="1"/>
    <col min="2" max="2" width="55.7265625" style="389" customWidth="1"/>
    <col min="3" max="9" width="11.453125" style="389" customWidth="1"/>
    <col min="10" max="19" width="11.453125" style="389"/>
    <col min="20" max="21" width="11.453125" style="431"/>
    <col min="22" max="23" width="11.453125" style="389"/>
    <col min="24" max="25" width="11.453125" style="431"/>
    <col min="26" max="27" width="11.453125" style="389"/>
    <col min="28" max="29" width="11.453125" style="431"/>
    <col min="30" max="16384" width="11.453125" style="389"/>
  </cols>
  <sheetData>
    <row r="1" spans="2:29" ht="15" customHeight="1">
      <c r="B1" s="612" t="s">
        <v>32</v>
      </c>
      <c r="T1" s="390"/>
      <c r="U1" s="390"/>
      <c r="X1" s="390"/>
      <c r="Y1" s="390"/>
      <c r="AB1" s="390"/>
      <c r="AC1" s="390"/>
    </row>
    <row r="2" spans="2:29" ht="12.65" customHeight="1" thickBot="1">
      <c r="B2" s="477" t="s">
        <v>159</v>
      </c>
      <c r="C2" s="480" t="s">
        <v>160</v>
      </c>
      <c r="D2" s="480" t="s">
        <v>161</v>
      </c>
      <c r="E2" s="480" t="s">
        <v>162</v>
      </c>
      <c r="F2" s="480" t="s">
        <v>163</v>
      </c>
      <c r="G2" s="480" t="s">
        <v>164</v>
      </c>
      <c r="H2" s="480" t="s">
        <v>165</v>
      </c>
      <c r="I2" s="480" t="s">
        <v>55</v>
      </c>
      <c r="J2" s="480" t="s">
        <v>56</v>
      </c>
      <c r="K2" s="480" t="s">
        <v>57</v>
      </c>
      <c r="L2" s="480" t="s">
        <v>58</v>
      </c>
      <c r="M2" s="480" t="s">
        <v>59</v>
      </c>
      <c r="N2" s="480" t="s">
        <v>60</v>
      </c>
      <c r="O2" s="480" t="s">
        <v>61</v>
      </c>
      <c r="P2" s="480" t="s">
        <v>62</v>
      </c>
      <c r="Q2" s="480" t="s">
        <v>63</v>
      </c>
      <c r="R2" s="480" t="s">
        <v>64</v>
      </c>
      <c r="S2" s="480" t="s">
        <v>65</v>
      </c>
      <c r="T2" s="480" t="s">
        <v>66</v>
      </c>
      <c r="U2" s="480" t="s">
        <v>67</v>
      </c>
      <c r="V2" s="480" t="s">
        <v>68</v>
      </c>
      <c r="W2" s="480" t="s">
        <v>835</v>
      </c>
      <c r="X2" s="480" t="s">
        <v>869</v>
      </c>
      <c r="Y2" s="480" t="s">
        <v>879</v>
      </c>
      <c r="Z2" s="480" t="s">
        <v>893</v>
      </c>
      <c r="AA2" s="480" t="s">
        <v>907</v>
      </c>
      <c r="AB2" s="480" t="s">
        <v>922</v>
      </c>
      <c r="AC2" s="480" t="s">
        <v>947</v>
      </c>
    </row>
    <row r="3" spans="2:29" s="474" customFormat="1" ht="12.75" customHeight="1" thickTop="1">
      <c r="B3" s="472"/>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row>
    <row r="4" spans="2:29" ht="12.75" customHeight="1">
      <c r="B4" s="468" t="s">
        <v>166</v>
      </c>
      <c r="C4" s="208"/>
      <c r="D4" s="208"/>
      <c r="E4" s="208"/>
      <c r="F4" s="208"/>
      <c r="G4" s="208"/>
      <c r="H4" s="208"/>
      <c r="I4" s="208"/>
      <c r="J4" s="208"/>
      <c r="K4" s="208"/>
      <c r="L4" s="208"/>
      <c r="M4" s="208"/>
      <c r="N4" s="208"/>
      <c r="O4" s="208"/>
      <c r="P4" s="208"/>
      <c r="T4" s="390"/>
      <c r="U4" s="390"/>
      <c r="X4" s="390"/>
      <c r="Y4" s="390"/>
      <c r="AB4" s="390"/>
      <c r="AC4" s="390"/>
    </row>
    <row r="5" spans="2:29" ht="12.75" customHeight="1">
      <c r="B5" s="454" t="s">
        <v>167</v>
      </c>
      <c r="C5" s="390"/>
      <c r="D5" s="390"/>
      <c r="E5" s="390"/>
      <c r="F5" s="390"/>
      <c r="G5" s="390"/>
      <c r="H5" s="390"/>
      <c r="I5" s="390"/>
      <c r="J5" s="390"/>
      <c r="K5" s="390"/>
      <c r="L5" s="390"/>
      <c r="M5" s="390"/>
      <c r="N5" s="390"/>
      <c r="O5" s="390"/>
      <c r="P5" s="390"/>
      <c r="T5" s="390"/>
      <c r="U5" s="390"/>
      <c r="X5" s="390"/>
      <c r="Y5" s="390"/>
      <c r="AB5" s="390"/>
      <c r="AC5" s="390"/>
    </row>
    <row r="6" spans="2:29" ht="12.75" customHeight="1">
      <c r="B6" s="454" t="s">
        <v>168</v>
      </c>
      <c r="C6" s="390"/>
      <c r="D6" s="390"/>
      <c r="E6" s="390"/>
      <c r="F6" s="390"/>
      <c r="G6" s="390"/>
      <c r="H6" s="390"/>
      <c r="I6" s="390"/>
      <c r="J6" s="390"/>
      <c r="K6" s="390"/>
      <c r="L6" s="390"/>
      <c r="M6" s="390"/>
      <c r="N6" s="390"/>
      <c r="O6" s="390"/>
      <c r="P6" s="390"/>
      <c r="T6" s="390"/>
      <c r="U6" s="390"/>
      <c r="X6" s="390"/>
      <c r="Y6" s="390"/>
      <c r="AB6" s="390"/>
      <c r="AC6" s="390"/>
    </row>
    <row r="7" spans="2:29" ht="12.75" customHeight="1">
      <c r="B7" s="455" t="s">
        <v>70</v>
      </c>
      <c r="C7" s="146"/>
      <c r="D7" s="146"/>
      <c r="E7" s="146"/>
      <c r="F7" s="146"/>
      <c r="G7" s="146"/>
      <c r="H7" s="146"/>
      <c r="I7" s="146"/>
      <c r="J7" s="146"/>
      <c r="K7" s="146"/>
      <c r="L7" s="146"/>
      <c r="M7" s="146"/>
      <c r="N7" s="146"/>
      <c r="O7" s="146"/>
      <c r="P7" s="146"/>
      <c r="T7" s="390"/>
      <c r="U7" s="390"/>
      <c r="X7" s="390"/>
      <c r="Y7" s="390"/>
      <c r="AB7" s="390"/>
      <c r="AC7" s="390"/>
    </row>
    <row r="8" spans="2:29" ht="12.75" customHeight="1">
      <c r="B8" s="148"/>
      <c r="C8" s="149" t="s">
        <v>160</v>
      </c>
      <c r="D8" s="149" t="s">
        <v>161</v>
      </c>
      <c r="E8" s="149" t="s">
        <v>162</v>
      </c>
      <c r="F8" s="149" t="s">
        <v>163</v>
      </c>
      <c r="G8" s="149" t="s">
        <v>164</v>
      </c>
      <c r="H8" s="540" t="s">
        <v>165</v>
      </c>
      <c r="I8" s="149" t="s">
        <v>55</v>
      </c>
      <c r="J8" s="149" t="s">
        <v>56</v>
      </c>
      <c r="K8" s="149" t="s">
        <v>57</v>
      </c>
      <c r="L8" s="540" t="str">
        <f t="shared" ref="L8:X8" si="0">+L$2</f>
        <v>4T20</v>
      </c>
      <c r="M8" s="149" t="str">
        <f t="shared" si="0"/>
        <v>1T21</v>
      </c>
      <c r="N8" s="149" t="str">
        <f t="shared" si="0"/>
        <v>2T21</v>
      </c>
      <c r="O8" s="149" t="str">
        <f t="shared" si="0"/>
        <v>3T21</v>
      </c>
      <c r="P8" s="540" t="str">
        <f t="shared" si="0"/>
        <v>4T21</v>
      </c>
      <c r="Q8" s="149" t="str">
        <f t="shared" si="0"/>
        <v>1T22</v>
      </c>
      <c r="R8" s="149" t="str">
        <f t="shared" si="0"/>
        <v>2T22</v>
      </c>
      <c r="S8" s="149" t="str">
        <f t="shared" si="0"/>
        <v>3T22</v>
      </c>
      <c r="T8" s="540" t="str">
        <f t="shared" si="0"/>
        <v>4T22</v>
      </c>
      <c r="U8" s="149" t="s">
        <v>67</v>
      </c>
      <c r="V8" s="149" t="str">
        <f t="shared" si="0"/>
        <v>2T23</v>
      </c>
      <c r="W8" s="149" t="str">
        <f t="shared" si="0"/>
        <v>3T23</v>
      </c>
      <c r="X8" s="540" t="str">
        <f t="shared" si="0"/>
        <v>4T23</v>
      </c>
      <c r="Y8" s="149" t="str">
        <f>+Y2</f>
        <v>1T24</v>
      </c>
      <c r="Z8" s="149" t="str">
        <f>+Z2</f>
        <v>2T24</v>
      </c>
      <c r="AA8" s="149" t="str">
        <f>+AA2</f>
        <v>3T24</v>
      </c>
      <c r="AB8" s="540" t="str">
        <f>+AB2</f>
        <v>4T24</v>
      </c>
      <c r="AC8" s="149" t="str">
        <f>+AC2</f>
        <v>1T25</v>
      </c>
    </row>
    <row r="9" spans="2:29" ht="12.75" customHeight="1">
      <c r="B9" s="21"/>
      <c r="C9" s="21"/>
      <c r="D9" s="21"/>
      <c r="E9" s="21"/>
      <c r="F9" s="21"/>
      <c r="G9" s="21"/>
      <c r="H9" s="502"/>
      <c r="I9" s="21"/>
      <c r="J9" s="21"/>
      <c r="K9" s="21"/>
      <c r="L9" s="502"/>
      <c r="M9" s="21"/>
      <c r="N9" s="21"/>
      <c r="O9" s="21"/>
      <c r="P9" s="502"/>
      <c r="Q9" s="21"/>
      <c r="T9" s="541"/>
      <c r="U9" s="390"/>
      <c r="X9" s="541"/>
      <c r="Y9" s="390"/>
      <c r="AB9" s="541"/>
      <c r="AC9" s="390"/>
    </row>
    <row r="10" spans="2:29" ht="12.75" customHeight="1">
      <c r="B10" s="150" t="s">
        <v>72</v>
      </c>
      <c r="C10" s="151">
        <v>323425.02710393618</v>
      </c>
      <c r="D10" s="151">
        <v>379352.36231576896</v>
      </c>
      <c r="E10" s="151">
        <v>340538.37526232458</v>
      </c>
      <c r="F10" s="151">
        <v>279776.73510534677</v>
      </c>
      <c r="G10" s="151">
        <v>243857.67656940245</v>
      </c>
      <c r="H10" s="542">
        <v>210498.09421196533</v>
      </c>
      <c r="I10" s="151">
        <v>247592.10339653361</v>
      </c>
      <c r="J10" s="151">
        <v>282579.63247954496</v>
      </c>
      <c r="K10" s="151">
        <v>170338.26050044678</v>
      </c>
      <c r="L10" s="542">
        <v>181405.3886448876</v>
      </c>
      <c r="M10" s="151">
        <v>259669.17071803141</v>
      </c>
      <c r="N10" s="151">
        <v>216852.03592907795</v>
      </c>
      <c r="O10" s="151">
        <v>178537.68351499998</v>
      </c>
      <c r="P10" s="542">
        <v>351586.18436099996</v>
      </c>
      <c r="Q10" s="151">
        <v>400472.03610985779</v>
      </c>
      <c r="R10" s="151">
        <v>264867.12563100026</v>
      </c>
      <c r="S10" s="151">
        <v>271224.58215412952</v>
      </c>
      <c r="T10" s="542">
        <v>425912.64148828748</v>
      </c>
      <c r="U10" s="151">
        <v>519146.67399794667</v>
      </c>
      <c r="V10" s="151">
        <v>356486.33439307404</v>
      </c>
      <c r="W10" s="151">
        <v>426384.40599148825</v>
      </c>
      <c r="X10" s="542">
        <v>563938.64715352654</v>
      </c>
      <c r="Y10" s="151">
        <v>320780.35230850405</v>
      </c>
      <c r="Z10" s="151">
        <v>555816.39958031813</v>
      </c>
      <c r="AA10" s="151">
        <v>361548.90435600735</v>
      </c>
      <c r="AB10" s="542">
        <v>841199.65271397168</v>
      </c>
      <c r="AC10" s="151">
        <v>389482.20158276591</v>
      </c>
    </row>
    <row r="11" spans="2:29" ht="12.75" customHeight="1">
      <c r="B11" s="150" t="s">
        <v>73</v>
      </c>
      <c r="C11" s="151">
        <v>226768.8520839999</v>
      </c>
      <c r="D11" s="151">
        <v>267175.92588599992</v>
      </c>
      <c r="E11" s="151">
        <v>262695.60609299998</v>
      </c>
      <c r="F11" s="151">
        <v>337643.60073531198</v>
      </c>
      <c r="G11" s="151">
        <v>436489.9962185222</v>
      </c>
      <c r="H11" s="542">
        <v>421077.66419090412</v>
      </c>
      <c r="I11" s="151">
        <v>436863.5907855414</v>
      </c>
      <c r="J11" s="151">
        <v>430487.4224566542</v>
      </c>
      <c r="K11" s="151">
        <v>461315.0809068121</v>
      </c>
      <c r="L11" s="542">
        <v>513447.67019294645</v>
      </c>
      <c r="M11" s="151">
        <v>495461.36731784954</v>
      </c>
      <c r="N11" s="151">
        <v>499136.94383326208</v>
      </c>
      <c r="O11" s="151">
        <v>557152.68837499991</v>
      </c>
      <c r="P11" s="542">
        <v>583244.32311700028</v>
      </c>
      <c r="Q11" s="151">
        <v>591484.80333908473</v>
      </c>
      <c r="R11" s="151">
        <v>663784.94799999997</v>
      </c>
      <c r="S11" s="151">
        <v>702641.45952734537</v>
      </c>
      <c r="T11" s="542">
        <v>647761.16656969325</v>
      </c>
      <c r="U11" s="151">
        <v>626873.18089359917</v>
      </c>
      <c r="V11" s="151">
        <v>675119.113781975</v>
      </c>
      <c r="W11" s="151">
        <v>693729.5088982007</v>
      </c>
      <c r="X11" s="542">
        <v>734765.26109125023</v>
      </c>
      <c r="Y11" s="151">
        <v>773059.29110026057</v>
      </c>
      <c r="Z11" s="151">
        <v>752223.14484617952</v>
      </c>
      <c r="AA11" s="151">
        <v>727504.00565078738</v>
      </c>
      <c r="AB11" s="542">
        <v>769609.85478179855</v>
      </c>
      <c r="AC11" s="151">
        <v>817853.1442882627</v>
      </c>
    </row>
    <row r="12" spans="2:29" ht="12.75" customHeight="1">
      <c r="B12" s="150" t="s">
        <v>74</v>
      </c>
      <c r="C12" s="151">
        <v>67031.388060000027</v>
      </c>
      <c r="D12" s="151">
        <v>76360.354370999994</v>
      </c>
      <c r="E12" s="151">
        <v>77366.437248000002</v>
      </c>
      <c r="F12" s="151">
        <v>99580.613887999993</v>
      </c>
      <c r="G12" s="151">
        <v>105429.08048400001</v>
      </c>
      <c r="H12" s="542">
        <v>156873.45828199998</v>
      </c>
      <c r="I12" s="151">
        <v>73725.297483000002</v>
      </c>
      <c r="J12" s="151">
        <v>64645.983812999999</v>
      </c>
      <c r="K12" s="151">
        <v>66425.008757000003</v>
      </c>
      <c r="L12" s="542">
        <v>66794.593416999996</v>
      </c>
      <c r="M12" s="151">
        <v>65925.673534000001</v>
      </c>
      <c r="N12" s="151">
        <v>73754.619922000013</v>
      </c>
      <c r="O12" s="151">
        <v>79672.869576999976</v>
      </c>
      <c r="P12" s="542">
        <v>89142.520005000028</v>
      </c>
      <c r="Q12" s="151">
        <v>85851.091113000002</v>
      </c>
      <c r="R12" s="151">
        <v>99810.275999999998</v>
      </c>
      <c r="S12" s="151">
        <v>111572.53191999998</v>
      </c>
      <c r="T12" s="542">
        <v>133534.647467</v>
      </c>
      <c r="U12" s="151">
        <v>156825.419341</v>
      </c>
      <c r="V12" s="151">
        <v>158751.59595999998</v>
      </c>
      <c r="W12" s="151">
        <v>156639.61661700002</v>
      </c>
      <c r="X12" s="542">
        <v>162919.57269500004</v>
      </c>
      <c r="Y12" s="151">
        <v>146863.23391800001</v>
      </c>
      <c r="Z12" s="151">
        <v>146878.37029300001</v>
      </c>
      <c r="AA12" s="151">
        <v>147766.20952699997</v>
      </c>
      <c r="AB12" s="542">
        <v>149501.39548900002</v>
      </c>
      <c r="AC12" s="151">
        <v>135807.256845</v>
      </c>
    </row>
    <row r="13" spans="2:29" ht="12.75" customHeight="1">
      <c r="B13" s="150" t="s">
        <v>75</v>
      </c>
      <c r="C13" s="151">
        <v>16781.172480000001</v>
      </c>
      <c r="D13" s="151">
        <v>22094.027443999992</v>
      </c>
      <c r="E13" s="151">
        <v>10260.515828</v>
      </c>
      <c r="F13" s="151">
        <v>20328.589114000002</v>
      </c>
      <c r="G13" s="151">
        <v>9574.8993000000009</v>
      </c>
      <c r="H13" s="542">
        <v>462.68968299999688</v>
      </c>
      <c r="I13" s="151">
        <v>1213.0065090000001</v>
      </c>
      <c r="J13" s="151">
        <v>782.31392699999992</v>
      </c>
      <c r="K13" s="151">
        <v>0</v>
      </c>
      <c r="L13" s="542">
        <v>17.334912000000031</v>
      </c>
      <c r="M13" s="151">
        <v>0</v>
      </c>
      <c r="N13" s="151">
        <v>0</v>
      </c>
      <c r="O13" s="151">
        <v>0</v>
      </c>
      <c r="P13" s="542">
        <v>0</v>
      </c>
      <c r="Q13" s="151">
        <v>0</v>
      </c>
      <c r="R13" s="151">
        <v>0</v>
      </c>
      <c r="S13" s="151">
        <v>0</v>
      </c>
      <c r="T13" s="542">
        <v>0</v>
      </c>
      <c r="U13" s="151">
        <v>0</v>
      </c>
      <c r="V13" s="151">
        <v>0</v>
      </c>
      <c r="W13" s="151">
        <v>0</v>
      </c>
      <c r="X13" s="542">
        <v>0</v>
      </c>
      <c r="Y13" s="151">
        <v>0</v>
      </c>
      <c r="Z13" s="151">
        <v>0</v>
      </c>
      <c r="AA13" s="151">
        <v>0</v>
      </c>
      <c r="AB13" s="542">
        <v>26957.247963999995</v>
      </c>
      <c r="AC13" s="151">
        <v>273.71945599999998</v>
      </c>
    </row>
    <row r="14" spans="2:29" ht="12.75" customHeight="1">
      <c r="B14" s="150" t="s">
        <v>76</v>
      </c>
      <c r="C14" s="151">
        <v>12669.586746909328</v>
      </c>
      <c r="D14" s="151">
        <v>17467.185982534</v>
      </c>
      <c r="E14" s="151">
        <v>13759.3809163406</v>
      </c>
      <c r="F14" s="151">
        <v>20844.372140570504</v>
      </c>
      <c r="G14" s="151">
        <v>27918.976779220895</v>
      </c>
      <c r="H14" s="542">
        <v>25207.671851296895</v>
      </c>
      <c r="I14" s="151">
        <v>19474.842157061201</v>
      </c>
      <c r="J14" s="151">
        <v>24729.404527021197</v>
      </c>
      <c r="K14" s="151">
        <v>27263.312089797801</v>
      </c>
      <c r="L14" s="542">
        <v>39051.709856099609</v>
      </c>
      <c r="M14" s="151">
        <v>37334.805179509603</v>
      </c>
      <c r="N14" s="151">
        <v>32426.960185249911</v>
      </c>
      <c r="O14" s="151">
        <v>43212.661347000001</v>
      </c>
      <c r="P14" s="542">
        <v>55196.625801000002</v>
      </c>
      <c r="Q14" s="151">
        <v>51987.502343184264</v>
      </c>
      <c r="R14" s="151">
        <v>47802.507194479411</v>
      </c>
      <c r="S14" s="151">
        <v>78407.037370277147</v>
      </c>
      <c r="T14" s="542">
        <v>415160.88751335687</v>
      </c>
      <c r="U14" s="151">
        <v>54136.56709276294</v>
      </c>
      <c r="V14" s="151">
        <v>233388.44370360524</v>
      </c>
      <c r="W14" s="151">
        <v>91385.800798488024</v>
      </c>
      <c r="X14" s="542">
        <v>124901.55006713065</v>
      </c>
      <c r="Y14" s="151">
        <v>94176.650882331902</v>
      </c>
      <c r="Z14" s="151">
        <v>402516.23749398201</v>
      </c>
      <c r="AA14" s="151">
        <v>137382.98960596713</v>
      </c>
      <c r="AB14" s="542">
        <v>290530.96713984688</v>
      </c>
      <c r="AC14" s="151">
        <v>88520.484766726906</v>
      </c>
    </row>
    <row r="15" spans="2:29" ht="12.75" customHeight="1">
      <c r="B15" s="146" t="s">
        <v>77</v>
      </c>
      <c r="C15" s="152">
        <v>646676.02647484536</v>
      </c>
      <c r="D15" s="152">
        <v>762449.85599930282</v>
      </c>
      <c r="E15" s="152">
        <v>704620.31534766522</v>
      </c>
      <c r="F15" s="152">
        <v>758173.91098322929</v>
      </c>
      <c r="G15" s="152">
        <v>823270.62935114559</v>
      </c>
      <c r="H15" s="543">
        <v>814119.57821916637</v>
      </c>
      <c r="I15" s="152">
        <f>SUM(I10:I14)</f>
        <v>778868.84033113613</v>
      </c>
      <c r="J15" s="152">
        <v>803224.75720322051</v>
      </c>
      <c r="K15" s="152">
        <v>803224.75720322051</v>
      </c>
      <c r="L15" s="543">
        <v>800716.69702293363</v>
      </c>
      <c r="M15" s="152">
        <v>858391.01674939063</v>
      </c>
      <c r="N15" s="152">
        <f>SUM(N10:N14)</f>
        <v>822170.55986958987</v>
      </c>
      <c r="O15" s="152">
        <v>858575.90281399991</v>
      </c>
      <c r="P15" s="543">
        <v>1079169.6532840002</v>
      </c>
      <c r="Q15" s="152">
        <f>+SUM(Q10:Q14)</f>
        <v>1129795.4329051268</v>
      </c>
      <c r="R15" s="152">
        <f>+SUM(R10:R14)</f>
        <v>1076264.8568254795</v>
      </c>
      <c r="S15" s="152">
        <f>+SUM(S10:S14)</f>
        <v>1163845.6109717521</v>
      </c>
      <c r="T15" s="543">
        <f>+SUM(T10:T14)</f>
        <v>1622369.3430383373</v>
      </c>
      <c r="U15" s="152">
        <f t="shared" ref="U15" si="1">+SUM(U10:U14)</f>
        <v>1356981.8413253089</v>
      </c>
      <c r="V15" s="152">
        <f t="shared" ref="V15:AA15" si="2">+SUM(V10:V14)</f>
        <v>1423745.4878386543</v>
      </c>
      <c r="W15" s="152">
        <f t="shared" si="2"/>
        <v>1368139.3323051771</v>
      </c>
      <c r="X15" s="543">
        <f t="shared" si="2"/>
        <v>1586525.0310069076</v>
      </c>
      <c r="Y15" s="152">
        <f t="shared" si="2"/>
        <v>1334879.5282090965</v>
      </c>
      <c r="Z15" s="152">
        <f t="shared" si="2"/>
        <v>1857434.1522134796</v>
      </c>
      <c r="AA15" s="152">
        <f t="shared" si="2"/>
        <v>1374202.1091397617</v>
      </c>
      <c r="AB15" s="543">
        <f>+SUM(AB10:AB14)</f>
        <v>2077799.1180886172</v>
      </c>
      <c r="AC15" s="152">
        <f t="shared" ref="AC15" si="3">+SUM(AC10:AC14)</f>
        <v>1431936.8069387553</v>
      </c>
    </row>
    <row r="16" spans="2:29" ht="12.75" customHeight="1">
      <c r="B16" s="146"/>
      <c r="C16" s="146"/>
      <c r="D16" s="146"/>
      <c r="E16" s="146"/>
      <c r="F16" s="146"/>
      <c r="G16" s="146"/>
      <c r="H16" s="544"/>
      <c r="I16" s="146"/>
      <c r="J16" s="146"/>
      <c r="K16" s="146"/>
      <c r="L16" s="544"/>
      <c r="M16" s="146"/>
      <c r="N16" s="146"/>
      <c r="O16" s="146"/>
      <c r="P16" s="544"/>
      <c r="Q16" s="146"/>
      <c r="R16" s="146"/>
      <c r="S16" s="146"/>
      <c r="T16" s="544"/>
      <c r="U16" s="146"/>
      <c r="V16" s="146"/>
      <c r="W16" s="146"/>
      <c r="X16" s="544"/>
      <c r="Y16" s="146"/>
      <c r="Z16" s="146"/>
      <c r="AA16" s="146"/>
      <c r="AB16" s="544"/>
      <c r="AC16" s="146"/>
    </row>
    <row r="17" spans="2:29" ht="12.75" customHeight="1">
      <c r="B17" s="146" t="s">
        <v>78</v>
      </c>
      <c r="C17" s="153">
        <v>-422587.85087150941</v>
      </c>
      <c r="D17" s="153">
        <v>-509209.88269125856</v>
      </c>
      <c r="E17" s="153">
        <v>-488133.7446199354</v>
      </c>
      <c r="F17" s="153">
        <v>-519968.01980667689</v>
      </c>
      <c r="G17" s="153">
        <v>-554882.58682133281</v>
      </c>
      <c r="H17" s="545">
        <v>-464721.90965970443</v>
      </c>
      <c r="I17" s="153">
        <v>-493432.59651685483</v>
      </c>
      <c r="J17" s="153">
        <v>-529348.24829536548</v>
      </c>
      <c r="K17" s="153">
        <v>-500854.74879713461</v>
      </c>
      <c r="L17" s="545">
        <v>-534966.93369720341</v>
      </c>
      <c r="M17" s="153">
        <v>-576902.94711010903</v>
      </c>
      <c r="N17" s="153">
        <v>-579789.92439980269</v>
      </c>
      <c r="O17" s="153">
        <v>-607272.95249599987</v>
      </c>
      <c r="P17" s="545">
        <v>-726932.84261699999</v>
      </c>
      <c r="Q17" s="153">
        <v>-723978.24639395834</v>
      </c>
      <c r="R17" s="153">
        <v>-683062.42156795133</v>
      </c>
      <c r="S17" s="153">
        <v>-826579.78826810769</v>
      </c>
      <c r="T17" s="545">
        <v>-1187118.479408809</v>
      </c>
      <c r="U17" s="153">
        <v>-896624.21285858098</v>
      </c>
      <c r="V17" s="153">
        <v>-993875.58909575304</v>
      </c>
      <c r="W17" s="153">
        <v>-1015883.329369077</v>
      </c>
      <c r="X17" s="545">
        <v>-1192643.1456268327</v>
      </c>
      <c r="Y17" s="153">
        <v>-1019461.1864281481</v>
      </c>
      <c r="Z17" s="153">
        <v>-1407362.7005851076</v>
      </c>
      <c r="AA17" s="153">
        <v>-1047159.0950580155</v>
      </c>
      <c r="AB17" s="545">
        <v>-1722558.2711321078</v>
      </c>
      <c r="AC17" s="153">
        <v>-971147.43328424357</v>
      </c>
    </row>
    <row r="18" spans="2:29" ht="12.75" customHeight="1">
      <c r="B18" s="154" t="s">
        <v>79</v>
      </c>
      <c r="C18" s="391">
        <v>224088.17560333596</v>
      </c>
      <c r="D18" s="391">
        <v>253239.97330804425</v>
      </c>
      <c r="E18" s="391">
        <v>216486.57072772976</v>
      </c>
      <c r="F18" s="391">
        <v>238205.89117655237</v>
      </c>
      <c r="G18" s="391">
        <v>268388.04252981272</v>
      </c>
      <c r="H18" s="546">
        <v>349397.66855946195</v>
      </c>
      <c r="I18" s="391">
        <f>+I15+I17</f>
        <v>285436.2438142813</v>
      </c>
      <c r="J18" s="391">
        <v>273876.50890785502</v>
      </c>
      <c r="K18" s="391">
        <v>224486.91345692205</v>
      </c>
      <c r="L18" s="546">
        <v>265749.76332573022</v>
      </c>
      <c r="M18" s="391">
        <v>281488.06963928154</v>
      </c>
      <c r="N18" s="391">
        <f>+N15+N17</f>
        <v>242380.63546978717</v>
      </c>
      <c r="O18" s="391">
        <v>251302.95031799993</v>
      </c>
      <c r="P18" s="546">
        <v>352236.81066700001</v>
      </c>
      <c r="Q18" s="391">
        <f>+Q15+Q17</f>
        <v>405817.18651116849</v>
      </c>
      <c r="R18" s="391">
        <f>+R15+R17</f>
        <v>393202.43525752821</v>
      </c>
      <c r="S18" s="391">
        <f>+S15+S17</f>
        <v>337265.8227036444</v>
      </c>
      <c r="T18" s="546">
        <f>+T15+T17</f>
        <v>435250.86362952832</v>
      </c>
      <c r="U18" s="546">
        <f t="shared" ref="U18:V18" si="4">+U15+U17</f>
        <v>460357.62846672791</v>
      </c>
      <c r="V18" s="391">
        <f t="shared" si="4"/>
        <v>429869.89874290128</v>
      </c>
      <c r="W18" s="391">
        <f t="shared" ref="W18:Z18" si="5">+W15+W17</f>
        <v>352256.00293610012</v>
      </c>
      <c r="X18" s="546">
        <f t="shared" si="5"/>
        <v>393881.88538007485</v>
      </c>
      <c r="Y18" s="546">
        <f t="shared" si="5"/>
        <v>315418.34178094845</v>
      </c>
      <c r="Z18" s="546">
        <f t="shared" si="5"/>
        <v>450071.45162837207</v>
      </c>
      <c r="AA18" s="546">
        <f t="shared" ref="AA18:AC18" si="6">+AA15+AA17</f>
        <v>327043.01408174611</v>
      </c>
      <c r="AB18" s="546">
        <f t="shared" si="6"/>
        <v>355240.8469565094</v>
      </c>
      <c r="AC18" s="546">
        <f t="shared" si="6"/>
        <v>460789.37365451176</v>
      </c>
    </row>
    <row r="19" spans="2:29" ht="12.75" customHeight="1">
      <c r="B19" s="155" t="s">
        <v>80</v>
      </c>
      <c r="C19" s="157">
        <f t="shared" ref="C19:I19" si="7">+C18/C15</f>
        <v>0.34652309105207352</v>
      </c>
      <c r="D19" s="157">
        <f t="shared" si="7"/>
        <v>0.3321398401684213</v>
      </c>
      <c r="E19" s="157">
        <f t="shared" si="7"/>
        <v>0.30723861633327104</v>
      </c>
      <c r="F19" s="157">
        <f t="shared" si="7"/>
        <v>0.31418370867923662</v>
      </c>
      <c r="G19" s="157">
        <f t="shared" si="7"/>
        <v>0.32600220748958419</v>
      </c>
      <c r="H19" s="547">
        <f t="shared" si="7"/>
        <v>0.42917241877875806</v>
      </c>
      <c r="I19" s="157">
        <f t="shared" si="7"/>
        <v>0.36647536662646313</v>
      </c>
      <c r="J19" s="157">
        <f t="shared" ref="J19:P19" si="8">+J18/J15</f>
        <v>0.34097119947034038</v>
      </c>
      <c r="K19" s="157">
        <f t="shared" si="8"/>
        <v>0.2794820645700361</v>
      </c>
      <c r="L19" s="547">
        <f t="shared" si="8"/>
        <v>0.3318898735517673</v>
      </c>
      <c r="M19" s="157">
        <f t="shared" si="8"/>
        <v>0.32792522771875965</v>
      </c>
      <c r="N19" s="157">
        <f t="shared" si="8"/>
        <v>0.29480578276633113</v>
      </c>
      <c r="O19" s="157">
        <f t="shared" si="8"/>
        <v>0.29269741847441727</v>
      </c>
      <c r="P19" s="547">
        <f t="shared" si="8"/>
        <v>0.32639614132505951</v>
      </c>
      <c r="Q19" s="157">
        <f t="shared" ref="Q19:V19" si="9">+Q18/Q15</f>
        <v>0.3591952796867488</v>
      </c>
      <c r="R19" s="157">
        <f t="shared" si="9"/>
        <v>0.36533984433655764</v>
      </c>
      <c r="S19" s="157">
        <f t="shared" si="9"/>
        <v>0.28978570656123759</v>
      </c>
      <c r="T19" s="547">
        <f t="shared" si="9"/>
        <v>0.26828099624614465</v>
      </c>
      <c r="U19" s="157">
        <f t="shared" si="9"/>
        <v>0.3392511339850468</v>
      </c>
      <c r="V19" s="157">
        <f t="shared" si="9"/>
        <v>0.30192889277947704</v>
      </c>
      <c r="W19" s="157">
        <f t="shared" ref="W19:AB19" si="10">+W18/W15</f>
        <v>0.25747085447984613</v>
      </c>
      <c r="X19" s="547">
        <f t="shared" si="10"/>
        <v>0.24826704759274607</v>
      </c>
      <c r="Y19" s="157">
        <f t="shared" si="10"/>
        <v>0.23628974384236798</v>
      </c>
      <c r="Z19" s="157">
        <f t="shared" si="10"/>
        <v>0.24230815993774418</v>
      </c>
      <c r="AA19" s="157">
        <f>+AA18/AA15</f>
        <v>0.2379875652253744</v>
      </c>
      <c r="AB19" s="547">
        <f t="shared" si="10"/>
        <v>0.17096977463504656</v>
      </c>
      <c r="AC19" s="157">
        <f t="shared" ref="AC19" si="11">+AC18/AC15</f>
        <v>0.3217944894087913</v>
      </c>
    </row>
    <row r="20" spans="2:29" ht="12.75" customHeight="1">
      <c r="B20" s="155"/>
      <c r="C20" s="155"/>
      <c r="D20" s="155"/>
      <c r="E20" s="155"/>
      <c r="F20" s="155"/>
      <c r="G20" s="155"/>
      <c r="H20" s="548"/>
      <c r="I20" s="155"/>
      <c r="J20" s="155"/>
      <c r="K20" s="155"/>
      <c r="L20" s="548"/>
      <c r="M20" s="155"/>
      <c r="N20" s="155"/>
      <c r="O20" s="155"/>
      <c r="P20" s="548"/>
      <c r="Q20" s="155"/>
      <c r="R20" s="155"/>
      <c r="S20" s="155"/>
      <c r="T20" s="548"/>
      <c r="U20" s="155"/>
      <c r="V20" s="155"/>
      <c r="W20" s="155"/>
      <c r="X20" s="548"/>
      <c r="Y20" s="155"/>
      <c r="Z20" s="155"/>
      <c r="AA20" s="155"/>
      <c r="AB20" s="548"/>
      <c r="AC20" s="155"/>
    </row>
    <row r="21" spans="2:29" ht="12.75" customHeight="1">
      <c r="B21" s="150" t="s">
        <v>81</v>
      </c>
      <c r="C21" s="151">
        <v>2036.727846091786</v>
      </c>
      <c r="D21" s="151">
        <v>2095.2803986886975</v>
      </c>
      <c r="E21" s="151">
        <v>1281.5788878279941</v>
      </c>
      <c r="F21" s="151">
        <v>1034.4340382021048</v>
      </c>
      <c r="G21" s="151">
        <v>313483.6679879353</v>
      </c>
      <c r="H21" s="542">
        <v>340500.5775713211</v>
      </c>
      <c r="I21" s="151">
        <v>3575.4348009509995</v>
      </c>
      <c r="J21" s="151">
        <v>15040.012595595999</v>
      </c>
      <c r="K21" s="151">
        <v>10778.243223189806</v>
      </c>
      <c r="L21" s="542">
        <v>23523.173910306494</v>
      </c>
      <c r="M21" s="151">
        <v>2440.050818358</v>
      </c>
      <c r="N21" s="151">
        <v>1539.7466667670037</v>
      </c>
      <c r="O21" s="151">
        <v>1593.652681</v>
      </c>
      <c r="P21" s="542">
        <v>75018.852780000001</v>
      </c>
      <c r="Q21" s="151">
        <v>3590.5887776458667</v>
      </c>
      <c r="R21" s="151">
        <v>13791.402288373927</v>
      </c>
      <c r="S21" s="151">
        <v>6519.3212956062853</v>
      </c>
      <c r="T21" s="542">
        <v>11000.712488379162</v>
      </c>
      <c r="U21" s="151">
        <v>6879.422791419649</v>
      </c>
      <c r="V21" s="151">
        <v>2469.4891747937063</v>
      </c>
      <c r="W21" s="151">
        <v>9267.1214523637282</v>
      </c>
      <c r="X21" s="542">
        <v>112574.79887078083</v>
      </c>
      <c r="Y21" s="151">
        <v>3807.4520741040001</v>
      </c>
      <c r="Z21" s="151">
        <v>8190.5458384469403</v>
      </c>
      <c r="AA21" s="151">
        <v>8544.2797867848803</v>
      </c>
      <c r="AB21" s="542">
        <v>7265.4238849808717</v>
      </c>
      <c r="AC21" s="151">
        <v>10176.435939959501</v>
      </c>
    </row>
    <row r="22" spans="2:29" ht="12.75" customHeight="1">
      <c r="B22" s="150" t="s">
        <v>82</v>
      </c>
      <c r="C22" s="151">
        <v>-43015.663147727289</v>
      </c>
      <c r="D22" s="151">
        <v>-48602.462994304398</v>
      </c>
      <c r="E22" s="151">
        <v>-47122.349864778997</v>
      </c>
      <c r="F22" s="151">
        <v>-60288.792655279161</v>
      </c>
      <c r="G22" s="151">
        <v>-71792.145264415085</v>
      </c>
      <c r="H22" s="542">
        <v>-71028.491295211395</v>
      </c>
      <c r="I22" s="151">
        <v>-59084.882793867095</v>
      </c>
      <c r="J22" s="151">
        <v>-64121.093301453417</v>
      </c>
      <c r="K22" s="151">
        <v>-87193.491790099186</v>
      </c>
      <c r="L22" s="542">
        <v>-54338.795310599817</v>
      </c>
      <c r="M22" s="151">
        <v>-65540.209462776402</v>
      </c>
      <c r="N22" s="151">
        <v>-60106.847652504104</v>
      </c>
      <c r="O22" s="151">
        <v>-66087.938143000007</v>
      </c>
      <c r="P22" s="542">
        <v>-76967.161207999976</v>
      </c>
      <c r="Q22" s="151">
        <v>-67993.667526134057</v>
      </c>
      <c r="R22" s="151">
        <v>-75601.375167286955</v>
      </c>
      <c r="S22" s="151">
        <v>-76412.354029703536</v>
      </c>
      <c r="T22" s="542">
        <v>-90267.16995755228</v>
      </c>
      <c r="U22" s="151">
        <v>-68651.029756808013</v>
      </c>
      <c r="V22" s="151">
        <v>-76274.643054269865</v>
      </c>
      <c r="W22" s="151">
        <v>-67606.970997167256</v>
      </c>
      <c r="X22" s="542">
        <v>-68010.374868053186</v>
      </c>
      <c r="Y22" s="151">
        <v>-82112.957933164245</v>
      </c>
      <c r="Z22" s="151">
        <v>-92587.314459477391</v>
      </c>
      <c r="AA22" s="151">
        <v>-81745.820134061447</v>
      </c>
      <c r="AB22" s="542">
        <v>-110389.32389312075</v>
      </c>
      <c r="AC22" s="151">
        <v>-88049.993139780694</v>
      </c>
    </row>
    <row r="23" spans="2:29" ht="12.75" customHeight="1">
      <c r="B23" s="150" t="s">
        <v>83</v>
      </c>
      <c r="C23" s="151">
        <v>-166.73000009620046</v>
      </c>
      <c r="D23" s="151">
        <v>-4897.533867872</v>
      </c>
      <c r="E23" s="151">
        <v>-9101.3056638174003</v>
      </c>
      <c r="F23" s="151">
        <v>-9289.3088026031037</v>
      </c>
      <c r="G23" s="151">
        <v>440.26406021360162</v>
      </c>
      <c r="H23" s="542">
        <v>-25986.622652157221</v>
      </c>
      <c r="I23" s="151">
        <v>-16226.1303246264</v>
      </c>
      <c r="J23" s="151">
        <v>-800.81199197180104</v>
      </c>
      <c r="K23" s="151">
        <v>-3743.2812213744</v>
      </c>
      <c r="L23" s="542">
        <v>-2554.9727649649976</v>
      </c>
      <c r="M23" s="151">
        <v>-15634.569282338802</v>
      </c>
      <c r="N23" s="151">
        <v>-883.95932080670354</v>
      </c>
      <c r="O23" s="151">
        <v>-8378.1746600000006</v>
      </c>
      <c r="P23" s="542">
        <v>-71552.024332999994</v>
      </c>
      <c r="Q23" s="151">
        <v>-13713.360400441532</v>
      </c>
      <c r="R23" s="151">
        <v>-3288.4836765628788</v>
      </c>
      <c r="S23" s="151">
        <v>-6008.7366130495066</v>
      </c>
      <c r="T23" s="542">
        <v>-37978.719171869103</v>
      </c>
      <c r="U23" s="151">
        <v>-18626.936732571099</v>
      </c>
      <c r="V23" s="151">
        <v>-14337.288326811307</v>
      </c>
      <c r="W23" s="151">
        <v>-6143.0926096953845</v>
      </c>
      <c r="X23" s="542">
        <v>-105427.38849926608</v>
      </c>
      <c r="Y23" s="151">
        <v>-33948.193790610399</v>
      </c>
      <c r="Z23" s="151">
        <v>-41732.25312208476</v>
      </c>
      <c r="AA23" s="151">
        <v>2053.0069600063434</v>
      </c>
      <c r="AB23" s="542">
        <v>-2947.2689283117943</v>
      </c>
      <c r="AC23" s="151">
        <v>-26640.665621103897</v>
      </c>
    </row>
    <row r="24" spans="2:29" ht="12.75" customHeight="1">
      <c r="B24" s="150" t="s">
        <v>169</v>
      </c>
      <c r="C24" s="151">
        <v>-1488.8423519999999</v>
      </c>
      <c r="D24" s="151">
        <v>134.53119800000002</v>
      </c>
      <c r="E24" s="151">
        <v>-315.68364700000001</v>
      </c>
      <c r="F24" s="151">
        <v>-414.98818</v>
      </c>
      <c r="G24" s="151">
        <v>-617.22683100000006</v>
      </c>
      <c r="H24" s="542">
        <v>-17944.969834000003</v>
      </c>
      <c r="I24" s="151">
        <v>-2826.7474889999999</v>
      </c>
      <c r="J24" s="151">
        <v>-266.96950900000002</v>
      </c>
      <c r="K24" s="151">
        <v>-1634.9264220000005</v>
      </c>
      <c r="L24" s="542">
        <v>78.590523000000758</v>
      </c>
      <c r="M24" s="151">
        <v>-424.21210799999972</v>
      </c>
      <c r="N24" s="151">
        <v>-443.62937900000009</v>
      </c>
      <c r="O24" s="151">
        <v>2077.5834679999998</v>
      </c>
      <c r="P24" s="542">
        <v>-3067.2251839999999</v>
      </c>
      <c r="Q24" s="151">
        <v>12265.740428999999</v>
      </c>
      <c r="R24" s="151">
        <v>-9850.6805359999998</v>
      </c>
      <c r="S24" s="151">
        <v>-5263.7333269999999</v>
      </c>
      <c r="T24" s="542">
        <v>5691.6163859999997</v>
      </c>
      <c r="U24" s="151">
        <v>4301.221501</v>
      </c>
      <c r="V24" s="151">
        <v>3490.3437260000005</v>
      </c>
      <c r="W24" s="151">
        <v>10357.389656999996</v>
      </c>
      <c r="X24" s="542">
        <v>24072.168025999999</v>
      </c>
      <c r="Y24" s="151">
        <v>15617.895474999999</v>
      </c>
      <c r="Z24" s="151">
        <v>4357.7374180000024</v>
      </c>
      <c r="AA24" s="151">
        <v>27505.091962999999</v>
      </c>
      <c r="AB24" s="542">
        <v>-9618.0707410000032</v>
      </c>
      <c r="AC24" s="151">
        <v>-2614.1960529999997</v>
      </c>
    </row>
    <row r="25" spans="2:29" ht="12.75" customHeight="1">
      <c r="B25" s="154" t="s">
        <v>86</v>
      </c>
      <c r="C25" s="391">
        <v>181453.66794960425</v>
      </c>
      <c r="D25" s="391">
        <v>201969.78804255655</v>
      </c>
      <c r="E25" s="391">
        <v>161228.81043996135</v>
      </c>
      <c r="F25" s="391">
        <v>169247.23557687222</v>
      </c>
      <c r="G25" s="391">
        <v>509902.60248254659</v>
      </c>
      <c r="H25" s="546">
        <v>574938.16234941443</v>
      </c>
      <c r="I25" s="391">
        <f>I18+SUM(I21:I24)</f>
        <v>210873.9180077388</v>
      </c>
      <c r="J25" s="391">
        <v>223727.64670102583</v>
      </c>
      <c r="K25" s="391">
        <v>142693.45724663828</v>
      </c>
      <c r="L25" s="546">
        <v>232457.75968347187</v>
      </c>
      <c r="M25" s="391">
        <v>202329.12960452435</v>
      </c>
      <c r="N25" s="391">
        <f>SUM(N18,N21:N24)</f>
        <v>182485.94578424338</v>
      </c>
      <c r="O25" s="391">
        <f>SUM(O18,O21:O24)</f>
        <v>180508.07366399994</v>
      </c>
      <c r="P25" s="546">
        <f>SUM(P18,P21:P24)</f>
        <v>275669.25272200006</v>
      </c>
      <c r="Q25" s="391">
        <f>+Q18+SUM(Q21:Q24)</f>
        <v>339966.48779123876</v>
      </c>
      <c r="R25" s="391">
        <f>+R18+SUM(R21:R24)</f>
        <v>318253.29816605232</v>
      </c>
      <c r="S25" s="391">
        <f>+S18+SUM(S21:S24)</f>
        <v>256100.32002949767</v>
      </c>
      <c r="T25" s="546">
        <f>+T18+SUM(T21:T24)</f>
        <v>323697.3033744861</v>
      </c>
      <c r="U25" s="546">
        <f>+U18+SUM(U21:U24)</f>
        <v>384260.30626976845</v>
      </c>
      <c r="V25" s="546">
        <f t="shared" ref="V25:W25" si="12">+V18+SUM(V21:V24)</f>
        <v>345217.8002626138</v>
      </c>
      <c r="W25" s="546">
        <f t="shared" si="12"/>
        <v>298130.4504386012</v>
      </c>
      <c r="X25" s="546">
        <f t="shared" ref="X25:AC25" si="13">+X18+SUM(X21:X24)</f>
        <v>357091.08890953643</v>
      </c>
      <c r="Y25" s="546">
        <f t="shared" si="13"/>
        <v>218782.53760627779</v>
      </c>
      <c r="Z25" s="546">
        <f t="shared" si="13"/>
        <v>328300.16730325687</v>
      </c>
      <c r="AA25" s="546">
        <f t="shared" si="13"/>
        <v>283399.57265747589</v>
      </c>
      <c r="AB25" s="546">
        <f t="shared" si="13"/>
        <v>239551.60727905773</v>
      </c>
      <c r="AC25" s="546">
        <f t="shared" si="13"/>
        <v>353660.95478058665</v>
      </c>
    </row>
    <row r="26" spans="2:29" ht="12.75" customHeight="1">
      <c r="B26" s="156"/>
      <c r="C26" s="156"/>
      <c r="D26" s="156"/>
      <c r="E26" s="156"/>
      <c r="F26" s="156"/>
      <c r="G26" s="156"/>
      <c r="H26" s="549"/>
      <c r="I26" s="156"/>
      <c r="J26" s="156"/>
      <c r="K26" s="156"/>
      <c r="L26" s="549"/>
      <c r="M26" s="156"/>
      <c r="N26" s="156"/>
      <c r="O26" s="156"/>
      <c r="P26" s="549"/>
      <c r="Q26" s="156"/>
      <c r="R26" s="156"/>
      <c r="S26" s="156"/>
      <c r="T26" s="549"/>
      <c r="U26" s="156"/>
      <c r="V26" s="156"/>
      <c r="W26" s="156"/>
      <c r="X26" s="549"/>
      <c r="Y26" s="156"/>
      <c r="Z26" s="156"/>
      <c r="AA26" s="156"/>
      <c r="AB26" s="549"/>
      <c r="AC26" s="156"/>
    </row>
    <row r="27" spans="2:29" ht="12.75" customHeight="1">
      <c r="B27" s="150" t="s">
        <v>87</v>
      </c>
      <c r="C27" s="151">
        <v>549.21945360230711</v>
      </c>
      <c r="D27" s="151">
        <v>3471.1009327445008</v>
      </c>
      <c r="E27" s="151">
        <v>3693.7490545085016</v>
      </c>
      <c r="F27" s="151">
        <v>7657.2188222324003</v>
      </c>
      <c r="G27" s="151">
        <v>3676.831021688502</v>
      </c>
      <c r="H27" s="542">
        <v>-7383.6610158852964</v>
      </c>
      <c r="I27" s="151">
        <v>5757.3830344241005</v>
      </c>
      <c r="J27" s="151">
        <v>9474.4598325519983</v>
      </c>
      <c r="K27" s="151">
        <v>10000.374890296402</v>
      </c>
      <c r="L27" s="542">
        <v>5399.4011319273013</v>
      </c>
      <c r="M27" s="151">
        <v>8039.0982873191006</v>
      </c>
      <c r="N27" s="151">
        <v>6640.18651617869</v>
      </c>
      <c r="O27" s="151">
        <v>6985.1608959999994</v>
      </c>
      <c r="P27" s="542">
        <v>4682.6012950000004</v>
      </c>
      <c r="Q27" s="151">
        <v>4934.5944620397331</v>
      </c>
      <c r="R27" s="151">
        <v>3919.2212877182592</v>
      </c>
      <c r="S27" s="151">
        <v>3358.4154110605523</v>
      </c>
      <c r="T27" s="542">
        <v>35171.66347549174</v>
      </c>
      <c r="U27" s="151">
        <v>10138.860062652549</v>
      </c>
      <c r="V27" s="151">
        <v>7117.6243860674676</v>
      </c>
      <c r="W27" s="151">
        <v>8380.0947710035034</v>
      </c>
      <c r="X27" s="542">
        <v>15036.911994323571</v>
      </c>
      <c r="Y27" s="151">
        <v>8864.7573551690002</v>
      </c>
      <c r="Z27" s="151">
        <v>7664.233522783994</v>
      </c>
      <c r="AA27" s="151">
        <v>8213.5916793600663</v>
      </c>
      <c r="AB27" s="542">
        <v>15295.180393723665</v>
      </c>
      <c r="AC27" s="151">
        <v>6123.907134957999</v>
      </c>
    </row>
    <row r="28" spans="2:29" ht="12.75" customHeight="1">
      <c r="B28" s="150" t="s">
        <v>88</v>
      </c>
      <c r="C28" s="151">
        <v>-56433.044664296613</v>
      </c>
      <c r="D28" s="151">
        <v>-42346.532275662903</v>
      </c>
      <c r="E28" s="151">
        <v>-56818.3964816386</v>
      </c>
      <c r="F28" s="151">
        <v>-88565.962779666937</v>
      </c>
      <c r="G28" s="151">
        <v>-84667.406452138559</v>
      </c>
      <c r="H28" s="542">
        <v>-90108.455528313876</v>
      </c>
      <c r="I28" s="151">
        <v>-71269.090813828399</v>
      </c>
      <c r="J28" s="151">
        <v>-60696.761355821771</v>
      </c>
      <c r="K28" s="151">
        <v>-54285.74426870342</v>
      </c>
      <c r="L28" s="542">
        <v>-80179.916761074797</v>
      </c>
      <c r="M28" s="151">
        <v>-51430.226916273896</v>
      </c>
      <c r="N28" s="151">
        <v>-57102.212059176803</v>
      </c>
      <c r="O28" s="151">
        <v>-62324.544671999989</v>
      </c>
      <c r="P28" s="542">
        <v>-74716.215215000004</v>
      </c>
      <c r="Q28" s="151">
        <v>-81558.40974958874</v>
      </c>
      <c r="R28" s="151">
        <v>-98797.208353239825</v>
      </c>
      <c r="S28" s="151">
        <v>-136889.76845736883</v>
      </c>
      <c r="T28" s="542">
        <v>-231472.34540736146</v>
      </c>
      <c r="U28" s="151">
        <v>-206594.90507795545</v>
      </c>
      <c r="V28" s="151">
        <v>-198570.24302122719</v>
      </c>
      <c r="W28" s="151">
        <v>-197234.12910984643</v>
      </c>
      <c r="X28" s="542">
        <v>-192593.41018471483</v>
      </c>
      <c r="Y28" s="151">
        <v>-174809.0656837585</v>
      </c>
      <c r="Z28" s="151">
        <v>-183531.33707672302</v>
      </c>
      <c r="AA28" s="151">
        <v>-155092.32350913074</v>
      </c>
      <c r="AB28" s="542">
        <v>-166368.95275500015</v>
      </c>
      <c r="AC28" s="151">
        <v>-178967.28158610218</v>
      </c>
    </row>
    <row r="29" spans="2:29" ht="12.75" customHeight="1">
      <c r="B29" s="150" t="s">
        <v>89</v>
      </c>
      <c r="C29" s="151">
        <v>675.77708899999993</v>
      </c>
      <c r="D29" s="151">
        <v>-3390.4347499999985</v>
      </c>
      <c r="E29" s="151">
        <v>4088.1686810000001</v>
      </c>
      <c r="F29" s="151">
        <v>32154.256766999999</v>
      </c>
      <c r="G29" s="151">
        <v>-21762.272441000005</v>
      </c>
      <c r="H29" s="542">
        <v>-6067.9922670000014</v>
      </c>
      <c r="I29" s="151">
        <v>19919.405718000002</v>
      </c>
      <c r="J29" s="151">
        <v>-9313.9831350000004</v>
      </c>
      <c r="K29" s="151">
        <v>-2995.5794069999993</v>
      </c>
      <c r="L29" s="542">
        <v>-7072.9764270000005</v>
      </c>
      <c r="M29" s="151">
        <v>11139.746372</v>
      </c>
      <c r="N29" s="151">
        <v>512.00290599999971</v>
      </c>
      <c r="O29" s="151">
        <v>6330.1329279999991</v>
      </c>
      <c r="P29" s="542">
        <v>21214.169124000004</v>
      </c>
      <c r="Q29" s="151">
        <v>2740.5462350000003</v>
      </c>
      <c r="R29" s="151">
        <v>-12297.081353000001</v>
      </c>
      <c r="S29" s="151">
        <v>17422.488547999998</v>
      </c>
      <c r="T29" s="542">
        <v>7741.5605039999991</v>
      </c>
      <c r="U29" s="151">
        <v>-11397.269482000002</v>
      </c>
      <c r="V29" s="151">
        <v>-18403.639575000001</v>
      </c>
      <c r="W29" s="151">
        <v>-4077.053898999995</v>
      </c>
      <c r="X29" s="542">
        <v>-8676.4544360000073</v>
      </c>
      <c r="Y29" s="151">
        <v>1736.2047547992497</v>
      </c>
      <c r="Z29" s="151">
        <v>23308.492420429433</v>
      </c>
      <c r="AA29" s="151">
        <v>13875.204763106824</v>
      </c>
      <c r="AB29" s="542">
        <v>-12921.936538335503</v>
      </c>
      <c r="AC29" s="151">
        <v>13890.525808643601</v>
      </c>
    </row>
    <row r="30" spans="2:29" ht="12.75" customHeight="1">
      <c r="B30" s="154" t="s">
        <v>90</v>
      </c>
      <c r="C30" s="391">
        <v>126245.61982790993</v>
      </c>
      <c r="D30" s="391">
        <v>159703.92194963817</v>
      </c>
      <c r="E30" s="391">
        <v>112192.33169383125</v>
      </c>
      <c r="F30" s="391">
        <v>120492.74838643763</v>
      </c>
      <c r="G30" s="391">
        <v>407149.75461109652</v>
      </c>
      <c r="H30" s="546">
        <v>471378.05353821523</v>
      </c>
      <c r="I30" s="391">
        <f>I25+SUM(I27:I29)</f>
        <v>165281.6159463345</v>
      </c>
      <c r="J30" s="391">
        <v>163191.36204275608</v>
      </c>
      <c r="K30" s="391">
        <v>95412.508461231264</v>
      </c>
      <c r="L30" s="546">
        <v>150604.26762732439</v>
      </c>
      <c r="M30" s="391">
        <v>170077.74734756953</v>
      </c>
      <c r="N30" s="391">
        <f>+N25+N27+N28+N29</f>
        <v>132535.92314724525</v>
      </c>
      <c r="O30" s="391">
        <f>+O25+O27+O28+O29</f>
        <v>131498.82281599994</v>
      </c>
      <c r="P30" s="546">
        <f>+P25+P27+P28+P29</f>
        <v>226849.80792600007</v>
      </c>
      <c r="Q30" s="391">
        <f>+Q25+SUM(Q27:Q29)</f>
        <v>266083.21873868979</v>
      </c>
      <c r="R30" s="391">
        <f>+R25+SUM(R27:R29)</f>
        <v>211078.22974753077</v>
      </c>
      <c r="S30" s="391">
        <f>+S25+SUM(S27:S29)</f>
        <v>139991.45553118939</v>
      </c>
      <c r="T30" s="546">
        <f>+T25+SUM(T27:T29)</f>
        <v>135138.18194661639</v>
      </c>
      <c r="U30" s="546">
        <f t="shared" ref="U30:V30" si="14">+U25+SUM(U27:U29)</f>
        <v>176406.99177246555</v>
      </c>
      <c r="V30" s="546">
        <f t="shared" si="14"/>
        <v>135361.54205245408</v>
      </c>
      <c r="W30" s="546">
        <f t="shared" ref="W30:Z30" si="15">+W25+SUM(W27:W29)</f>
        <v>105199.36220075827</v>
      </c>
      <c r="X30" s="546">
        <f t="shared" si="15"/>
        <v>170858.13628314517</v>
      </c>
      <c r="Y30" s="546">
        <f t="shared" si="15"/>
        <v>54574.434032487567</v>
      </c>
      <c r="Z30" s="546">
        <f t="shared" si="15"/>
        <v>175741.55616974726</v>
      </c>
      <c r="AA30" s="546">
        <f t="shared" ref="AA30:AC30" si="16">+AA25+SUM(AA27:AA29)</f>
        <v>150396.04559081205</v>
      </c>
      <c r="AB30" s="546">
        <f t="shared" si="16"/>
        <v>75555.898379445716</v>
      </c>
      <c r="AC30" s="546">
        <f t="shared" si="16"/>
        <v>194708.10613808606</v>
      </c>
    </row>
    <row r="31" spans="2:29" ht="12.75" customHeight="1">
      <c r="B31" s="37" t="s">
        <v>91</v>
      </c>
      <c r="C31" s="151">
        <v>-16039.3860064199</v>
      </c>
      <c r="D31" s="151">
        <v>24058.884532800799</v>
      </c>
      <c r="E31" s="151">
        <v>3854.082942</v>
      </c>
      <c r="F31" s="151">
        <v>-8439.1876779999984</v>
      </c>
      <c r="G31" s="151">
        <v>15855.605179</v>
      </c>
      <c r="H31" s="542">
        <v>-41422.387414000004</v>
      </c>
      <c r="I31" s="151">
        <v>-21261.057208999999</v>
      </c>
      <c r="J31" s="151">
        <v>3953.9361719999979</v>
      </c>
      <c r="K31" s="151">
        <v>-7300.3506369999996</v>
      </c>
      <c r="L31" s="542">
        <v>-3326.9064419999995</v>
      </c>
      <c r="M31" s="151">
        <v>74.594661999999971</v>
      </c>
      <c r="N31" s="151">
        <v>-10736.847744999999</v>
      </c>
      <c r="O31" s="151">
        <v>-4585.8278090000003</v>
      </c>
      <c r="P31" s="542">
        <v>-15232.193565</v>
      </c>
      <c r="Q31" s="151">
        <v>2998.6505139999999</v>
      </c>
      <c r="R31" s="151">
        <v>-86635.153492000012</v>
      </c>
      <c r="S31" s="151">
        <v>-12221.503604000001</v>
      </c>
      <c r="T31" s="542">
        <v>-6475.1064540000007</v>
      </c>
      <c r="U31" s="151">
        <v>5273.1440954999998</v>
      </c>
      <c r="V31" s="151">
        <v>4653.4182684999996</v>
      </c>
      <c r="W31" s="151">
        <v>-651.74910499999896</v>
      </c>
      <c r="X31" s="542">
        <v>12416.825653999997</v>
      </c>
      <c r="Y31" s="151">
        <v>-17778.948508000001</v>
      </c>
      <c r="Z31" s="151">
        <v>-24624.763810999997</v>
      </c>
      <c r="AA31" s="151">
        <v>7278</v>
      </c>
      <c r="AB31" s="542">
        <v>15354</v>
      </c>
      <c r="AC31" s="151">
        <v>-4729.8900549999998</v>
      </c>
    </row>
    <row r="32" spans="2:29" ht="12.75" customHeight="1">
      <c r="B32" s="150" t="s">
        <v>170</v>
      </c>
      <c r="C32" s="151">
        <v>-48143.208117999995</v>
      </c>
      <c r="D32" s="151">
        <v>-65298.616410000002</v>
      </c>
      <c r="E32" s="151">
        <v>-46455.072773980501</v>
      </c>
      <c r="F32" s="151">
        <v>-42694.320523503309</v>
      </c>
      <c r="G32" s="151">
        <v>-93678.585490999991</v>
      </c>
      <c r="H32" s="542">
        <v>-141423.28937935</v>
      </c>
      <c r="I32" s="151">
        <v>-45655.345312192498</v>
      </c>
      <c r="J32" s="151">
        <v>-52539.973882530001</v>
      </c>
      <c r="K32" s="151">
        <v>-19954.085739000002</v>
      </c>
      <c r="L32" s="542">
        <v>-45109.708137687107</v>
      </c>
      <c r="M32" s="151">
        <v>-53883.02911553</v>
      </c>
      <c r="N32" s="151">
        <v>-33955.107008171697</v>
      </c>
      <c r="O32" s="151">
        <v>-35701.632020999998</v>
      </c>
      <c r="P32" s="542">
        <v>-51777.744775999992</v>
      </c>
      <c r="Q32" s="151">
        <v>-94797.246033000003</v>
      </c>
      <c r="R32" s="151">
        <v>9456.6169830000017</v>
      </c>
      <c r="S32" s="151">
        <v>-41277.89389799998</v>
      </c>
      <c r="T32" s="542">
        <v>-64503.143272999994</v>
      </c>
      <c r="U32" s="151">
        <v>-64990.159734000001</v>
      </c>
      <c r="V32" s="151">
        <v>-70107.970809000006</v>
      </c>
      <c r="W32" s="151">
        <v>-36884.857690000004</v>
      </c>
      <c r="X32" s="542">
        <v>-35900.449174999987</v>
      </c>
      <c r="Y32" s="151">
        <v>-1929.9824459991498</v>
      </c>
      <c r="Z32" s="151">
        <v>-17023.169160631642</v>
      </c>
      <c r="AA32" s="151">
        <v>-48141</v>
      </c>
      <c r="AB32" s="542">
        <v>-29178</v>
      </c>
      <c r="AC32" s="151">
        <v>-81412.237100635</v>
      </c>
    </row>
    <row r="33" spans="2:29" ht="12.75" customHeight="1">
      <c r="B33" s="154" t="s">
        <v>93</v>
      </c>
      <c r="C33" s="391">
        <v>62063.025703490042</v>
      </c>
      <c r="D33" s="391">
        <v>118464.19007243897</v>
      </c>
      <c r="E33" s="391">
        <v>69591.341861850757</v>
      </c>
      <c r="F33" s="391">
        <v>69359.24018493433</v>
      </c>
      <c r="G33" s="391">
        <v>329326.77429909655</v>
      </c>
      <c r="H33" s="546">
        <v>288532.37674486527</v>
      </c>
      <c r="I33" s="391">
        <f>SUM(I30:I32)</f>
        <v>98365.213425142007</v>
      </c>
      <c r="J33" s="391">
        <f t="shared" ref="J33:AC33" si="17">SUM(J30:J32)</f>
        <v>114605.32433222607</v>
      </c>
      <c r="K33" s="391">
        <f t="shared" si="17"/>
        <v>68158.072085231266</v>
      </c>
      <c r="L33" s="391">
        <f t="shared" si="17"/>
        <v>102167.65304763727</v>
      </c>
      <c r="M33" s="391">
        <f t="shared" si="17"/>
        <v>116269.31289403953</v>
      </c>
      <c r="N33" s="391">
        <f t="shared" si="17"/>
        <v>87843.968394073541</v>
      </c>
      <c r="O33" s="391">
        <f t="shared" si="17"/>
        <v>91211.362985999949</v>
      </c>
      <c r="P33" s="391">
        <f t="shared" si="17"/>
        <v>159839.86958500009</v>
      </c>
      <c r="Q33" s="391">
        <f t="shared" si="17"/>
        <v>174284.62321968976</v>
      </c>
      <c r="R33" s="391">
        <f t="shared" si="17"/>
        <v>133899.69323853077</v>
      </c>
      <c r="S33" s="391">
        <f t="shared" si="17"/>
        <v>86492.058029189415</v>
      </c>
      <c r="T33" s="391">
        <f t="shared" si="17"/>
        <v>64159.932219616399</v>
      </c>
      <c r="U33" s="391">
        <f t="shared" si="17"/>
        <v>116689.97613396555</v>
      </c>
      <c r="V33" s="391">
        <f t="shared" si="17"/>
        <v>69906.989511954089</v>
      </c>
      <c r="W33" s="391">
        <f t="shared" si="17"/>
        <v>67662.755405758275</v>
      </c>
      <c r="X33" s="391">
        <f t="shared" si="17"/>
        <v>147374.51276214517</v>
      </c>
      <c r="Y33" s="391">
        <f>SUM(Y30:Y32)</f>
        <v>34865.503078488415</v>
      </c>
      <c r="Z33" s="391">
        <f>SUM(Z30:Z32)</f>
        <v>134093.62319811565</v>
      </c>
      <c r="AA33" s="391">
        <f t="shared" si="17"/>
        <v>109533.04559081205</v>
      </c>
      <c r="AB33" s="391">
        <f t="shared" si="17"/>
        <v>61731.898379445716</v>
      </c>
      <c r="AC33" s="391">
        <f t="shared" si="17"/>
        <v>108565.97898245107</v>
      </c>
    </row>
    <row r="34" spans="2:29" ht="12.75" customHeight="1">
      <c r="B34" s="155" t="s">
        <v>171</v>
      </c>
      <c r="C34" s="157">
        <f t="shared" ref="C34:AC34" si="18">+C33/C15</f>
        <v>9.5972361990605187E-2</v>
      </c>
      <c r="D34" s="157">
        <f t="shared" si="18"/>
        <v>0.15537308996822383</v>
      </c>
      <c r="E34" s="157">
        <f t="shared" si="18"/>
        <v>9.8764313696396669E-2</v>
      </c>
      <c r="F34" s="157">
        <f t="shared" si="18"/>
        <v>9.1481966314280821E-2</v>
      </c>
      <c r="G34" s="157">
        <f t="shared" si="18"/>
        <v>0.4000224987482584</v>
      </c>
      <c r="H34" s="547">
        <f t="shared" si="18"/>
        <v>0.3544103157130935</v>
      </c>
      <c r="I34" s="157">
        <f t="shared" si="18"/>
        <v>0.12629239781029375</v>
      </c>
      <c r="J34" s="157">
        <f t="shared" si="18"/>
        <v>0.14268151386577624</v>
      </c>
      <c r="K34" s="157">
        <f t="shared" si="18"/>
        <v>8.4855541956342956E-2</v>
      </c>
      <c r="L34" s="547">
        <f t="shared" si="18"/>
        <v>0.12759525738316288</v>
      </c>
      <c r="M34" s="157">
        <f t="shared" si="18"/>
        <v>0.13545029086433769</v>
      </c>
      <c r="N34" s="157">
        <f t="shared" si="18"/>
        <v>0.10684397214126358</v>
      </c>
      <c r="O34" s="157">
        <f t="shared" si="18"/>
        <v>0.10623564286751219</v>
      </c>
      <c r="P34" s="547">
        <f t="shared" si="18"/>
        <v>0.14811375495835571</v>
      </c>
      <c r="Q34" s="157">
        <f t="shared" si="18"/>
        <v>0.15426210634569373</v>
      </c>
      <c r="R34" s="157">
        <f t="shared" si="18"/>
        <v>0.12441147027087508</v>
      </c>
      <c r="S34" s="157">
        <f t="shared" si="18"/>
        <v>7.4315748767547388E-2</v>
      </c>
      <c r="T34" s="547">
        <f t="shared" si="18"/>
        <v>3.9547056590368689E-2</v>
      </c>
      <c r="U34" s="157">
        <f t="shared" si="18"/>
        <v>8.5992290081051637E-2</v>
      </c>
      <c r="V34" s="157">
        <f t="shared" si="18"/>
        <v>4.9100762818274364E-2</v>
      </c>
      <c r="W34" s="157">
        <f t="shared" si="18"/>
        <v>4.9456041360753322E-2</v>
      </c>
      <c r="X34" s="547">
        <f t="shared" si="18"/>
        <v>9.2891388337322439E-2</v>
      </c>
      <c r="Y34" s="157">
        <f t="shared" si="18"/>
        <v>2.6118838697949572E-2</v>
      </c>
      <c r="Z34" s="157">
        <f t="shared" si="18"/>
        <v>7.2192935097224339E-2</v>
      </c>
      <c r="AA34" s="157">
        <f t="shared" si="18"/>
        <v>7.9706649307487068E-2</v>
      </c>
      <c r="AB34" s="547">
        <f t="shared" si="18"/>
        <v>2.9710234180979605E-2</v>
      </c>
      <c r="AC34" s="157">
        <f t="shared" si="18"/>
        <v>7.5817576904491493E-2</v>
      </c>
    </row>
    <row r="35" spans="2:29" ht="12.75" customHeight="1">
      <c r="B35" s="21"/>
      <c r="C35" s="21"/>
      <c r="D35" s="21"/>
      <c r="E35" s="21"/>
      <c r="F35" s="21"/>
      <c r="G35" s="21"/>
      <c r="H35" s="502"/>
      <c r="I35" s="21"/>
      <c r="J35" s="21"/>
      <c r="K35" s="21"/>
      <c r="L35" s="502"/>
      <c r="M35" s="21"/>
      <c r="N35" s="21"/>
      <c r="O35" s="21"/>
      <c r="P35" s="502"/>
      <c r="Q35" s="21"/>
      <c r="R35" s="21"/>
      <c r="S35" s="21"/>
      <c r="T35" s="502"/>
      <c r="U35" s="21"/>
      <c r="V35" s="21"/>
      <c r="W35" s="21"/>
      <c r="X35" s="502"/>
      <c r="Y35" s="21"/>
      <c r="Z35" s="21"/>
      <c r="AA35" s="21"/>
      <c r="AB35" s="502"/>
      <c r="AC35" s="21"/>
    </row>
    <row r="36" spans="2:29" ht="12.75" hidden="1" customHeight="1">
      <c r="B36" s="21"/>
      <c r="C36" s="21"/>
      <c r="D36" s="21"/>
      <c r="E36" s="21"/>
      <c r="F36" s="21"/>
      <c r="G36" s="21"/>
      <c r="H36" s="502"/>
      <c r="I36" s="21"/>
      <c r="J36" s="21"/>
      <c r="K36" s="21"/>
      <c r="L36" s="502"/>
      <c r="M36" s="21"/>
      <c r="N36" s="21"/>
      <c r="O36" s="21"/>
      <c r="P36" s="502"/>
      <c r="Q36" s="21"/>
      <c r="R36" s="21"/>
      <c r="S36" s="21"/>
      <c r="T36" s="502"/>
      <c r="U36" s="21"/>
      <c r="V36" s="21"/>
      <c r="W36" s="21"/>
      <c r="X36" s="502"/>
      <c r="Y36" s="21"/>
      <c r="Z36" s="21"/>
      <c r="AA36" s="21"/>
      <c r="AB36" s="502"/>
      <c r="AC36" s="21"/>
    </row>
    <row r="37" spans="2:29" ht="12.75" hidden="1" customHeight="1">
      <c r="B37" s="21"/>
      <c r="C37" s="21"/>
      <c r="D37" s="21"/>
      <c r="E37" s="21"/>
      <c r="F37" s="21"/>
      <c r="G37" s="21"/>
      <c r="H37" s="502"/>
      <c r="I37" s="21"/>
      <c r="J37" s="21"/>
      <c r="K37" s="21"/>
      <c r="L37" s="502"/>
      <c r="M37" s="21"/>
      <c r="N37" s="21"/>
      <c r="O37" s="21"/>
      <c r="P37" s="502"/>
      <c r="Q37" s="21"/>
      <c r="R37" s="21"/>
      <c r="S37" s="21"/>
      <c r="T37" s="502"/>
      <c r="U37" s="21"/>
      <c r="V37" s="21"/>
      <c r="W37" s="21"/>
      <c r="X37" s="502"/>
      <c r="Y37" s="21"/>
      <c r="Z37" s="21"/>
      <c r="AA37" s="21"/>
      <c r="AB37" s="502"/>
      <c r="AC37" s="21"/>
    </row>
    <row r="38" spans="2:29" ht="12.75" hidden="1" customHeight="1">
      <c r="B38" s="21"/>
      <c r="C38" s="21"/>
      <c r="D38" s="21"/>
      <c r="E38" s="21"/>
      <c r="F38" s="21"/>
      <c r="G38" s="21"/>
      <c r="H38" s="502"/>
      <c r="I38" s="21"/>
      <c r="J38" s="21"/>
      <c r="K38" s="21"/>
      <c r="L38" s="502"/>
      <c r="M38" s="21"/>
      <c r="N38" s="21"/>
      <c r="O38" s="21"/>
      <c r="P38" s="502"/>
      <c r="Q38" s="21"/>
      <c r="R38" s="21"/>
      <c r="S38" s="21"/>
      <c r="T38" s="502"/>
      <c r="U38" s="21"/>
      <c r="V38" s="21"/>
      <c r="W38" s="21"/>
      <c r="X38" s="502"/>
      <c r="Y38" s="21"/>
      <c r="Z38" s="21"/>
      <c r="AA38" s="21"/>
      <c r="AB38" s="502"/>
      <c r="AC38" s="21"/>
    </row>
    <row r="39" spans="2:29" ht="12.75" hidden="1" customHeight="1">
      <c r="B39" s="21"/>
      <c r="C39" s="21"/>
      <c r="D39" s="21"/>
      <c r="E39" s="21"/>
      <c r="F39" s="21"/>
      <c r="G39" s="21"/>
      <c r="H39" s="502"/>
      <c r="I39" s="21"/>
      <c r="J39" s="21"/>
      <c r="K39" s="21"/>
      <c r="L39" s="502"/>
      <c r="M39" s="21"/>
      <c r="N39" s="21"/>
      <c r="O39" s="21"/>
      <c r="P39" s="502"/>
      <c r="Q39" s="21"/>
      <c r="R39" s="21"/>
      <c r="S39" s="21"/>
      <c r="T39" s="502"/>
      <c r="U39" s="21"/>
      <c r="V39" s="21"/>
      <c r="W39" s="21"/>
      <c r="X39" s="502"/>
      <c r="Y39" s="21"/>
      <c r="Z39" s="21"/>
      <c r="AA39" s="21"/>
      <c r="AB39" s="502"/>
      <c r="AC39" s="21"/>
    </row>
    <row r="40" spans="2:29" ht="12.75" customHeight="1">
      <c r="B40" s="25" t="s">
        <v>94</v>
      </c>
      <c r="C40" s="25"/>
      <c r="D40" s="25"/>
      <c r="E40" s="25"/>
      <c r="F40" s="25"/>
      <c r="G40" s="25"/>
      <c r="H40" s="509"/>
      <c r="I40" s="25"/>
      <c r="J40" s="25"/>
      <c r="K40" s="25"/>
      <c r="L40" s="509"/>
      <c r="M40" s="25"/>
      <c r="N40" s="25"/>
      <c r="O40" s="25"/>
      <c r="P40" s="509"/>
      <c r="Q40" s="25"/>
      <c r="R40" s="25"/>
      <c r="S40" s="25"/>
      <c r="T40" s="509"/>
      <c r="U40" s="25"/>
      <c r="V40" s="25"/>
      <c r="W40" s="25"/>
      <c r="X40" s="509"/>
      <c r="Y40" s="25"/>
      <c r="Z40" s="25"/>
      <c r="AA40" s="25"/>
      <c r="AB40" s="509"/>
      <c r="AC40" s="25"/>
    </row>
    <row r="41" spans="2:29" ht="12.75" customHeight="1">
      <c r="B41" s="158" t="s">
        <v>95</v>
      </c>
      <c r="C41" s="151">
        <v>32411.239135587384</v>
      </c>
      <c r="D41" s="151">
        <v>71068.218539918569</v>
      </c>
      <c r="E41" s="151">
        <v>42408.133104537708</v>
      </c>
      <c r="F41" s="151">
        <v>34660.739476876181</v>
      </c>
      <c r="G41" s="151">
        <v>311113.76576973789</v>
      </c>
      <c r="H41" s="542">
        <v>200044.20465146156</v>
      </c>
      <c r="I41" s="151">
        <v>70815.077860798556</v>
      </c>
      <c r="J41" s="151">
        <v>77833.960168979233</v>
      </c>
      <c r="K41" s="151">
        <v>46469.114805335237</v>
      </c>
      <c r="L41" s="542">
        <v>62070.982442578497</v>
      </c>
      <c r="M41" s="151">
        <v>76367.653183039554</v>
      </c>
      <c r="N41" s="151">
        <v>50599.133002073315</v>
      </c>
      <c r="O41" s="151">
        <v>59337.072593999997</v>
      </c>
      <c r="P41" s="542">
        <v>86512.70745799999</v>
      </c>
      <c r="Q41" s="151">
        <v>111120.16192768978</v>
      </c>
      <c r="R41" s="151">
        <v>86757.214829643097</v>
      </c>
      <c r="S41" s="151">
        <v>62027.215775189019</v>
      </c>
      <c r="T41" s="542">
        <v>30064.131358617538</v>
      </c>
      <c r="U41" s="151">
        <v>68983.23209420187</v>
      </c>
      <c r="V41" s="151">
        <v>35671.870271953536</v>
      </c>
      <c r="W41" s="151">
        <v>44390.893129758173</v>
      </c>
      <c r="X41" s="542">
        <v>95505.331467145501</v>
      </c>
      <c r="Y41" s="151">
        <v>25441.49059348843</v>
      </c>
      <c r="Z41" s="151">
        <v>83586.196560115175</v>
      </c>
      <c r="AA41" s="151">
        <v>65305.174572811244</v>
      </c>
      <c r="AB41" s="542">
        <v>21152.370323986979</v>
      </c>
      <c r="AC41" s="151">
        <v>58735.456715451022</v>
      </c>
    </row>
    <row r="42" spans="2:29" ht="12.75" customHeight="1">
      <c r="B42" s="158" t="s">
        <v>96</v>
      </c>
      <c r="C42" s="151">
        <v>29651.78656790292</v>
      </c>
      <c r="D42" s="151">
        <v>47395.971532520431</v>
      </c>
      <c r="E42" s="151">
        <v>27183.208757313128</v>
      </c>
      <c r="F42" s="151">
        <v>34698.500708057967</v>
      </c>
      <c r="G42" s="151">
        <v>18214.008529358747</v>
      </c>
      <c r="H42" s="542">
        <v>88487.172093402856</v>
      </c>
      <c r="I42" s="151">
        <v>27550.135564343582</v>
      </c>
      <c r="J42" s="151">
        <v>36771.364163246479</v>
      </c>
      <c r="K42" s="151">
        <v>21688.957279896611</v>
      </c>
      <c r="L42" s="542">
        <v>40097.670605058629</v>
      </c>
      <c r="M42" s="151">
        <v>39901.659711000044</v>
      </c>
      <c r="N42" s="151">
        <v>37244.835392000328</v>
      </c>
      <c r="O42" s="151">
        <v>31874.29039200001</v>
      </c>
      <c r="P42" s="542">
        <v>73327.162127000003</v>
      </c>
      <c r="Q42" s="151">
        <v>63164.461291999949</v>
      </c>
      <c r="R42" s="151">
        <v>46862.274499999985</v>
      </c>
      <c r="S42" s="151">
        <v>24464.842254000381</v>
      </c>
      <c r="T42" s="542">
        <v>34095.800860999181</v>
      </c>
      <c r="U42" s="151">
        <v>47700.993801999852</v>
      </c>
      <c r="V42" s="151">
        <v>34235.119240000349</v>
      </c>
      <c r="W42" s="151">
        <v>23271.862276000029</v>
      </c>
      <c r="X42" s="542">
        <v>51869.181294999245</v>
      </c>
      <c r="Y42" s="151">
        <v>9424.0124849999465</v>
      </c>
      <c r="Z42" s="151">
        <v>50507.426637999997</v>
      </c>
      <c r="AA42" s="151">
        <v>44227.378394999294</v>
      </c>
      <c r="AB42" s="542">
        <v>40579.717261001584</v>
      </c>
      <c r="AC42" s="151">
        <v>49830.522267000073</v>
      </c>
    </row>
    <row r="43" spans="2:29" ht="12.75" customHeight="1">
      <c r="B43" s="154" t="s">
        <v>97</v>
      </c>
      <c r="C43" s="391">
        <v>62063.025703490304</v>
      </c>
      <c r="D43" s="391">
        <v>118464.190072439</v>
      </c>
      <c r="E43" s="391">
        <v>69591.341861850844</v>
      </c>
      <c r="F43" s="391">
        <v>69359.24018493414</v>
      </c>
      <c r="G43" s="391">
        <v>329327.77429909661</v>
      </c>
      <c r="H43" s="546">
        <v>288531.37674486439</v>
      </c>
      <c r="I43" s="391">
        <v>98365.213425142138</v>
      </c>
      <c r="J43" s="391">
        <v>114605.32433222572</v>
      </c>
      <c r="K43" s="391">
        <v>68158.072085231848</v>
      </c>
      <c r="L43" s="546">
        <v>102168.65304763713</v>
      </c>
      <c r="M43" s="391">
        <v>116269.3128940396</v>
      </c>
      <c r="N43" s="391">
        <f>+N41+N42</f>
        <v>87843.968394073643</v>
      </c>
      <c r="O43" s="391">
        <f>+O41+O42</f>
        <v>91211.362986000007</v>
      </c>
      <c r="P43" s="546">
        <f>+P41+P42</f>
        <v>159839.86958499998</v>
      </c>
      <c r="Q43" s="391">
        <f>+SUM(Q41:Q42)</f>
        <v>174284.62321968973</v>
      </c>
      <c r="R43" s="391">
        <f>+SUM(R41:R42)</f>
        <v>133619.48932964308</v>
      </c>
      <c r="S43" s="391">
        <f>+SUM(S41:S42)</f>
        <v>86492.0580291894</v>
      </c>
      <c r="T43" s="546">
        <f>+SUM(T41:T42)</f>
        <v>64159.93221961672</v>
      </c>
      <c r="U43" s="546">
        <f t="shared" ref="U43:V43" si="19">+SUM(U41:U42)</f>
        <v>116684.22589620172</v>
      </c>
      <c r="V43" s="546">
        <f t="shared" si="19"/>
        <v>69906.989511953885</v>
      </c>
      <c r="W43" s="546">
        <f t="shared" ref="W43:Z43" si="20">+SUM(W41:W42)</f>
        <v>67662.755405758202</v>
      </c>
      <c r="X43" s="546">
        <f t="shared" si="20"/>
        <v>147374.51276214473</v>
      </c>
      <c r="Y43" s="546">
        <f t="shared" si="20"/>
        <v>34865.503078488378</v>
      </c>
      <c r="Z43" s="546">
        <f t="shared" si="20"/>
        <v>134093.62319811518</v>
      </c>
      <c r="AA43" s="546">
        <f t="shared" ref="AA43:AC43" si="21">+SUM(AA41:AA42)</f>
        <v>109532.55296781054</v>
      </c>
      <c r="AB43" s="546">
        <f t="shared" si="21"/>
        <v>61732.087584988563</v>
      </c>
      <c r="AC43" s="546">
        <f t="shared" si="21"/>
        <v>108565.9789824511</v>
      </c>
    </row>
    <row r="44" spans="2:29" ht="12.75" customHeight="1">
      <c r="B44" s="21"/>
      <c r="C44" s="21"/>
      <c r="D44" s="21"/>
      <c r="E44" s="21"/>
      <c r="F44" s="21"/>
      <c r="G44" s="21"/>
      <c r="H44" s="502"/>
      <c r="I44" s="21"/>
      <c r="J44" s="21"/>
      <c r="K44" s="21"/>
      <c r="L44" s="502"/>
      <c r="M44" s="21"/>
      <c r="N44" s="21"/>
      <c r="O44" s="21"/>
      <c r="P44" s="502"/>
      <c r="Q44" s="21"/>
      <c r="R44" s="21"/>
      <c r="S44" s="21"/>
      <c r="T44" s="502"/>
      <c r="U44" s="21"/>
      <c r="V44" s="21"/>
      <c r="W44" s="21"/>
      <c r="X44" s="502"/>
      <c r="Y44" s="21"/>
      <c r="Z44" s="21"/>
      <c r="AA44" s="21"/>
      <c r="AB44" s="502"/>
      <c r="AC44" s="21"/>
    </row>
    <row r="45" spans="2:29" ht="12.75" customHeight="1">
      <c r="B45" s="159" t="s">
        <v>98</v>
      </c>
      <c r="C45" s="392">
        <v>239750.32773660865</v>
      </c>
      <c r="D45" s="392">
        <v>261581.90328273986</v>
      </c>
      <c r="E45" s="392">
        <v>237867.92435595076</v>
      </c>
      <c r="F45" s="392">
        <v>257710.23755227317</v>
      </c>
      <c r="G45" s="392">
        <v>282918.86105039751</v>
      </c>
      <c r="H45" s="550">
        <v>344602.34123425058</v>
      </c>
      <c r="I45" s="392">
        <v>290566.50399241433</v>
      </c>
      <c r="J45" s="392">
        <v>275315.20404340164</v>
      </c>
      <c r="K45" s="392">
        <v>207351.48219282288</v>
      </c>
      <c r="L45" s="550">
        <v>283850.3861301305</v>
      </c>
      <c r="M45" s="392">
        <v>289138.17149550514</v>
      </c>
      <c r="N45" s="392">
        <v>261299.85626928322</v>
      </c>
      <c r="O45" s="392">
        <v>252873.84352700005</v>
      </c>
      <c r="P45" s="550">
        <v>355242.84576699999</v>
      </c>
      <c r="Q45" s="392">
        <v>417204.54135903443</v>
      </c>
      <c r="R45" s="392">
        <v>396588.97289335361</v>
      </c>
      <c r="S45" s="392">
        <v>341999.82043394062</v>
      </c>
      <c r="T45" s="550">
        <v>420672.0537879765</v>
      </c>
      <c r="U45" s="392">
        <v>471724.33172848227</v>
      </c>
      <c r="V45" s="392">
        <v>435299.57012765185</v>
      </c>
      <c r="W45" s="653">
        <v>373632</v>
      </c>
      <c r="X45" s="550">
        <v>426144.03559149767</v>
      </c>
      <c r="Y45" s="392">
        <v>328045.84981495491</v>
      </c>
      <c r="Z45" s="392">
        <v>451562.35337404429</v>
      </c>
      <c r="AA45" s="392">
        <v>339761.39809595572</v>
      </c>
      <c r="AB45" s="550">
        <v>353663.47938738868</v>
      </c>
      <c r="AC45" s="392">
        <v>472444.89547473122</v>
      </c>
    </row>
    <row r="46" spans="2:29" ht="12.75" customHeight="1">
      <c r="B46" s="160" t="s">
        <v>99</v>
      </c>
      <c r="C46" s="393">
        <f t="shared" ref="C46:K46" si="22">+C45/C15</f>
        <v>0.37074256338762629</v>
      </c>
      <c r="D46" s="393">
        <f t="shared" si="22"/>
        <v>0.34308079570675276</v>
      </c>
      <c r="E46" s="393">
        <f t="shared" si="22"/>
        <v>0.33758311983750405</v>
      </c>
      <c r="F46" s="393">
        <f t="shared" si="22"/>
        <v>0.33990913406406265</v>
      </c>
      <c r="G46" s="393">
        <f t="shared" si="22"/>
        <v>0.34365231913274719</v>
      </c>
      <c r="H46" s="551">
        <f t="shared" si="22"/>
        <v>0.42328221855080034</v>
      </c>
      <c r="I46" s="393">
        <f t="shared" si="22"/>
        <v>0.37306217548628595</v>
      </c>
      <c r="J46" s="393">
        <f t="shared" si="22"/>
        <v>0.34276234836440095</v>
      </c>
      <c r="K46" s="393">
        <f t="shared" si="22"/>
        <v>0.25814876886365912</v>
      </c>
      <c r="L46" s="551">
        <v>0.35449540041501176</v>
      </c>
      <c r="M46" s="393">
        <f>M45/M15</f>
        <v>0.33683736881407711</v>
      </c>
      <c r="N46" s="393">
        <f>N45/N15</f>
        <v>0.31781709176102074</v>
      </c>
      <c r="O46" s="393">
        <f>O45/O15</f>
        <v>0.29452706825127623</v>
      </c>
      <c r="P46" s="551">
        <f>P45/P15</f>
        <v>0.32918164876668593</v>
      </c>
      <c r="Q46" s="393">
        <v>0.36927440951522122</v>
      </c>
      <c r="R46" s="393">
        <f t="shared" ref="R46:AC46" si="23">+R45/R15</f>
        <v>0.36848640962143953</v>
      </c>
      <c r="S46" s="393">
        <f t="shared" si="23"/>
        <v>0.29385325442640808</v>
      </c>
      <c r="T46" s="551">
        <f t="shared" si="23"/>
        <v>0.25929487363225884</v>
      </c>
      <c r="U46" s="393">
        <f t="shared" si="23"/>
        <v>0.34762759335656868</v>
      </c>
      <c r="V46" s="393">
        <f t="shared" si="23"/>
        <v>0.30574254587346733</v>
      </c>
      <c r="W46" s="393">
        <f t="shared" si="23"/>
        <v>0.27309499199212967</v>
      </c>
      <c r="X46" s="551">
        <f t="shared" si="23"/>
        <v>0.26860215077794275</v>
      </c>
      <c r="Y46" s="393">
        <f t="shared" si="23"/>
        <v>0.24574940500815709</v>
      </c>
      <c r="Z46" s="393">
        <f t="shared" si="23"/>
        <v>0.24311082728608358</v>
      </c>
      <c r="AA46" s="393">
        <f t="shared" si="23"/>
        <v>0.24724266964532848</v>
      </c>
      <c r="AB46" s="551">
        <f t="shared" si="23"/>
        <v>0.17021062156996503</v>
      </c>
      <c r="AC46" s="393">
        <f t="shared" si="23"/>
        <v>0.32993417948711051</v>
      </c>
    </row>
    <row r="47" spans="2:29" ht="12.75" customHeight="1">
      <c r="B47" s="146"/>
      <c r="C47" s="146"/>
      <c r="D47" s="146"/>
      <c r="E47" s="146"/>
      <c r="F47" s="146"/>
      <c r="G47" s="146"/>
      <c r="H47" s="544"/>
      <c r="I47" s="146"/>
      <c r="J47" s="146"/>
      <c r="K47" s="146"/>
      <c r="L47" s="544"/>
      <c r="M47" s="146"/>
      <c r="N47" s="146"/>
      <c r="O47" s="146"/>
      <c r="P47" s="544"/>
      <c r="Q47" s="146"/>
      <c r="R47" s="146"/>
      <c r="S47" s="146"/>
      <c r="T47" s="544"/>
      <c r="U47" s="146"/>
      <c r="V47" s="146"/>
      <c r="W47" s="146"/>
      <c r="X47" s="544"/>
      <c r="Y47" s="146"/>
      <c r="Z47" s="146"/>
      <c r="AA47" s="146"/>
      <c r="AB47" s="544"/>
      <c r="AC47" s="146"/>
    </row>
    <row r="48" spans="2:29" ht="12.75" hidden="1" customHeight="1">
      <c r="B48" s="146"/>
      <c r="C48" s="146"/>
      <c r="D48" s="146"/>
      <c r="E48" s="146"/>
      <c r="F48" s="146"/>
      <c r="G48" s="146"/>
      <c r="H48" s="544"/>
      <c r="I48" s="146"/>
      <c r="J48" s="146"/>
      <c r="K48" s="146"/>
      <c r="L48" s="544"/>
      <c r="M48" s="146"/>
      <c r="N48" s="146"/>
      <c r="O48" s="146"/>
      <c r="P48" s="544"/>
      <c r="Q48" s="146"/>
      <c r="R48" s="146"/>
      <c r="S48" s="146"/>
      <c r="T48" s="544"/>
      <c r="U48" s="146"/>
      <c r="V48" s="146"/>
      <c r="W48" s="146"/>
      <c r="X48" s="544"/>
      <c r="Y48" s="146"/>
      <c r="Z48" s="146"/>
      <c r="AA48" s="146"/>
      <c r="AB48" s="544"/>
      <c r="AC48" s="146"/>
    </row>
    <row r="49" spans="2:29" ht="12.75" customHeight="1">
      <c r="B49" s="158" t="s">
        <v>100</v>
      </c>
      <c r="C49" s="151">
        <v>58677.815280999988</v>
      </c>
      <c r="D49" s="151">
        <v>56944.392969000008</v>
      </c>
      <c r="E49" s="151">
        <v>68503.703493000008</v>
      </c>
      <c r="F49" s="151">
        <v>79793.13903099997</v>
      </c>
      <c r="G49" s="151">
        <v>86322.963784999913</v>
      </c>
      <c r="H49" s="542">
        <v>66233.163970000052</v>
      </c>
      <c r="I49" s="151">
        <v>64215.142972000038</v>
      </c>
      <c r="J49" s="151">
        <v>65559.78843700001</v>
      </c>
      <c r="K49" s="151">
        <v>70058.060526000016</v>
      </c>
      <c r="L49" s="542">
        <v>72439.418115000066</v>
      </c>
      <c r="M49" s="151">
        <v>73190.311319</v>
      </c>
      <c r="N49" s="151">
        <v>79026.068452000065</v>
      </c>
      <c r="O49" s="151">
        <v>55154.180909999995</v>
      </c>
      <c r="P49" s="542">
        <v>80676.863293999952</v>
      </c>
      <c r="Q49" s="151">
        <v>79381.022373999993</v>
      </c>
      <c r="R49" s="151">
        <v>79268.116711999988</v>
      </c>
      <c r="S49" s="151">
        <v>81146.351759999961</v>
      </c>
      <c r="T49" s="542">
        <v>75688.360116000025</v>
      </c>
      <c r="U49" s="151">
        <v>80017.180307999981</v>
      </c>
      <c r="V49" s="151">
        <v>81703.000804000025</v>
      </c>
      <c r="W49" s="151">
        <v>88981.825617999944</v>
      </c>
      <c r="X49" s="542">
        <v>100272.03160800005</v>
      </c>
      <c r="Y49" s="151">
        <v>94742.182695999974</v>
      </c>
      <c r="Z49" s="151">
        <v>94077.377237000037</v>
      </c>
      <c r="AA49" s="151">
        <v>94463</v>
      </c>
      <c r="AB49" s="542">
        <v>108812</v>
      </c>
      <c r="AC49" s="151">
        <v>99705.514959999986</v>
      </c>
    </row>
    <row r="50" spans="2:29" ht="12.75" customHeight="1">
      <c r="B50" s="390"/>
      <c r="C50" s="390"/>
      <c r="D50" s="390"/>
      <c r="E50" s="390"/>
      <c r="F50" s="390"/>
      <c r="G50" s="390"/>
      <c r="H50" s="541"/>
      <c r="I50" s="390"/>
      <c r="J50" s="390"/>
      <c r="K50" s="390"/>
      <c r="L50" s="541"/>
      <c r="M50" s="390"/>
      <c r="N50" s="390"/>
      <c r="O50" s="390"/>
      <c r="P50" s="541"/>
      <c r="Q50" s="390"/>
      <c r="T50" s="552"/>
      <c r="X50" s="552"/>
      <c r="AB50" s="552"/>
    </row>
    <row r="51" spans="2:29" ht="12.75" customHeight="1">
      <c r="B51" s="468" t="s">
        <v>172</v>
      </c>
      <c r="C51" s="390"/>
      <c r="D51" s="390"/>
      <c r="E51" s="390"/>
      <c r="F51" s="390"/>
      <c r="G51" s="390"/>
      <c r="H51" s="541"/>
      <c r="I51" s="390"/>
      <c r="J51" s="390"/>
      <c r="K51" s="390"/>
      <c r="L51" s="567"/>
      <c r="M51" s="394"/>
      <c r="N51" s="394"/>
      <c r="O51" s="394"/>
      <c r="P51" s="567"/>
      <c r="Q51" s="394"/>
      <c r="T51" s="552"/>
      <c r="X51" s="552"/>
      <c r="AB51" s="552"/>
    </row>
    <row r="52" spans="2:29" ht="12.75" customHeight="1">
      <c r="B52" s="454" t="s">
        <v>168</v>
      </c>
      <c r="C52" s="390"/>
      <c r="D52" s="390"/>
      <c r="E52" s="390"/>
      <c r="F52" s="390"/>
      <c r="G52" s="390"/>
      <c r="H52" s="541"/>
      <c r="I52" s="390"/>
      <c r="J52" s="390"/>
      <c r="K52" s="390"/>
      <c r="L52" s="541"/>
      <c r="M52" s="390"/>
      <c r="N52" s="390"/>
      <c r="O52" s="390"/>
      <c r="P52" s="541"/>
      <c r="Q52" s="390"/>
      <c r="T52" s="552"/>
      <c r="X52" s="552"/>
      <c r="AB52" s="552"/>
    </row>
    <row r="53" spans="2:29" ht="12.75" customHeight="1">
      <c r="B53" s="455" t="s">
        <v>70</v>
      </c>
      <c r="C53" s="146"/>
      <c r="D53" s="146"/>
      <c r="E53" s="146"/>
      <c r="F53" s="146"/>
      <c r="G53" s="146"/>
      <c r="H53" s="544"/>
      <c r="I53" s="146"/>
      <c r="J53" s="146"/>
      <c r="K53" s="146"/>
      <c r="L53" s="544"/>
      <c r="M53" s="146"/>
      <c r="N53" s="146"/>
      <c r="O53" s="146"/>
      <c r="P53" s="544"/>
      <c r="Q53" s="146"/>
      <c r="T53" s="552"/>
      <c r="X53" s="552"/>
      <c r="AB53" s="552"/>
    </row>
    <row r="54" spans="2:29" ht="12.75" customHeight="1">
      <c r="B54" s="147"/>
      <c r="C54" s="181"/>
      <c r="D54" s="181"/>
      <c r="E54" s="181"/>
      <c r="F54" s="181"/>
      <c r="G54" s="181"/>
      <c r="H54" s="568"/>
      <c r="I54" s="181"/>
      <c r="J54" s="181"/>
      <c r="K54" s="181"/>
      <c r="L54" s="568"/>
      <c r="M54" s="181"/>
      <c r="N54" s="181"/>
      <c r="O54" s="181"/>
      <c r="P54" s="568"/>
      <c r="Q54" s="181"/>
      <c r="T54" s="552"/>
      <c r="X54" s="552"/>
      <c r="AB54" s="552"/>
    </row>
    <row r="55" spans="2:29" ht="12.75" customHeight="1">
      <c r="B55" s="148"/>
      <c r="C55" s="149" t="str">
        <f>+$C$8</f>
        <v>4T 2017</v>
      </c>
      <c r="D55" s="149" t="str">
        <f>+$D$8</f>
        <v>4T 2018</v>
      </c>
      <c r="E55" s="149" t="str">
        <f t="shared" ref="E55:K55" si="24">+E$8</f>
        <v>1T2019</v>
      </c>
      <c r="F55" s="149" t="str">
        <f t="shared" si="24"/>
        <v>2T2019</v>
      </c>
      <c r="G55" s="149" t="str">
        <f t="shared" si="24"/>
        <v>3T2019</v>
      </c>
      <c r="H55" s="540" t="str">
        <f t="shared" si="24"/>
        <v>4T2019</v>
      </c>
      <c r="I55" s="149" t="str">
        <f t="shared" si="24"/>
        <v>1T20</v>
      </c>
      <c r="J55" s="149" t="str">
        <f t="shared" si="24"/>
        <v>2T20</v>
      </c>
      <c r="K55" s="149" t="str">
        <f t="shared" si="24"/>
        <v>3T20</v>
      </c>
      <c r="L55" s="540" t="str">
        <f t="shared" ref="L55:X55" si="25">+L$2</f>
        <v>4T20</v>
      </c>
      <c r="M55" s="149" t="str">
        <f t="shared" si="25"/>
        <v>1T21</v>
      </c>
      <c r="N55" s="149" t="str">
        <f t="shared" si="25"/>
        <v>2T21</v>
      </c>
      <c r="O55" s="149" t="str">
        <f t="shared" si="25"/>
        <v>3T21</v>
      </c>
      <c r="P55" s="540" t="str">
        <f t="shared" si="25"/>
        <v>4T21</v>
      </c>
      <c r="Q55" s="149" t="str">
        <f t="shared" si="25"/>
        <v>1T22</v>
      </c>
      <c r="R55" s="149" t="str">
        <f t="shared" si="25"/>
        <v>2T22</v>
      </c>
      <c r="S55" s="149" t="str">
        <f t="shared" si="25"/>
        <v>3T22</v>
      </c>
      <c r="T55" s="540" t="str">
        <f t="shared" si="25"/>
        <v>4T22</v>
      </c>
      <c r="U55" s="149" t="s">
        <v>67</v>
      </c>
      <c r="V55" s="149" t="str">
        <f t="shared" si="25"/>
        <v>2T23</v>
      </c>
      <c r="W55" s="149" t="str">
        <f t="shared" si="25"/>
        <v>3T23</v>
      </c>
      <c r="X55" s="540" t="str">
        <f t="shared" si="25"/>
        <v>4T23</v>
      </c>
      <c r="Y55" s="149" t="str">
        <f>+Y2</f>
        <v>1T24</v>
      </c>
      <c r="Z55" s="149" t="str">
        <f>+Z2</f>
        <v>2T24</v>
      </c>
      <c r="AA55" s="149" t="str">
        <f>+AA2</f>
        <v>3T24</v>
      </c>
      <c r="AB55" s="540" t="str">
        <f>+AB2</f>
        <v>4T24</v>
      </c>
      <c r="AC55" s="149" t="str">
        <f>+AC2</f>
        <v>1T25</v>
      </c>
    </row>
    <row r="56" spans="2:29" ht="12.75" customHeight="1">
      <c r="B56" s="21"/>
      <c r="C56" s="21"/>
      <c r="D56" s="21"/>
      <c r="E56" s="21"/>
      <c r="F56" s="21"/>
      <c r="G56" s="21"/>
      <c r="H56" s="502"/>
      <c r="I56" s="21"/>
      <c r="J56" s="21"/>
      <c r="K56" s="21"/>
      <c r="L56" s="502"/>
      <c r="M56" s="21"/>
      <c r="N56" s="21"/>
      <c r="O56" s="21"/>
      <c r="P56" s="502"/>
      <c r="Q56" s="21"/>
      <c r="R56" s="21"/>
      <c r="T56" s="541"/>
      <c r="U56" s="390"/>
      <c r="V56" s="21"/>
      <c r="W56" s="21"/>
      <c r="X56" s="541"/>
      <c r="Y56" s="390"/>
      <c r="Z56" s="21"/>
      <c r="AA56" s="21"/>
      <c r="AB56" s="541"/>
      <c r="AC56" s="390"/>
    </row>
    <row r="57" spans="2:29" ht="12.75" hidden="1" customHeight="1">
      <c r="B57" s="150" t="s">
        <v>72</v>
      </c>
      <c r="C57" s="151">
        <v>31178.295511999997</v>
      </c>
      <c r="D57" s="151">
        <v>35954.307775999987</v>
      </c>
      <c r="E57" s="151">
        <v>-95.167493999999536</v>
      </c>
      <c r="F57" s="151">
        <v>0</v>
      </c>
      <c r="G57" s="151">
        <v>0</v>
      </c>
      <c r="H57" s="542">
        <v>0</v>
      </c>
      <c r="I57" s="151">
        <v>0</v>
      </c>
      <c r="J57" s="151">
        <v>0</v>
      </c>
      <c r="K57" s="151">
        <v>0</v>
      </c>
      <c r="L57" s="542">
        <v>0</v>
      </c>
      <c r="M57" s="151">
        <v>0</v>
      </c>
      <c r="N57" s="151">
        <v>0</v>
      </c>
      <c r="O57" s="151">
        <v>0</v>
      </c>
      <c r="P57" s="542">
        <v>0</v>
      </c>
      <c r="Q57" s="151">
        <v>0</v>
      </c>
      <c r="R57" s="151">
        <v>0</v>
      </c>
      <c r="S57" s="151">
        <v>0</v>
      </c>
      <c r="T57" s="542">
        <v>0</v>
      </c>
      <c r="U57" s="151">
        <v>0</v>
      </c>
      <c r="V57" s="151">
        <v>0</v>
      </c>
      <c r="W57" s="151">
        <v>0</v>
      </c>
      <c r="X57" s="542">
        <v>0</v>
      </c>
      <c r="Y57" s="151"/>
      <c r="Z57" s="151"/>
      <c r="AA57" s="151"/>
      <c r="AB57" s="542"/>
      <c r="AC57" s="151"/>
    </row>
    <row r="58" spans="2:29" ht="12.75" hidden="1" customHeight="1">
      <c r="B58" s="150" t="s">
        <v>73</v>
      </c>
      <c r="C58" s="151">
        <v>0</v>
      </c>
      <c r="D58" s="151">
        <v>0</v>
      </c>
      <c r="E58" s="151">
        <v>0</v>
      </c>
      <c r="F58" s="151">
        <v>0</v>
      </c>
      <c r="G58" s="151">
        <v>0</v>
      </c>
      <c r="H58" s="542">
        <v>0</v>
      </c>
      <c r="I58" s="151">
        <v>0</v>
      </c>
      <c r="J58" s="151">
        <v>0</v>
      </c>
      <c r="K58" s="151">
        <v>0</v>
      </c>
      <c r="L58" s="542">
        <v>0</v>
      </c>
      <c r="M58" s="151">
        <v>0</v>
      </c>
      <c r="N58" s="151">
        <v>0</v>
      </c>
      <c r="O58" s="151">
        <v>0</v>
      </c>
      <c r="P58" s="542">
        <v>0</v>
      </c>
      <c r="Q58" s="151">
        <v>0</v>
      </c>
      <c r="R58" s="151">
        <v>0</v>
      </c>
      <c r="S58" s="151">
        <v>0</v>
      </c>
      <c r="T58" s="542">
        <v>0</v>
      </c>
      <c r="U58" s="151">
        <v>0</v>
      </c>
      <c r="V58" s="151">
        <v>0</v>
      </c>
      <c r="W58" s="151">
        <v>0</v>
      </c>
      <c r="X58" s="542">
        <v>0</v>
      </c>
      <c r="Y58" s="151"/>
      <c r="Z58" s="151"/>
      <c r="AA58" s="151"/>
      <c r="AB58" s="542"/>
      <c r="AC58" s="151"/>
    </row>
    <row r="59" spans="2:29" ht="12.75" hidden="1" customHeight="1">
      <c r="B59" s="150" t="s">
        <v>74</v>
      </c>
      <c r="C59" s="151">
        <v>0</v>
      </c>
      <c r="D59" s="151">
        <v>0</v>
      </c>
      <c r="E59" s="151">
        <v>0</v>
      </c>
      <c r="F59" s="151">
        <v>0</v>
      </c>
      <c r="G59" s="151">
        <v>0</v>
      </c>
      <c r="H59" s="542">
        <v>0</v>
      </c>
      <c r="I59" s="151">
        <v>0</v>
      </c>
      <c r="J59" s="151">
        <v>0</v>
      </c>
      <c r="K59" s="151">
        <v>0</v>
      </c>
      <c r="L59" s="542">
        <v>0</v>
      </c>
      <c r="M59" s="151">
        <v>0</v>
      </c>
      <c r="N59" s="151">
        <v>0</v>
      </c>
      <c r="O59" s="151">
        <v>0</v>
      </c>
      <c r="P59" s="542">
        <v>0</v>
      </c>
      <c r="Q59" s="151">
        <v>0</v>
      </c>
      <c r="R59" s="151">
        <v>0</v>
      </c>
      <c r="S59" s="151">
        <v>0</v>
      </c>
      <c r="T59" s="542">
        <v>0</v>
      </c>
      <c r="U59" s="151">
        <v>0</v>
      </c>
      <c r="V59" s="151">
        <v>0</v>
      </c>
      <c r="W59" s="151">
        <v>0</v>
      </c>
      <c r="X59" s="542">
        <v>0</v>
      </c>
      <c r="Y59" s="151"/>
      <c r="Z59" s="151"/>
      <c r="AA59" s="151"/>
      <c r="AB59" s="542"/>
      <c r="AC59" s="151"/>
    </row>
    <row r="60" spans="2:29" ht="12.75" hidden="1" customHeight="1">
      <c r="B60" s="150" t="s">
        <v>75</v>
      </c>
      <c r="C60" s="151">
        <v>20223.788940000002</v>
      </c>
      <c r="D60" s="151">
        <v>21128.583793000013</v>
      </c>
      <c r="E60" s="151">
        <v>-2.2485380000000035</v>
      </c>
      <c r="F60" s="151">
        <v>0</v>
      </c>
      <c r="G60" s="151">
        <v>0</v>
      </c>
      <c r="H60" s="542">
        <v>0</v>
      </c>
      <c r="I60" s="151">
        <v>0</v>
      </c>
      <c r="J60" s="151">
        <v>0</v>
      </c>
      <c r="K60" s="151">
        <v>0</v>
      </c>
      <c r="L60" s="542">
        <v>0</v>
      </c>
      <c r="M60" s="151">
        <v>0</v>
      </c>
      <c r="N60" s="151">
        <v>0</v>
      </c>
      <c r="O60" s="151">
        <v>0</v>
      </c>
      <c r="P60" s="542">
        <v>0</v>
      </c>
      <c r="Q60" s="151">
        <v>0</v>
      </c>
      <c r="R60" s="151">
        <v>0</v>
      </c>
      <c r="S60" s="151">
        <v>0</v>
      </c>
      <c r="T60" s="542">
        <v>0</v>
      </c>
      <c r="U60" s="151">
        <v>0</v>
      </c>
      <c r="V60" s="151">
        <v>0</v>
      </c>
      <c r="W60" s="151">
        <v>0</v>
      </c>
      <c r="X60" s="542">
        <v>0</v>
      </c>
      <c r="Y60" s="151"/>
      <c r="Z60" s="151"/>
      <c r="AA60" s="151"/>
      <c r="AB60" s="542"/>
      <c r="AC60" s="151"/>
    </row>
    <row r="61" spans="2:29" ht="12.75" customHeight="1">
      <c r="B61" s="150" t="s">
        <v>76</v>
      </c>
      <c r="C61" s="151">
        <v>11082.577986999997</v>
      </c>
      <c r="D61" s="151">
        <v>9172.4523079999999</v>
      </c>
      <c r="E61" s="151">
        <v>13632.726688000001</v>
      </c>
      <c r="F61" s="151">
        <v>17148.162421999994</v>
      </c>
      <c r="G61" s="151">
        <v>17462.496835000005</v>
      </c>
      <c r="H61" s="542">
        <v>21717.037928999998</v>
      </c>
      <c r="I61" s="151">
        <v>35112.210944999999</v>
      </c>
      <c r="J61" s="151">
        <v>38640.352314000003</v>
      </c>
      <c r="K61" s="151">
        <v>16165.066124999998</v>
      </c>
      <c r="L61" s="542">
        <v>15278.358545999989</v>
      </c>
      <c r="M61" s="151">
        <v>11132.017041000001</v>
      </c>
      <c r="N61" s="151">
        <v>-1265.2873120000004</v>
      </c>
      <c r="O61" s="151">
        <v>13904.614281</v>
      </c>
      <c r="P61" s="542">
        <v>-163443.41201</v>
      </c>
      <c r="Q61" s="151">
        <v>15374.390343999999</v>
      </c>
      <c r="R61" s="151">
        <v>21496.443369000001</v>
      </c>
      <c r="S61" s="151">
        <v>15999.023057999999</v>
      </c>
      <c r="T61" s="542">
        <v>16048.892490000006</v>
      </c>
      <c r="U61" s="151">
        <v>21949.573432999998</v>
      </c>
      <c r="V61" s="151">
        <v>25019.758999999998</v>
      </c>
      <c r="W61" s="151">
        <v>46760.923630000012</v>
      </c>
      <c r="X61" s="542">
        <v>62617.351400000014</v>
      </c>
      <c r="Y61" s="151">
        <v>51046.098313999995</v>
      </c>
      <c r="Z61" s="151">
        <v>57466.289719000015</v>
      </c>
      <c r="AA61" s="151">
        <v>40558.502987</v>
      </c>
      <c r="AB61" s="542">
        <v>379914.03680999996</v>
      </c>
      <c r="AC61" s="151">
        <v>9371.3830679999992</v>
      </c>
    </row>
    <row r="62" spans="2:29" ht="12.75" customHeight="1">
      <c r="B62" s="150" t="s">
        <v>173</v>
      </c>
      <c r="C62" s="151">
        <v>85722.907920999976</v>
      </c>
      <c r="D62" s="151">
        <v>85348.108575999999</v>
      </c>
      <c r="E62" s="151">
        <v>46172.269987999993</v>
      </c>
      <c r="F62" s="151">
        <v>31766.013546000024</v>
      </c>
      <c r="G62" s="151">
        <v>37304.447082999963</v>
      </c>
      <c r="H62" s="542">
        <v>12756.867299000063</v>
      </c>
      <c r="I62" s="151">
        <v>52975.698376</v>
      </c>
      <c r="J62" s="151">
        <v>76890.296674000012</v>
      </c>
      <c r="K62" s="151">
        <v>90047.246438999966</v>
      </c>
      <c r="L62" s="542">
        <v>80273.573456000013</v>
      </c>
      <c r="M62" s="151">
        <v>85351.767441000004</v>
      </c>
      <c r="N62" s="151">
        <v>129370.49628000005</v>
      </c>
      <c r="O62" s="151">
        <v>100804.00947099994</v>
      </c>
      <c r="P62" s="542">
        <v>287506.72680800001</v>
      </c>
      <c r="Q62" s="151">
        <v>109995.09480499997</v>
      </c>
      <c r="R62" s="151">
        <v>108110.24391800005</v>
      </c>
      <c r="S62" s="151">
        <v>72337.043084999954</v>
      </c>
      <c r="T62" s="542">
        <v>18566.189293999982</v>
      </c>
      <c r="U62" s="151">
        <v>99214.288254000014</v>
      </c>
      <c r="V62" s="151">
        <v>76924.409</v>
      </c>
      <c r="W62" s="151">
        <v>58515.59085399998</v>
      </c>
      <c r="X62" s="542">
        <v>-725015.74317800009</v>
      </c>
      <c r="Y62" s="151">
        <v>19347.460875999997</v>
      </c>
      <c r="Z62" s="151">
        <v>88462.26822100002</v>
      </c>
      <c r="AA62" s="151">
        <v>78030.671252999993</v>
      </c>
      <c r="AB62" s="542">
        <v>73518.03043699995</v>
      </c>
      <c r="AC62" s="151">
        <v>86458.970780999996</v>
      </c>
    </row>
    <row r="63" spans="2:29" ht="12.75" customHeight="1">
      <c r="B63" s="146" t="s">
        <v>77</v>
      </c>
      <c r="C63" s="152">
        <v>62484.662438999992</v>
      </c>
      <c r="D63" s="152">
        <v>66255.343877000007</v>
      </c>
      <c r="E63" s="152">
        <f t="shared" ref="E63:J63" si="26">SUM(E57:E62)</f>
        <v>59707.580643999994</v>
      </c>
      <c r="F63" s="152">
        <f t="shared" si="26"/>
        <v>48914.175968000018</v>
      </c>
      <c r="G63" s="152">
        <f t="shared" si="26"/>
        <v>54766.943917999968</v>
      </c>
      <c r="H63" s="543">
        <f t="shared" si="26"/>
        <v>34473.905228000061</v>
      </c>
      <c r="I63" s="152">
        <f t="shared" si="26"/>
        <v>88087.909320999999</v>
      </c>
      <c r="J63" s="152">
        <f t="shared" si="26"/>
        <v>115530.64898800002</v>
      </c>
      <c r="K63" s="152">
        <v>106212.31256399996</v>
      </c>
      <c r="L63" s="543">
        <v>95551.932002000001</v>
      </c>
      <c r="M63" s="152">
        <v>96483.784482000003</v>
      </c>
      <c r="N63" s="152">
        <f>SUM(N57:N62)</f>
        <v>128105.20896800005</v>
      </c>
      <c r="O63" s="152">
        <v>114708.62375199993</v>
      </c>
      <c r="P63" s="543">
        <v>124063.31479800001</v>
      </c>
      <c r="Q63" s="152">
        <f>+SUM(Q57:Q62)</f>
        <v>125369.48514899997</v>
      </c>
      <c r="R63" s="152">
        <f t="shared" ref="R63:S63" si="27">+SUM(R57:R62)</f>
        <v>129606.68728700005</v>
      </c>
      <c r="S63" s="152">
        <f t="shared" si="27"/>
        <v>88336.066142999945</v>
      </c>
      <c r="T63" s="543">
        <f t="shared" ref="T63" si="28">+SUM(T57:T62)</f>
        <v>34615.081783999987</v>
      </c>
      <c r="U63" s="152">
        <v>121163.86168700001</v>
      </c>
      <c r="V63" s="152">
        <f t="shared" ref="V63:X63" si="29">+SUM(V57:V62)</f>
        <v>101944.16800000001</v>
      </c>
      <c r="W63" s="152">
        <f t="shared" si="29"/>
        <v>105276.51448399998</v>
      </c>
      <c r="X63" s="543">
        <f t="shared" si="29"/>
        <v>-662398.39177800005</v>
      </c>
      <c r="Y63" s="152">
        <f>+Y62+Y61</f>
        <v>70393.55919</v>
      </c>
      <c r="Z63" s="152">
        <f>+Z62+Z61</f>
        <v>145928.55794000003</v>
      </c>
      <c r="AA63" s="152">
        <f>+AA62+AA61</f>
        <v>118589.17423999999</v>
      </c>
      <c r="AB63" s="543">
        <f>+AB62+AB61</f>
        <v>453432.06724699994</v>
      </c>
      <c r="AC63" s="152">
        <f>+AC62+AC61</f>
        <v>95830.353848999992</v>
      </c>
    </row>
    <row r="64" spans="2:29" ht="12.75" customHeight="1">
      <c r="B64" s="146"/>
      <c r="C64" s="146"/>
      <c r="D64" s="146"/>
      <c r="E64" s="146"/>
      <c r="F64" s="146"/>
      <c r="G64" s="146"/>
      <c r="H64" s="544"/>
      <c r="I64" s="146"/>
      <c r="J64" s="146"/>
      <c r="K64" s="146"/>
      <c r="L64" s="544"/>
      <c r="M64" s="146"/>
      <c r="N64" s="146"/>
      <c r="O64" s="146"/>
      <c r="P64" s="544"/>
      <c r="Q64" s="146"/>
      <c r="R64" s="146"/>
      <c r="S64" s="146"/>
      <c r="T64" s="544"/>
      <c r="U64" s="146"/>
      <c r="V64" s="146"/>
      <c r="W64" s="146"/>
      <c r="X64" s="544"/>
      <c r="Y64" s="146"/>
      <c r="Z64" s="146"/>
      <c r="AA64" s="146"/>
      <c r="AB64" s="544"/>
      <c r="AC64" s="146"/>
    </row>
    <row r="65" spans="2:29" ht="12.75" customHeight="1">
      <c r="B65" s="146" t="s">
        <v>78</v>
      </c>
      <c r="C65" s="153">
        <v>-30799.984422999973</v>
      </c>
      <c r="D65" s="153">
        <v>-34492.904085000031</v>
      </c>
      <c r="E65" s="153">
        <v>-6147.1232310000005</v>
      </c>
      <c r="F65" s="153">
        <v>-5743.4377150000028</v>
      </c>
      <c r="G65" s="153">
        <v>-6174.1341699999957</v>
      </c>
      <c r="H65" s="545">
        <v>-6847.0678280000029</v>
      </c>
      <c r="I65" s="153">
        <v>-5417.8952490000038</v>
      </c>
      <c r="J65" s="153">
        <v>-5211.2349239999958</v>
      </c>
      <c r="K65" s="153">
        <v>-5811.2247420000003</v>
      </c>
      <c r="L65" s="545">
        <v>-6871.7325850000016</v>
      </c>
      <c r="M65" s="153">
        <v>-6427.2881449999995</v>
      </c>
      <c r="N65" s="153">
        <v>-10522.904898000001</v>
      </c>
      <c r="O65" s="153">
        <v>521.3810389999926</v>
      </c>
      <c r="P65" s="545">
        <v>-7039.1879959999933</v>
      </c>
      <c r="Q65" s="387">
        <v>-6425.6238369999992</v>
      </c>
      <c r="R65" s="387">
        <v>-5906.7958740000031</v>
      </c>
      <c r="S65" s="387">
        <v>-7491.6001280000019</v>
      </c>
      <c r="T65" s="543">
        <v>-6479.2186849999925</v>
      </c>
      <c r="U65" s="152">
        <v>-8978.9053519999998</v>
      </c>
      <c r="V65" s="387">
        <v>-10013.339</v>
      </c>
      <c r="W65" s="387">
        <v>-6559.7668750000121</v>
      </c>
      <c r="X65" s="543">
        <v>-5258.9194579999967</v>
      </c>
      <c r="Y65" s="152">
        <v>-7569.5993179999978</v>
      </c>
      <c r="Z65" s="387">
        <v>-7811.5244300000022</v>
      </c>
      <c r="AA65" s="387">
        <v>-7872.693741000001</v>
      </c>
      <c r="AB65" s="543">
        <v>-8575.1677539999982</v>
      </c>
      <c r="AC65" s="152">
        <v>-15356.029697000005</v>
      </c>
    </row>
    <row r="66" spans="2:29" ht="12.75" customHeight="1">
      <c r="B66" s="154" t="s">
        <v>79</v>
      </c>
      <c r="C66" s="391">
        <v>31684.67801600002</v>
      </c>
      <c r="D66" s="391">
        <v>31762.439791999976</v>
      </c>
      <c r="E66" s="391">
        <f>+E63+E65</f>
        <v>53560.457412999996</v>
      </c>
      <c r="F66" s="391">
        <f>+F63+F65</f>
        <v>43170.738253000018</v>
      </c>
      <c r="G66" s="391">
        <f>+G63+G65</f>
        <v>48592.809747999971</v>
      </c>
      <c r="H66" s="546">
        <f>+H63+H65</f>
        <v>27626.837400000059</v>
      </c>
      <c r="I66" s="391">
        <f>+I63+I65</f>
        <v>82670.014071999991</v>
      </c>
      <c r="J66" s="391">
        <v>110319.41406400003</v>
      </c>
      <c r="K66" s="391">
        <v>100401.08782199996</v>
      </c>
      <c r="L66" s="546">
        <v>88680.199416999996</v>
      </c>
      <c r="M66" s="391">
        <v>90056.496337000019</v>
      </c>
      <c r="N66" s="391">
        <f>+N63+N65</f>
        <v>117582.30407000004</v>
      </c>
      <c r="O66" s="391">
        <f>+O63+O65</f>
        <v>115230.00479099993</v>
      </c>
      <c r="P66" s="546">
        <v>117024.12680200001</v>
      </c>
      <c r="Q66" s="391">
        <f>+Q63+Q65</f>
        <v>118943.86131199996</v>
      </c>
      <c r="R66" s="391">
        <f>+R63+R65</f>
        <v>123699.89141300005</v>
      </c>
      <c r="S66" s="391">
        <f>+S63+S65</f>
        <v>80844.46601499994</v>
      </c>
      <c r="T66" s="546">
        <f>+T63+T65</f>
        <v>28135.863098999995</v>
      </c>
      <c r="U66" s="391">
        <v>112184.95633500001</v>
      </c>
      <c r="V66" s="391">
        <f t="shared" ref="V66:AA66" si="30">+V63+V65</f>
        <v>91930.828999999998</v>
      </c>
      <c r="W66" s="391">
        <f t="shared" si="30"/>
        <v>98716.747608999969</v>
      </c>
      <c r="X66" s="546">
        <f t="shared" si="30"/>
        <v>-667657.31123600004</v>
      </c>
      <c r="Y66" s="391">
        <f t="shared" si="30"/>
        <v>62823.959871999999</v>
      </c>
      <c r="Z66" s="391">
        <f t="shared" si="30"/>
        <v>138117.03351000004</v>
      </c>
      <c r="AA66" s="391">
        <f t="shared" si="30"/>
        <v>110716.480499</v>
      </c>
      <c r="AB66" s="546">
        <f t="shared" ref="AB66:AC66" si="31">+AB63+AB65</f>
        <v>444856.89949299995</v>
      </c>
      <c r="AC66" s="391">
        <f t="shared" si="31"/>
        <v>80474.324151999986</v>
      </c>
    </row>
    <row r="67" spans="2:29" ht="12.75" customHeight="1">
      <c r="B67" s="155" t="s">
        <v>80</v>
      </c>
      <c r="C67" s="157">
        <f t="shared" ref="C67:I67" si="32">+C66/C63</f>
        <v>0.50707928600769603</v>
      </c>
      <c r="D67" s="157">
        <f t="shared" si="32"/>
        <v>0.47939438441321025</v>
      </c>
      <c r="E67" s="157">
        <f t="shared" si="32"/>
        <v>0.89704618467709218</v>
      </c>
      <c r="F67" s="157">
        <f t="shared" si="32"/>
        <v>0.88258132532463807</v>
      </c>
      <c r="G67" s="157">
        <f t="shared" si="32"/>
        <v>0.88726531501841244</v>
      </c>
      <c r="H67" s="547">
        <f t="shared" si="32"/>
        <v>0.80138403866009522</v>
      </c>
      <c r="I67" s="157">
        <f t="shared" si="32"/>
        <v>0.93849445070541149</v>
      </c>
      <c r="J67" s="157">
        <f t="shared" ref="J67:S67" si="33">+J66/J63</f>
        <v>0.95489305245276279</v>
      </c>
      <c r="K67" s="157">
        <f t="shared" si="33"/>
        <v>0.94528671298350309</v>
      </c>
      <c r="L67" s="547">
        <f t="shared" si="33"/>
        <v>0.92808379233131388</v>
      </c>
      <c r="M67" s="157">
        <f t="shared" si="33"/>
        <v>0.93338478398720914</v>
      </c>
      <c r="N67" s="157">
        <f t="shared" si="33"/>
        <v>0.91785732225276984</v>
      </c>
      <c r="O67" s="157">
        <f t="shared" si="33"/>
        <v>1.0045452645315249</v>
      </c>
      <c r="P67" s="547">
        <f t="shared" si="33"/>
        <v>0.9432613258201169</v>
      </c>
      <c r="Q67" s="157">
        <f t="shared" si="33"/>
        <v>0.9487465085354444</v>
      </c>
      <c r="R67" s="157">
        <f t="shared" si="33"/>
        <v>0.9544252229754161</v>
      </c>
      <c r="S67" s="157">
        <f t="shared" si="33"/>
        <v>0.91519205625624678</v>
      </c>
      <c r="T67" s="547">
        <f t="shared" ref="T67:V67" si="34">+T66/T63</f>
        <v>0.81282093379323284</v>
      </c>
      <c r="U67" s="157">
        <f t="shared" si="34"/>
        <v>0.92589452641254522</v>
      </c>
      <c r="V67" s="157">
        <f t="shared" si="34"/>
        <v>0.90177624481667251</v>
      </c>
      <c r="W67" s="157">
        <f t="shared" ref="W67:X67" si="35">+W66/W63</f>
        <v>0.9376901210383729</v>
      </c>
      <c r="X67" s="157">
        <f t="shared" si="35"/>
        <v>1.0079392092783983</v>
      </c>
      <c r="Y67" s="157">
        <f t="shared" ref="Y67:Z67" si="36">+Y66/Y63</f>
        <v>0.89246744439262105</v>
      </c>
      <c r="Z67" s="157">
        <f t="shared" si="36"/>
        <v>0.94647021432767275</v>
      </c>
      <c r="AA67" s="157">
        <f t="shared" ref="AA67:AC67" si="37">+AA66/AA63</f>
        <v>0.93361372324705383</v>
      </c>
      <c r="AB67" s="157">
        <f t="shared" si="37"/>
        <v>0.98108830765749788</v>
      </c>
      <c r="AC67" s="157">
        <f t="shared" si="37"/>
        <v>0.83975818641767175</v>
      </c>
    </row>
    <row r="68" spans="2:29" ht="12.75" customHeight="1">
      <c r="B68" s="155"/>
      <c r="C68" s="155"/>
      <c r="D68" s="155"/>
      <c r="E68" s="155"/>
      <c r="F68" s="155"/>
      <c r="G68" s="155"/>
      <c r="H68" s="548"/>
      <c r="I68" s="155"/>
      <c r="J68" s="155"/>
      <c r="K68" s="155"/>
      <c r="L68" s="548"/>
      <c r="M68" s="155"/>
      <c r="N68" s="155"/>
      <c r="O68" s="155"/>
      <c r="P68" s="548"/>
      <c r="Q68" s="155"/>
      <c r="R68" s="155"/>
      <c r="S68" s="155"/>
      <c r="T68" s="548"/>
      <c r="U68" s="155"/>
      <c r="V68" s="155"/>
      <c r="W68" s="155"/>
      <c r="X68" s="548"/>
      <c r="Y68" s="155"/>
      <c r="Z68" s="155"/>
      <c r="AA68" s="155"/>
      <c r="AB68" s="548"/>
      <c r="AC68" s="155"/>
    </row>
    <row r="69" spans="2:29" ht="12.75" customHeight="1">
      <c r="B69" s="150" t="s">
        <v>81</v>
      </c>
      <c r="C69" s="151">
        <v>428.07912699999986</v>
      </c>
      <c r="D69" s="151">
        <v>312995.76408599998</v>
      </c>
      <c r="E69" s="151">
        <v>110.418572</v>
      </c>
      <c r="F69" s="151">
        <v>33.901921000000002</v>
      </c>
      <c r="G69" s="151">
        <v>311500.47878799989</v>
      </c>
      <c r="H69" s="542">
        <v>162.73662100010552</v>
      </c>
      <c r="I69" s="151">
        <v>8.4204720000000002</v>
      </c>
      <c r="J69" s="151">
        <v>55.621445000000001</v>
      </c>
      <c r="K69" s="151">
        <v>15.104501999999993</v>
      </c>
      <c r="L69" s="542">
        <v>215.95654599999997</v>
      </c>
      <c r="M69" s="151">
        <v>9.0754419999999989</v>
      </c>
      <c r="N69" s="151">
        <v>28.701273</v>
      </c>
      <c r="O69" s="151">
        <v>37570.375948999994</v>
      </c>
      <c r="P69" s="542">
        <v>4076.8473360000062</v>
      </c>
      <c r="Q69" s="388">
        <v>63.570242999999998</v>
      </c>
      <c r="R69" s="388">
        <v>265.12846399999995</v>
      </c>
      <c r="S69" s="388">
        <v>113.06856399999998</v>
      </c>
      <c r="T69" s="553">
        <v>81.7605870000001</v>
      </c>
      <c r="U69" s="438">
        <v>1487.45832</v>
      </c>
      <c r="V69" s="388">
        <v>134.75800000000001</v>
      </c>
      <c r="W69" s="388">
        <v>30.583041999999978</v>
      </c>
      <c r="X69" s="553">
        <v>76075.037664999996</v>
      </c>
      <c r="Y69" s="438">
        <v>475.710847</v>
      </c>
      <c r="Z69" s="388">
        <v>98.171638999999971</v>
      </c>
      <c r="AA69" s="388">
        <v>782.44674600000008</v>
      </c>
      <c r="AB69" s="553">
        <v>-321.02259000000004</v>
      </c>
      <c r="AC69" s="438">
        <v>44.343618999999997</v>
      </c>
    </row>
    <row r="70" spans="2:29" ht="12.75" customHeight="1">
      <c r="B70" s="150" t="s">
        <v>82</v>
      </c>
      <c r="C70" s="151">
        <v>-11619.892492999941</v>
      </c>
      <c r="D70" s="151">
        <v>-15894.501559000011</v>
      </c>
      <c r="E70" s="151">
        <v>-9449.2195129999982</v>
      </c>
      <c r="F70" s="151">
        <v>-12136.070067999999</v>
      </c>
      <c r="G70" s="151">
        <v>-12370.714291000018</v>
      </c>
      <c r="H70" s="542">
        <v>-10317.425366999982</v>
      </c>
      <c r="I70" s="151">
        <v>-8371.2350320000041</v>
      </c>
      <c r="J70" s="151">
        <v>-8084.967508999991</v>
      </c>
      <c r="K70" s="151">
        <v>-8039.7584020000068</v>
      </c>
      <c r="L70" s="542">
        <v>-8459.165186000002</v>
      </c>
      <c r="M70" s="151">
        <v>-6190.2484879999984</v>
      </c>
      <c r="N70" s="151">
        <v>-7974.0504400000018</v>
      </c>
      <c r="O70" s="151">
        <v>-7473.5495670000055</v>
      </c>
      <c r="P70" s="542">
        <v>-7547.1515049999944</v>
      </c>
      <c r="Q70" s="388">
        <v>-7296.0689349999948</v>
      </c>
      <c r="R70" s="388">
        <v>-8645.211933000006</v>
      </c>
      <c r="S70" s="388">
        <v>-7914.2935750000033</v>
      </c>
      <c r="T70" s="553">
        <v>-11214.178920999992</v>
      </c>
      <c r="U70" s="438">
        <v>-7701.3003460000018</v>
      </c>
      <c r="V70" s="388">
        <v>-10840.982</v>
      </c>
      <c r="W70" s="388">
        <v>-7669.0200930000065</v>
      </c>
      <c r="X70" s="553">
        <v>-12364.181240999987</v>
      </c>
      <c r="Y70" s="438">
        <v>-7925.7881879999986</v>
      </c>
      <c r="Z70" s="388">
        <v>-10342.330939000003</v>
      </c>
      <c r="AA70" s="388">
        <v>-15710.951150000004</v>
      </c>
      <c r="AB70" s="553">
        <v>-12745.04443899999</v>
      </c>
      <c r="AC70" s="438">
        <v>-9469.1012679999985</v>
      </c>
    </row>
    <row r="71" spans="2:29" ht="12.75" customHeight="1">
      <c r="B71" s="150" t="s">
        <v>83</v>
      </c>
      <c r="C71" s="151">
        <v>-270.19763500000045</v>
      </c>
      <c r="D71" s="151">
        <v>-298.49976900000001</v>
      </c>
      <c r="E71" s="151">
        <v>-4451.1492749999989</v>
      </c>
      <c r="F71" s="151">
        <v>-258.40186200000062</v>
      </c>
      <c r="G71" s="151">
        <v>-255.24743800000033</v>
      </c>
      <c r="H71" s="542">
        <v>-200361.28703500002</v>
      </c>
      <c r="I71" s="151">
        <v>-4985.5968570000014</v>
      </c>
      <c r="J71" s="151">
        <v>-763.05389399999785</v>
      </c>
      <c r="K71" s="151">
        <v>-38774.568893000003</v>
      </c>
      <c r="L71" s="542">
        <v>-1175.139777999997</v>
      </c>
      <c r="M71" s="151">
        <v>-5161.4861330000003</v>
      </c>
      <c r="N71" s="151">
        <v>-59971.976735999997</v>
      </c>
      <c r="O71" s="151">
        <v>-72292.975709000035</v>
      </c>
      <c r="P71" s="542">
        <v>-9.4934219999995548</v>
      </c>
      <c r="Q71" s="388">
        <v>-5405.6266029999997</v>
      </c>
      <c r="R71" s="388">
        <v>-4.4100209999996878</v>
      </c>
      <c r="S71" s="388">
        <v>-8.229842000001554</v>
      </c>
      <c r="T71" s="553">
        <v>-34163.912545999992</v>
      </c>
      <c r="U71" s="438">
        <v>-5990.2391419999994</v>
      </c>
      <c r="V71" s="388">
        <v>-9.5310000000000006</v>
      </c>
      <c r="W71" s="388">
        <v>-1177.531817</v>
      </c>
      <c r="X71" s="553">
        <v>-91600.548955999999</v>
      </c>
      <c r="Y71" s="438">
        <v>-12535.160948999999</v>
      </c>
      <c r="Z71" s="388">
        <v>-15386.070960000006</v>
      </c>
      <c r="AA71" s="388">
        <v>5.3852130000013858</v>
      </c>
      <c r="AB71" s="553">
        <v>-115.40211599999748</v>
      </c>
      <c r="AC71" s="438">
        <v>-6717.6301059999996</v>
      </c>
    </row>
    <row r="72" spans="2:29" ht="12.75" customHeight="1">
      <c r="B72" s="154" t="s">
        <v>86</v>
      </c>
      <c r="C72" s="391">
        <v>105945.57493600005</v>
      </c>
      <c r="D72" s="391">
        <v>413913.31112600002</v>
      </c>
      <c r="E72" s="391">
        <v>39770.507196999999</v>
      </c>
      <c r="F72" s="391">
        <v>30810.168244000015</v>
      </c>
      <c r="G72" s="391">
        <v>347467.32680699986</v>
      </c>
      <c r="H72" s="546">
        <v>-182889.13838099982</v>
      </c>
      <c r="I72" s="391">
        <f>+I66+I69+I70+I71</f>
        <v>69321.602654999995</v>
      </c>
      <c r="J72" s="391">
        <v>101527.01410600003</v>
      </c>
      <c r="K72" s="391">
        <v>53601.86502899995</v>
      </c>
      <c r="L72" s="546">
        <v>79261.850999000002</v>
      </c>
      <c r="M72" s="391">
        <v>78713.837158000009</v>
      </c>
      <c r="N72" s="391">
        <f>+N66+N69+N70+N71</f>
        <v>49664.978167000038</v>
      </c>
      <c r="O72" s="391">
        <f>+O66+O69+O70+O71</f>
        <v>73033.855463999891</v>
      </c>
      <c r="P72" s="546">
        <v>113544.32921100003</v>
      </c>
      <c r="Q72" s="391">
        <f>+Q66+SUM(Q69:Q71)</f>
        <v>106305.73601699997</v>
      </c>
      <c r="R72" s="391">
        <f>+R66+SUM(R69:R71)</f>
        <v>115315.39792300004</v>
      </c>
      <c r="S72" s="391">
        <f>+S66+SUM(S69:S71)</f>
        <v>73035.011161999937</v>
      </c>
      <c r="T72" s="546">
        <f>+T66+SUM(T69:T71)</f>
        <v>-17160.467780999985</v>
      </c>
      <c r="U72" s="391">
        <v>99980.875167000006</v>
      </c>
      <c r="V72" s="391">
        <f t="shared" ref="V72:AB72" si="38">+V66+SUM(V69:V71)</f>
        <v>81215.073999999993</v>
      </c>
      <c r="W72" s="391">
        <f t="shared" si="38"/>
        <v>89900.778740999958</v>
      </c>
      <c r="X72" s="546">
        <f t="shared" si="38"/>
        <v>-695547.00376800005</v>
      </c>
      <c r="Y72" s="546">
        <f t="shared" si="38"/>
        <v>42838.721581999998</v>
      </c>
      <c r="Z72" s="546">
        <f t="shared" si="38"/>
        <v>112486.80325000003</v>
      </c>
      <c r="AA72" s="546">
        <f t="shared" si="38"/>
        <v>95793.361307999992</v>
      </c>
      <c r="AB72" s="546">
        <f t="shared" si="38"/>
        <v>431675.43034799997</v>
      </c>
      <c r="AC72" s="546">
        <f t="shared" ref="AC72" si="39">+AC66+SUM(AC69:AC71)</f>
        <v>64331.936396999983</v>
      </c>
    </row>
    <row r="73" spans="2:29" ht="12.75" customHeight="1">
      <c r="B73" s="156"/>
      <c r="C73" s="156"/>
      <c r="D73" s="156"/>
      <c r="E73" s="156"/>
      <c r="F73" s="156"/>
      <c r="G73" s="156"/>
      <c r="H73" s="549"/>
      <c r="I73" s="156"/>
      <c r="J73" s="156"/>
      <c r="K73" s="156"/>
      <c r="L73" s="549"/>
      <c r="M73" s="156"/>
      <c r="N73" s="156"/>
      <c r="O73" s="156"/>
      <c r="P73" s="549"/>
      <c r="Q73" s="156"/>
      <c r="R73" s="156"/>
      <c r="S73" s="156"/>
      <c r="T73" s="549"/>
      <c r="U73" s="156"/>
      <c r="V73" s="156"/>
      <c r="W73" s="156"/>
      <c r="X73" s="549"/>
      <c r="Y73" s="156"/>
      <c r="Z73" s="156"/>
      <c r="AA73" s="156"/>
      <c r="AB73" s="549"/>
      <c r="AC73" s="156"/>
    </row>
    <row r="74" spans="2:29" ht="12.75" customHeight="1">
      <c r="B74" s="150" t="s">
        <v>87</v>
      </c>
      <c r="C74" s="151">
        <v>3380.1845629999989</v>
      </c>
      <c r="D74" s="151">
        <v>2605.7614849999954</v>
      </c>
      <c r="E74" s="151">
        <v>13900.125640999999</v>
      </c>
      <c r="F74" s="151">
        <v>11691.150029000004</v>
      </c>
      <c r="G74" s="151">
        <v>10834.129706</v>
      </c>
      <c r="H74" s="542">
        <v>17961.440821999997</v>
      </c>
      <c r="I74" s="151">
        <v>13594.685891000001</v>
      </c>
      <c r="J74" s="151">
        <v>12151.671995999997</v>
      </c>
      <c r="K74" s="151">
        <v>11160.552577000009</v>
      </c>
      <c r="L74" s="542">
        <v>7503.5369369999898</v>
      </c>
      <c r="M74" s="151">
        <v>8392.840044999999</v>
      </c>
      <c r="N74" s="151">
        <v>9075.5328020000034</v>
      </c>
      <c r="O74" s="151">
        <v>10633.463533999999</v>
      </c>
      <c r="P74" s="542">
        <v>11813.163618999999</v>
      </c>
      <c r="Q74" s="388">
        <v>12627.807697</v>
      </c>
      <c r="R74" s="388">
        <v>14600.874467000001</v>
      </c>
      <c r="S74" s="388">
        <v>16047.124126999992</v>
      </c>
      <c r="T74" s="553">
        <v>18365.566755000007</v>
      </c>
      <c r="U74" s="438">
        <v>19387.073733000001</v>
      </c>
      <c r="V74" s="388">
        <v>19874.534</v>
      </c>
      <c r="W74" s="388">
        <v>19274.03822599999</v>
      </c>
      <c r="X74" s="553">
        <v>21470.996694999994</v>
      </c>
      <c r="Y74" s="438">
        <v>16919.906645999999</v>
      </c>
      <c r="Z74" s="388">
        <v>14711.857019999999</v>
      </c>
      <c r="AA74" s="388">
        <v>13657.533623000003</v>
      </c>
      <c r="AB74" s="553">
        <v>15097.956285</v>
      </c>
      <c r="AC74" s="438">
        <v>12260.170291999999</v>
      </c>
    </row>
    <row r="75" spans="2:29" ht="12.75" customHeight="1">
      <c r="B75" s="150" t="s">
        <v>88</v>
      </c>
      <c r="C75" s="151">
        <v>-26132.55495900003</v>
      </c>
      <c r="D75" s="151">
        <v>-19034.131368999988</v>
      </c>
      <c r="E75" s="151">
        <v>-17404.478546000002</v>
      </c>
      <c r="F75" s="151">
        <v>-18709.47427699999</v>
      </c>
      <c r="G75" s="151">
        <v>-19141.20115600001</v>
      </c>
      <c r="H75" s="542">
        <v>-20030.429661999988</v>
      </c>
      <c r="I75" s="151">
        <v>-13770.175984</v>
      </c>
      <c r="J75" s="151">
        <v>-12992.151058000001</v>
      </c>
      <c r="K75" s="151">
        <v>-11295.567703999997</v>
      </c>
      <c r="L75" s="542">
        <v>-8689.6927680000008</v>
      </c>
      <c r="M75" s="151">
        <v>-9228.4481780000006</v>
      </c>
      <c r="N75" s="151">
        <v>-11862.110044999999</v>
      </c>
      <c r="O75" s="151">
        <v>-13847.899152999998</v>
      </c>
      <c r="P75" s="542">
        <v>-16712.542624000002</v>
      </c>
      <c r="Q75" s="388">
        <v>-19103.981097000004</v>
      </c>
      <c r="R75" s="388">
        <v>-22944.193335000004</v>
      </c>
      <c r="S75" s="388">
        <v>-27083.282782000002</v>
      </c>
      <c r="T75" s="553">
        <v>-33592.781430000032</v>
      </c>
      <c r="U75" s="438">
        <v>-38209.385727000001</v>
      </c>
      <c r="V75" s="388">
        <v>-39744.482000000004</v>
      </c>
      <c r="W75" s="388">
        <v>-39393.174260000014</v>
      </c>
      <c r="X75" s="553">
        <v>-37056.978847000006</v>
      </c>
      <c r="Y75" s="438">
        <v>-30875.269211999999</v>
      </c>
      <c r="Z75" s="388">
        <v>-32277.895261999991</v>
      </c>
      <c r="AA75" s="388">
        <v>-31822.555835000006</v>
      </c>
      <c r="AB75" s="553">
        <v>-27027.118306999997</v>
      </c>
      <c r="AC75" s="438">
        <v>-22243.069712</v>
      </c>
    </row>
    <row r="76" spans="2:29" ht="12.75" customHeight="1">
      <c r="B76" s="150" t="s">
        <v>89</v>
      </c>
      <c r="C76" s="151">
        <v>310.53763299999997</v>
      </c>
      <c r="D76" s="151">
        <v>4119.4811429999936</v>
      </c>
      <c r="E76" s="151">
        <v>1231.5086719999999</v>
      </c>
      <c r="F76" s="151">
        <v>141.33085000000005</v>
      </c>
      <c r="G76" s="151">
        <v>30007.543452000002</v>
      </c>
      <c r="H76" s="542">
        <v>-8490.5612430000147</v>
      </c>
      <c r="I76" s="151">
        <v>22114.798734000007</v>
      </c>
      <c r="J76" s="151">
        <v>-9460.7854230000103</v>
      </c>
      <c r="K76" s="151">
        <v>3615.9952410000024</v>
      </c>
      <c r="L76" s="542">
        <v>-18860.283208000001</v>
      </c>
      <c r="M76" s="151">
        <v>13690.916587000002</v>
      </c>
      <c r="N76" s="151">
        <v>907.30853299999944</v>
      </c>
      <c r="O76" s="151">
        <v>4969.2612059999974</v>
      </c>
      <c r="P76" s="542">
        <v>21931.513674000002</v>
      </c>
      <c r="Q76" s="388">
        <v>-866.87618199999997</v>
      </c>
      <c r="R76" s="388">
        <v>1301.5228109999998</v>
      </c>
      <c r="S76" s="388">
        <v>8949.3525909999989</v>
      </c>
      <c r="T76" s="553">
        <v>4983.855620999997</v>
      </c>
      <c r="U76" s="438">
        <v>-3731.4279609999962</v>
      </c>
      <c r="V76" s="388">
        <v>-6164.9059999999999</v>
      </c>
      <c r="W76" s="388">
        <v>-2017.2369760000001</v>
      </c>
      <c r="X76" s="553">
        <v>734212.75929200009</v>
      </c>
      <c r="Y76" s="438">
        <v>1900.9098019999994</v>
      </c>
      <c r="Z76" s="388">
        <v>14079.733489999997</v>
      </c>
      <c r="AA76" s="388">
        <v>407.39814000000842</v>
      </c>
      <c r="AB76" s="553">
        <v>6538.500591999993</v>
      </c>
      <c r="AC76" s="438">
        <v>-7939.226353</v>
      </c>
    </row>
    <row r="77" spans="2:29" ht="12.75" customHeight="1">
      <c r="B77" s="154" t="s">
        <v>90</v>
      </c>
      <c r="C77" s="391">
        <v>83503.742173000021</v>
      </c>
      <c r="D77" s="391">
        <v>401604.42238500004</v>
      </c>
      <c r="E77" s="391">
        <f>+E72+E74+E75+E76</f>
        <v>37497.662963999988</v>
      </c>
      <c r="F77" s="391">
        <f>+F72+F74+F75+F76</f>
        <v>23933.174846000027</v>
      </c>
      <c r="G77" s="391">
        <f>+G72+G74+G75+G76</f>
        <v>369167.79880899983</v>
      </c>
      <c r="H77" s="546">
        <f>+H72+H74+H75+H76</f>
        <v>-193448.6884639998</v>
      </c>
      <c r="I77" s="391">
        <f>+I72+I74+I75+I76</f>
        <v>91260.911296000006</v>
      </c>
      <c r="J77" s="391">
        <v>91225.749621000024</v>
      </c>
      <c r="K77" s="391">
        <v>57082.845142999962</v>
      </c>
      <c r="L77" s="546">
        <v>59215.411959999976</v>
      </c>
      <c r="M77" s="391">
        <v>91569.145612000008</v>
      </c>
      <c r="N77" s="391">
        <f>+N72+N74+N75+N76</f>
        <v>47785.709457000034</v>
      </c>
      <c r="O77" s="391">
        <f>+O72+O74+O75+O76</f>
        <v>74788.681050999876</v>
      </c>
      <c r="P77" s="546">
        <v>130576.46388000005</v>
      </c>
      <c r="Q77" s="391">
        <f>+Q72+SUM(Q74:Q76)</f>
        <v>98962.686434999967</v>
      </c>
      <c r="R77" s="391">
        <f>+R72+SUM(R74:R76)</f>
        <v>108273.60186600004</v>
      </c>
      <c r="S77" s="391">
        <f>+S72+SUM(S74:S76)</f>
        <v>70948.205097999919</v>
      </c>
      <c r="T77" s="546">
        <f>+T72+SUM(T74:T76)</f>
        <v>-27403.826835000014</v>
      </c>
      <c r="U77" s="391">
        <v>77427.135212000008</v>
      </c>
      <c r="V77" s="391">
        <f t="shared" ref="V77:AB77" si="40">+V72+SUM(V74:V76)</f>
        <v>55180.219999999987</v>
      </c>
      <c r="W77" s="391">
        <f t="shared" si="40"/>
        <v>67764.405730999933</v>
      </c>
      <c r="X77" s="546">
        <f t="shared" si="40"/>
        <v>23079.773372000083</v>
      </c>
      <c r="Y77" s="546">
        <f t="shared" si="40"/>
        <v>30784.268817999997</v>
      </c>
      <c r="Z77" s="546">
        <f t="shared" si="40"/>
        <v>109000.49849800003</v>
      </c>
      <c r="AA77" s="546">
        <f t="shared" si="40"/>
        <v>78035.737236000001</v>
      </c>
      <c r="AB77" s="546">
        <f t="shared" si="40"/>
        <v>426284.76891799999</v>
      </c>
      <c r="AC77" s="546">
        <f t="shared" ref="AC77" si="41">+AC72+SUM(AC74:AC76)</f>
        <v>46409.810623999983</v>
      </c>
    </row>
    <row r="78" spans="2:29" ht="12.75" customHeight="1">
      <c r="B78" s="37" t="s">
        <v>91</v>
      </c>
      <c r="C78" s="151">
        <v>-9572.90517</v>
      </c>
      <c r="D78" s="151">
        <v>2813.3168129999995</v>
      </c>
      <c r="E78" s="151">
        <v>-2855.2006379999998</v>
      </c>
      <c r="F78" s="151">
        <v>-3981.8186520000004</v>
      </c>
      <c r="G78" s="151">
        <v>1151.5645930000001</v>
      </c>
      <c r="H78" s="542">
        <v>-41825.735866000003</v>
      </c>
      <c r="I78" s="151">
        <v>-17433.379527000001</v>
      </c>
      <c r="J78" s="151">
        <v>1120.5213400000011</v>
      </c>
      <c r="K78" s="151">
        <v>-1899.1892270000008</v>
      </c>
      <c r="L78" s="542">
        <v>12525.562631000001</v>
      </c>
      <c r="M78" s="151">
        <v>-3809.6073379999998</v>
      </c>
      <c r="N78" s="151">
        <v>502.42378499999995</v>
      </c>
      <c r="O78" s="151">
        <v>-2889.8043420000004</v>
      </c>
      <c r="P78" s="542">
        <v>2534.820909</v>
      </c>
      <c r="Q78" s="388">
        <v>3187.0520630000001</v>
      </c>
      <c r="R78" s="388">
        <v>-2115.9725870000002</v>
      </c>
      <c r="S78" s="388">
        <v>-1200.7899689999999</v>
      </c>
      <c r="T78" s="553">
        <v>2466.7773910000001</v>
      </c>
      <c r="U78" s="438">
        <v>4079.246588</v>
      </c>
      <c r="V78" s="388">
        <v>3942.1439999999998</v>
      </c>
      <c r="W78" s="388">
        <v>-5209.5902719999995</v>
      </c>
      <c r="X78" s="553">
        <v>9518.8726229999993</v>
      </c>
      <c r="Y78" s="438">
        <v>-6516.4655499999999</v>
      </c>
      <c r="Z78" s="388">
        <v>-4456.8181219999988</v>
      </c>
      <c r="AA78" s="388">
        <v>-3683</v>
      </c>
      <c r="AB78" s="553">
        <v>16069</v>
      </c>
      <c r="AC78" s="438">
        <v>4831.10311</v>
      </c>
    </row>
    <row r="79" spans="2:29" ht="12.75" customHeight="1">
      <c r="B79" s="150" t="s">
        <v>170</v>
      </c>
      <c r="C79" s="151">
        <v>0</v>
      </c>
      <c r="D79" s="151">
        <v>-25671.618474999999</v>
      </c>
      <c r="E79" s="151">
        <v>-492.96144600000002</v>
      </c>
      <c r="F79" s="151">
        <v>-4129.3170410000002</v>
      </c>
      <c r="G79" s="151">
        <v>-62684.460397000003</v>
      </c>
      <c r="H79" s="542">
        <v>-1714.904760999998</v>
      </c>
      <c r="I79" s="151">
        <v>-2678.716383</v>
      </c>
      <c r="J79" s="151">
        <v>-6106.0870019999993</v>
      </c>
      <c r="K79" s="151">
        <v>2812.8103529999989</v>
      </c>
      <c r="L79" s="542">
        <v>-4602.7810799999988</v>
      </c>
      <c r="M79" s="151">
        <v>-689.78423099999998</v>
      </c>
      <c r="N79" s="151">
        <v>4341.7353490000005</v>
      </c>
      <c r="O79" s="151">
        <v>433.82615900000019</v>
      </c>
      <c r="P79" s="542">
        <v>-3293.0476900000003</v>
      </c>
      <c r="Q79" s="151"/>
      <c r="R79" s="151">
        <v>-1.411</v>
      </c>
      <c r="S79" s="151">
        <v>0</v>
      </c>
      <c r="T79" s="542">
        <v>0</v>
      </c>
      <c r="U79" s="151">
        <v>0</v>
      </c>
      <c r="V79" s="151">
        <v>0</v>
      </c>
      <c r="W79" s="151">
        <v>0</v>
      </c>
      <c r="X79" s="542">
        <v>-7742.7849999999999</v>
      </c>
      <c r="Y79" s="151">
        <v>-1434.403515</v>
      </c>
      <c r="Z79" s="151">
        <v>-4304.7535010000001</v>
      </c>
      <c r="AA79" s="151">
        <v>0</v>
      </c>
      <c r="AB79" s="542">
        <v>-9458</v>
      </c>
      <c r="AC79" s="151">
        <v>0</v>
      </c>
    </row>
    <row r="80" spans="2:29" ht="12.75" customHeight="1">
      <c r="B80" s="154" t="s">
        <v>93</v>
      </c>
      <c r="C80" s="391">
        <v>73930.837003000022</v>
      </c>
      <c r="D80" s="391">
        <v>378746.12072300003</v>
      </c>
      <c r="E80" s="391">
        <v>34149.50088</v>
      </c>
      <c r="F80" s="391">
        <v>15822.039153000029</v>
      </c>
      <c r="G80" s="391">
        <v>307634.90300499985</v>
      </c>
      <c r="H80" s="546">
        <v>-236989.32909099979</v>
      </c>
      <c r="I80" s="391">
        <v>71148.815385999987</v>
      </c>
      <c r="J80" s="391">
        <v>86240.183959000002</v>
      </c>
      <c r="K80" s="391">
        <v>57996.46626899996</v>
      </c>
      <c r="L80" s="546">
        <v>67138.193510999976</v>
      </c>
      <c r="M80" s="391">
        <v>87069.754043000008</v>
      </c>
      <c r="N80" s="391">
        <f>+N77+N78+N79</f>
        <v>52629.868591000035</v>
      </c>
      <c r="O80" s="391">
        <f>+O77+O78+O79</f>
        <v>72332.702867999877</v>
      </c>
      <c r="P80" s="546">
        <v>129818.23709900002</v>
      </c>
      <c r="Q80" s="391">
        <f>+Q77+SUM(Q78:Q79)</f>
        <v>102149.73849799996</v>
      </c>
      <c r="R80" s="391">
        <f>+R77+SUM(R78:R79)</f>
        <v>106156.21827900004</v>
      </c>
      <c r="S80" s="391">
        <f>+S77+SUM(S78:S79)</f>
        <v>69747.415128999914</v>
      </c>
      <c r="T80" s="546">
        <f>+T77+SUM(T78:T79)</f>
        <v>-24937.049444000015</v>
      </c>
      <c r="U80" s="391">
        <v>81506.381800000003</v>
      </c>
      <c r="V80" s="391">
        <f>+V77+SUM(V78:V79)</f>
        <v>59122.363999999987</v>
      </c>
      <c r="W80" s="391">
        <f>+W77+SUM(W78:W79)</f>
        <v>62554.815458999932</v>
      </c>
      <c r="X80" s="546">
        <f>+X77+SUM(X78:X79)</f>
        <v>24855.860995000083</v>
      </c>
      <c r="Y80" s="546">
        <f t="shared" ref="Y80:Z80" si="42">+Y77+SUM(Y78:Y79)</f>
        <v>22833.399752999998</v>
      </c>
      <c r="Z80" s="546">
        <f t="shared" si="42"/>
        <v>100238.92687500003</v>
      </c>
      <c r="AA80" s="546">
        <f t="shared" ref="AA80:AC80" si="43">+AA77+SUM(AA78:AA79)</f>
        <v>74352.737236000001</v>
      </c>
      <c r="AB80" s="546">
        <f t="shared" si="43"/>
        <v>432895.76891799999</v>
      </c>
      <c r="AC80" s="546">
        <f t="shared" si="43"/>
        <v>51240.913733999987</v>
      </c>
    </row>
    <row r="81" spans="2:29" ht="12.75" customHeight="1">
      <c r="B81" s="155"/>
      <c r="C81" s="157"/>
      <c r="D81" s="157"/>
      <c r="E81" s="157"/>
      <c r="F81" s="157"/>
      <c r="G81" s="157"/>
      <c r="H81" s="547"/>
      <c r="I81" s="157"/>
      <c r="J81" s="157"/>
      <c r="K81" s="157"/>
      <c r="L81" s="547"/>
      <c r="M81" s="157"/>
      <c r="N81" s="157"/>
      <c r="O81" s="157"/>
      <c r="P81" s="547"/>
      <c r="Q81" s="157"/>
      <c r="R81" s="157"/>
      <c r="S81" s="157"/>
      <c r="T81" s="547"/>
      <c r="U81" s="157"/>
      <c r="V81" s="157"/>
      <c r="W81" s="157"/>
      <c r="X81" s="547"/>
      <c r="Y81" s="157"/>
      <c r="Z81" s="157"/>
      <c r="AA81" s="157"/>
      <c r="AB81" s="547"/>
      <c r="AC81" s="157"/>
    </row>
    <row r="82" spans="2:29" ht="12.75" customHeight="1">
      <c r="B82" s="25" t="s">
        <v>94</v>
      </c>
      <c r="C82" s="25"/>
      <c r="D82" s="25"/>
      <c r="E82" s="25"/>
      <c r="F82" s="25"/>
      <c r="G82" s="25"/>
      <c r="H82" s="509"/>
      <c r="I82" s="25"/>
      <c r="J82" s="25"/>
      <c r="K82" s="25"/>
      <c r="L82" s="509"/>
      <c r="M82" s="25"/>
      <c r="N82" s="25"/>
      <c r="O82" s="25"/>
      <c r="P82" s="509"/>
      <c r="Q82" s="25"/>
      <c r="R82" s="25"/>
      <c r="S82" s="25"/>
      <c r="T82" s="509"/>
      <c r="U82" s="25"/>
      <c r="V82" s="25"/>
      <c r="W82" s="25"/>
      <c r="X82" s="509"/>
      <c r="Y82" s="25"/>
      <c r="Z82" s="25"/>
      <c r="AA82" s="25"/>
      <c r="AB82" s="509"/>
      <c r="AC82" s="25"/>
    </row>
    <row r="83" spans="2:29" ht="12.75" customHeight="1">
      <c r="B83" s="158" t="s">
        <v>95</v>
      </c>
      <c r="C83" s="151">
        <v>73930.837003000037</v>
      </c>
      <c r="D83" s="151">
        <v>378746.12072299991</v>
      </c>
      <c r="E83" s="151">
        <v>34149.500879999985</v>
      </c>
      <c r="F83" s="151">
        <v>15822.039153000027</v>
      </c>
      <c r="G83" s="151">
        <v>307634.9030049998</v>
      </c>
      <c r="H83" s="542">
        <v>-236989.32909099979</v>
      </c>
      <c r="I83" s="151">
        <v>71148.815385999987</v>
      </c>
      <c r="J83" s="151">
        <v>86240.183959000002</v>
      </c>
      <c r="K83" s="151">
        <v>57996.466269000004</v>
      </c>
      <c r="L83" s="542">
        <v>67138.19351099999</v>
      </c>
      <c r="M83" s="151">
        <v>87069.754043000008</v>
      </c>
      <c r="N83" s="151">
        <f>+N80</f>
        <v>52629.868591000035</v>
      </c>
      <c r="O83" s="151">
        <v>72332.702867999877</v>
      </c>
      <c r="P83" s="542">
        <v>129818.23709899999</v>
      </c>
      <c r="Q83" s="151">
        <f>+Q80</f>
        <v>102149.73849799996</v>
      </c>
      <c r="R83" s="151">
        <v>106156.21827900002</v>
      </c>
      <c r="S83" s="151">
        <v>69747.415128999943</v>
      </c>
      <c r="T83" s="542">
        <v>-24937.049444000018</v>
      </c>
      <c r="U83" s="151">
        <v>81506.381800000003</v>
      </c>
      <c r="V83" s="151">
        <v>59122.364000000001</v>
      </c>
      <c r="W83" s="151">
        <v>62554.815458999961</v>
      </c>
      <c r="X83" s="542">
        <v>24855.86099500017</v>
      </c>
      <c r="Y83" s="151">
        <v>22833.399753000012</v>
      </c>
      <c r="Z83" s="151">
        <v>100238.92687500003</v>
      </c>
      <c r="AA83" s="151">
        <v>74353.304246999964</v>
      </c>
      <c r="AB83" s="542">
        <v>432896.36490099994</v>
      </c>
      <c r="AC83" s="151">
        <v>51240.913733999987</v>
      </c>
    </row>
    <row r="84" spans="2:29" ht="12.75" customHeight="1">
      <c r="B84" s="158" t="s">
        <v>96</v>
      </c>
      <c r="C84" s="151">
        <v>0</v>
      </c>
      <c r="D84" s="151">
        <v>0</v>
      </c>
      <c r="E84" s="151">
        <v>0</v>
      </c>
      <c r="F84" s="151">
        <v>0</v>
      </c>
      <c r="G84" s="151">
        <v>0</v>
      </c>
      <c r="H84" s="542">
        <v>0</v>
      </c>
      <c r="I84" s="151">
        <v>0</v>
      </c>
      <c r="J84" s="151">
        <v>0</v>
      </c>
      <c r="K84" s="151">
        <v>0</v>
      </c>
      <c r="L84" s="542">
        <v>0</v>
      </c>
      <c r="M84" s="151">
        <v>0</v>
      </c>
      <c r="N84" s="151">
        <v>0</v>
      </c>
      <c r="O84" s="151">
        <v>0</v>
      </c>
      <c r="P84" s="542">
        <v>0</v>
      </c>
      <c r="Q84" s="151"/>
      <c r="R84" s="151"/>
      <c r="S84" s="151"/>
      <c r="T84" s="542"/>
      <c r="U84" s="151"/>
      <c r="V84" s="151"/>
      <c r="W84" s="151"/>
      <c r="X84" s="542"/>
      <c r="Y84" s="151"/>
      <c r="Z84" s="151"/>
      <c r="AA84" s="151"/>
      <c r="AB84" s="542"/>
      <c r="AC84" s="151"/>
    </row>
    <row r="85" spans="2:29" ht="12.75" customHeight="1">
      <c r="B85" s="154" t="s">
        <v>97</v>
      </c>
      <c r="C85" s="391">
        <v>73930.837003000037</v>
      </c>
      <c r="D85" s="391">
        <v>378746.12072299991</v>
      </c>
      <c r="E85" s="391">
        <v>34149.500879999985</v>
      </c>
      <c r="F85" s="391">
        <v>15822.039153000027</v>
      </c>
      <c r="G85" s="391">
        <v>307634.9030049998</v>
      </c>
      <c r="H85" s="546">
        <v>-236989.32909099979</v>
      </c>
      <c r="I85" s="391">
        <v>71148.815385999987</v>
      </c>
      <c r="J85" s="391">
        <v>86240.183959000002</v>
      </c>
      <c r="K85" s="391">
        <v>57996.466269000004</v>
      </c>
      <c r="L85" s="546">
        <v>67138.19351099999</v>
      </c>
      <c r="M85" s="391">
        <v>87069.754043000008</v>
      </c>
      <c r="N85" s="391">
        <f>+N83</f>
        <v>52629.868591000035</v>
      </c>
      <c r="O85" s="391">
        <f>+O83</f>
        <v>72332.702867999877</v>
      </c>
      <c r="P85" s="546">
        <v>129818.23709899999</v>
      </c>
      <c r="Q85" s="391">
        <f>+Q83+Q84</f>
        <v>102149.73849799996</v>
      </c>
      <c r="R85" s="391">
        <f>+R83+R84</f>
        <v>106156.21827900002</v>
      </c>
      <c r="S85" s="391">
        <f>+S83+S84</f>
        <v>69747.415128999943</v>
      </c>
      <c r="T85" s="546">
        <f>+T83+T84</f>
        <v>-24937.049444000018</v>
      </c>
      <c r="U85" s="391">
        <v>81506.381800000003</v>
      </c>
      <c r="V85" s="391">
        <f>+V83+V84</f>
        <v>59122.364000000001</v>
      </c>
      <c r="W85" s="391">
        <f>+W83+W84</f>
        <v>62554.815458999961</v>
      </c>
      <c r="X85" s="546">
        <f>+X83+X84</f>
        <v>24855.86099500017</v>
      </c>
      <c r="Y85" s="391">
        <f>+Y83</f>
        <v>22833.399753000012</v>
      </c>
      <c r="Z85" s="391">
        <f>+Z83</f>
        <v>100238.92687500003</v>
      </c>
      <c r="AA85" s="391">
        <f>+AA83</f>
        <v>74353.304246999964</v>
      </c>
      <c r="AB85" s="546">
        <f>+AB83</f>
        <v>432896.36490099994</v>
      </c>
      <c r="AC85" s="391">
        <f>+AC83</f>
        <v>51240.913733999987</v>
      </c>
    </row>
    <row r="86" spans="2:29" ht="12.75" customHeight="1">
      <c r="B86" s="21"/>
      <c r="C86" s="21"/>
      <c r="D86" s="21"/>
      <c r="E86" s="21"/>
      <c r="F86" s="21"/>
      <c r="G86" s="21"/>
      <c r="H86" s="502"/>
      <c r="I86" s="21"/>
      <c r="J86" s="21"/>
      <c r="K86" s="21"/>
      <c r="L86" s="502"/>
      <c r="M86" s="21"/>
      <c r="N86" s="21"/>
      <c r="O86" s="21"/>
      <c r="P86" s="502"/>
      <c r="Q86" s="21"/>
      <c r="R86" s="21"/>
      <c r="S86" s="21"/>
      <c r="T86" s="502"/>
      <c r="U86" s="21"/>
      <c r="V86" s="21"/>
      <c r="W86" s="21"/>
      <c r="X86" s="502"/>
      <c r="Y86" s="21"/>
      <c r="Z86" s="21"/>
      <c r="AA86" s="21"/>
      <c r="AB86" s="502"/>
      <c r="AC86" s="21"/>
    </row>
    <row r="87" spans="2:29" ht="12.75" customHeight="1">
      <c r="B87" s="159" t="s">
        <v>98</v>
      </c>
      <c r="C87" s="392">
        <v>23801.400856000077</v>
      </c>
      <c r="D87" s="392">
        <v>24264.883248999966</v>
      </c>
      <c r="E87" s="392">
        <v>1257.0355020000025</v>
      </c>
      <c r="F87" s="392">
        <v>3001.287148999992</v>
      </c>
      <c r="G87" s="392">
        <v>2453.6890119999916</v>
      </c>
      <c r="H87" s="550">
        <v>7938.9106330000122</v>
      </c>
      <c r="I87" s="392">
        <v>24549.238533999993</v>
      </c>
      <c r="J87" s="392">
        <f>+J61+J65+J70+J90</f>
        <v>28714.957098000014</v>
      </c>
      <c r="K87" s="392">
        <v>6087.7744709999824</v>
      </c>
      <c r="L87" s="550">
        <v>3920.9991169999848</v>
      </c>
      <c r="M87" s="392">
        <v>3432.1214970000037</v>
      </c>
      <c r="N87" s="392">
        <v>-11720.098859999982</v>
      </c>
      <c r="O87" s="392">
        <v>3492.1820359999583</v>
      </c>
      <c r="P87" s="550">
        <v>-174787.69328899996</v>
      </c>
      <c r="Q87" s="392">
        <v>4842.263348000004</v>
      </c>
      <c r="R87" s="392">
        <v>10112.308217999976</v>
      </c>
      <c r="S87" s="392">
        <v>3731.1191459999827</v>
      </c>
      <c r="T87" s="550">
        <v>1515.7252480000425</v>
      </c>
      <c r="U87" s="392">
        <v>8416.3045029999921</v>
      </c>
      <c r="V87" s="392">
        <v>7468</v>
      </c>
      <c r="W87" s="392">
        <v>35786.973839000057</v>
      </c>
      <c r="X87" s="550">
        <v>48270.624881999982</v>
      </c>
      <c r="Y87" s="392">
        <v>38729.882045000006</v>
      </c>
      <c r="Z87" s="392">
        <v>42442.65586899998</v>
      </c>
      <c r="AA87" s="392">
        <v>20089.048832999993</v>
      </c>
      <c r="AB87" s="550">
        <v>361681.95853999991</v>
      </c>
      <c r="AC87" s="392">
        <v>-12429.177209000009</v>
      </c>
    </row>
    <row r="88" spans="2:29" ht="12.75" customHeight="1">
      <c r="B88" s="160" t="s">
        <v>99</v>
      </c>
      <c r="C88" s="393">
        <f t="shared" ref="C88:J88" si="44">+C87/C63</f>
        <v>0.3809158908273842</v>
      </c>
      <c r="D88" s="393">
        <f t="shared" si="44"/>
        <v>0.36623284748240992</v>
      </c>
      <c r="E88" s="393">
        <f t="shared" si="44"/>
        <v>2.1053197742091426E-2</v>
      </c>
      <c r="F88" s="393">
        <f t="shared" si="44"/>
        <v>6.1358227744927239E-2</v>
      </c>
      <c r="G88" s="393">
        <f t="shared" si="44"/>
        <v>4.4802372315566621E-2</v>
      </c>
      <c r="H88" s="551">
        <f t="shared" si="44"/>
        <v>0.2302875343102106</v>
      </c>
      <c r="I88" s="393">
        <f t="shared" si="44"/>
        <v>0.27869021666231664</v>
      </c>
      <c r="J88" s="393">
        <f t="shared" si="44"/>
        <v>0.24854839256535805</v>
      </c>
      <c r="K88" s="393">
        <v>5.7317031557256551E-2</v>
      </c>
      <c r="L88" s="551">
        <v>4.1035267784202564E-2</v>
      </c>
      <c r="M88" s="393">
        <v>3.5572003269008376E-2</v>
      </c>
      <c r="N88" s="393">
        <v>-9.1488074172905762E-2</v>
      </c>
      <c r="O88" s="393">
        <v>3.0443936312496058E-2</v>
      </c>
      <c r="P88" s="551">
        <v>-1.4088588038582512</v>
      </c>
      <c r="Q88" s="393">
        <v>3.8623939009122026E-2</v>
      </c>
      <c r="R88" s="393">
        <f t="shared" ref="R88:AB88" si="45">+R87/R63</f>
        <v>7.8023043638229553E-2</v>
      </c>
      <c r="S88" s="393">
        <f t="shared" si="45"/>
        <v>4.2237777941797665E-2</v>
      </c>
      <c r="T88" s="551">
        <f t="shared" si="45"/>
        <v>4.3788001353232422E-2</v>
      </c>
      <c r="U88" s="393">
        <f t="shared" si="45"/>
        <v>6.9462167892450064E-2</v>
      </c>
      <c r="V88" s="393">
        <f t="shared" si="45"/>
        <v>7.3255784479991037E-2</v>
      </c>
      <c r="W88" s="393">
        <f t="shared" si="45"/>
        <v>0.3399331181736549</v>
      </c>
      <c r="X88" s="551">
        <f t="shared" si="45"/>
        <v>-7.2872497097151281E-2</v>
      </c>
      <c r="Y88" s="393">
        <f t="shared" si="45"/>
        <v>0.55019070623299171</v>
      </c>
      <c r="Z88" s="393">
        <f t="shared" si="45"/>
        <v>0.29084544155127401</v>
      </c>
      <c r="AA88" s="393">
        <f t="shared" si="45"/>
        <v>0.16940036020778682</v>
      </c>
      <c r="AB88" s="551">
        <f t="shared" si="45"/>
        <v>0.79765412432327898</v>
      </c>
      <c r="AC88" s="393">
        <f t="shared" ref="AC88" si="46">+AC87/AC63</f>
        <v>-0.12969979458267136</v>
      </c>
    </row>
    <row r="89" spans="2:29" ht="12.75" customHeight="1">
      <c r="B89" s="146"/>
      <c r="C89" s="146"/>
      <c r="D89" s="146"/>
      <c r="E89" s="146"/>
      <c r="F89" s="146"/>
      <c r="G89" s="146"/>
      <c r="H89" s="544"/>
      <c r="I89" s="146"/>
      <c r="J89" s="146"/>
      <c r="K89" s="146"/>
      <c r="L89" s="544"/>
      <c r="M89" s="146"/>
      <c r="N89" s="146"/>
      <c r="O89" s="146"/>
      <c r="P89" s="544"/>
      <c r="Q89" s="146"/>
      <c r="R89" s="146"/>
      <c r="S89" s="146"/>
      <c r="T89" s="544"/>
      <c r="U89" s="146"/>
      <c r="V89" s="146"/>
      <c r="W89" s="146"/>
      <c r="X89" s="544"/>
      <c r="Y89" s="146"/>
      <c r="Z89" s="146"/>
      <c r="AA89" s="146"/>
      <c r="AB89" s="544"/>
      <c r="AC89" s="146"/>
    </row>
    <row r="90" spans="2:29" ht="12.75" customHeight="1">
      <c r="B90" s="158" t="s">
        <v>100</v>
      </c>
      <c r="C90" s="151">
        <v>3736.6153329999979</v>
      </c>
      <c r="D90" s="151">
        <v>8396.9450160000015</v>
      </c>
      <c r="E90" s="151">
        <v>3318.0675900000001</v>
      </c>
      <c r="F90" s="151">
        <v>3732.6325099999981</v>
      </c>
      <c r="G90" s="151">
        <v>3536.0406380000004</v>
      </c>
      <c r="H90" s="542">
        <v>3386.3658989999985</v>
      </c>
      <c r="I90" s="151">
        <v>3226.15787</v>
      </c>
      <c r="J90" s="151">
        <v>3370.8072169999987</v>
      </c>
      <c r="K90" s="151">
        <v>3773.6914900000011</v>
      </c>
      <c r="L90" s="542">
        <v>3973.5383419999998</v>
      </c>
      <c r="M90" s="151">
        <v>4917.6410889999997</v>
      </c>
      <c r="N90" s="151">
        <v>8042.143790000001</v>
      </c>
      <c r="O90" s="151"/>
      <c r="P90" s="542">
        <v>3242.0582219999997</v>
      </c>
      <c r="Q90" s="151">
        <v>3189.5657759999995</v>
      </c>
      <c r="R90" s="151">
        <v>3167.8726560000005</v>
      </c>
      <c r="S90" s="151">
        <v>3137.9897909999991</v>
      </c>
      <c r="T90" s="542">
        <v>3160.2303639999973</v>
      </c>
      <c r="U90" s="151">
        <v>3146.9367679999996</v>
      </c>
      <c r="V90" s="151">
        <v>3303</v>
      </c>
      <c r="W90" s="151">
        <v>3254.8371770000003</v>
      </c>
      <c r="X90" s="542">
        <v>3276.3741809999956</v>
      </c>
      <c r="Y90" s="151">
        <v>3179.1712369999991</v>
      </c>
      <c r="Z90" s="151">
        <v>3130.2215190000011</v>
      </c>
      <c r="AA90" s="151">
        <v>3114</v>
      </c>
      <c r="AB90" s="542">
        <v>3088</v>
      </c>
      <c r="AC90" s="151">
        <v>3024.5706879999989</v>
      </c>
    </row>
    <row r="91" spans="2:29" ht="12.75" customHeight="1">
      <c r="B91" s="146"/>
      <c r="C91" s="146"/>
      <c r="D91" s="146"/>
      <c r="E91" s="146"/>
      <c r="F91" s="146"/>
      <c r="G91" s="146"/>
      <c r="H91" s="544"/>
      <c r="I91" s="146"/>
      <c r="J91" s="146"/>
      <c r="K91" s="146"/>
      <c r="L91" s="544"/>
      <c r="M91" s="146"/>
      <c r="N91" s="146"/>
      <c r="O91" s="146"/>
      <c r="P91" s="544"/>
      <c r="T91" s="552"/>
      <c r="X91" s="552"/>
      <c r="AB91" s="552"/>
    </row>
    <row r="92" spans="2:29" ht="12.75" customHeight="1">
      <c r="B92" s="468" t="s">
        <v>174</v>
      </c>
      <c r="C92" s="390"/>
      <c r="D92" s="390"/>
      <c r="E92" s="390"/>
      <c r="F92" s="390"/>
      <c r="G92" s="390"/>
      <c r="H92" s="541"/>
      <c r="I92" s="390"/>
      <c r="J92" s="390"/>
      <c r="K92" s="390"/>
      <c r="L92" s="541"/>
      <c r="M92" s="390"/>
      <c r="N92" s="390"/>
      <c r="O92" s="390"/>
      <c r="P92" s="541"/>
      <c r="T92" s="552"/>
      <c r="X92" s="552"/>
      <c r="AB92" s="552"/>
    </row>
    <row r="93" spans="2:29" ht="12.75" customHeight="1">
      <c r="B93" s="454" t="s">
        <v>168</v>
      </c>
      <c r="C93" s="390"/>
      <c r="D93" s="390"/>
      <c r="E93" s="390"/>
      <c r="F93" s="390"/>
      <c r="G93" s="390"/>
      <c r="H93" s="541"/>
      <c r="I93" s="390"/>
      <c r="J93" s="390"/>
      <c r="K93" s="390"/>
      <c r="L93" s="541"/>
      <c r="M93" s="390"/>
      <c r="N93" s="390"/>
      <c r="O93" s="390"/>
      <c r="P93" s="541"/>
      <c r="T93" s="552"/>
      <c r="X93" s="552"/>
      <c r="AB93" s="552"/>
    </row>
    <row r="94" spans="2:29" ht="12.75" customHeight="1">
      <c r="B94" s="455" t="s">
        <v>70</v>
      </c>
      <c r="C94" s="146"/>
      <c r="D94" s="146"/>
      <c r="E94" s="146"/>
      <c r="F94" s="146"/>
      <c r="G94" s="146"/>
      <c r="H94" s="544"/>
      <c r="I94" s="146"/>
      <c r="J94" s="146"/>
      <c r="K94" s="146"/>
      <c r="L94" s="544"/>
      <c r="M94" s="146"/>
      <c r="N94" s="146"/>
      <c r="O94" s="146"/>
      <c r="P94" s="544"/>
      <c r="T94" s="552"/>
      <c r="X94" s="552"/>
      <c r="AB94" s="552"/>
    </row>
    <row r="95" spans="2:29" ht="12.75" customHeight="1">
      <c r="B95" s="147"/>
      <c r="C95" s="181"/>
      <c r="D95" s="181"/>
      <c r="E95" s="181"/>
      <c r="F95" s="181"/>
      <c r="G95" s="181"/>
      <c r="H95" s="568"/>
      <c r="I95" s="181"/>
      <c r="J95" s="181"/>
      <c r="K95" s="181"/>
      <c r="L95" s="568"/>
      <c r="M95" s="181"/>
      <c r="N95" s="181"/>
      <c r="O95" s="181"/>
      <c r="P95" s="568"/>
      <c r="T95" s="552"/>
      <c r="X95" s="552"/>
      <c r="AB95" s="552"/>
    </row>
    <row r="96" spans="2:29" ht="12.75" customHeight="1">
      <c r="B96" s="148"/>
      <c r="C96" s="149" t="str">
        <f>+$C$8</f>
        <v>4T 2017</v>
      </c>
      <c r="D96" s="149" t="str">
        <f>+$D$8</f>
        <v>4T 2018</v>
      </c>
      <c r="E96" s="149" t="str">
        <f t="shared" ref="E96:R96" si="47">+E$8</f>
        <v>1T2019</v>
      </c>
      <c r="F96" s="149" t="str">
        <f t="shared" si="47"/>
        <v>2T2019</v>
      </c>
      <c r="G96" s="149" t="str">
        <f t="shared" si="47"/>
        <v>3T2019</v>
      </c>
      <c r="H96" s="540" t="str">
        <f t="shared" si="47"/>
        <v>4T2019</v>
      </c>
      <c r="I96" s="149" t="str">
        <f t="shared" si="47"/>
        <v>1T20</v>
      </c>
      <c r="J96" s="149" t="str">
        <f t="shared" si="47"/>
        <v>2T20</v>
      </c>
      <c r="K96" s="149" t="str">
        <f t="shared" si="47"/>
        <v>3T20</v>
      </c>
      <c r="L96" s="540" t="str">
        <f t="shared" si="47"/>
        <v>4T20</v>
      </c>
      <c r="M96" s="149" t="str">
        <f t="shared" si="47"/>
        <v>1T21</v>
      </c>
      <c r="N96" s="149" t="str">
        <f t="shared" si="47"/>
        <v>2T21</v>
      </c>
      <c r="O96" s="149" t="str">
        <f t="shared" si="47"/>
        <v>3T21</v>
      </c>
      <c r="P96" s="540" t="str">
        <f t="shared" si="47"/>
        <v>4T21</v>
      </c>
      <c r="Q96" s="149" t="str">
        <f>+Q$2</f>
        <v>1T22</v>
      </c>
      <c r="R96" s="149" t="str">
        <f t="shared" si="47"/>
        <v>2T22</v>
      </c>
      <c r="S96" s="149" t="str">
        <f>+S$2</f>
        <v>3T22</v>
      </c>
      <c r="T96" s="540" t="str">
        <f>+T$2</f>
        <v>4T22</v>
      </c>
      <c r="U96" s="149" t="s">
        <v>67</v>
      </c>
      <c r="V96" s="149" t="str">
        <f t="shared" ref="V96:X96" si="48">+V$8</f>
        <v>2T23</v>
      </c>
      <c r="W96" s="149" t="str">
        <f t="shared" si="48"/>
        <v>3T23</v>
      </c>
      <c r="X96" s="540" t="str">
        <f t="shared" si="48"/>
        <v>4T23</v>
      </c>
      <c r="Y96" s="149" t="str">
        <f>+Y2</f>
        <v>1T24</v>
      </c>
      <c r="Z96" s="149" t="str">
        <f>+Z2</f>
        <v>2T24</v>
      </c>
      <c r="AA96" s="149" t="str">
        <f>+AA2</f>
        <v>3T24</v>
      </c>
      <c r="AB96" s="540" t="str">
        <f>+AB2</f>
        <v>4T24</v>
      </c>
      <c r="AC96" s="149" t="str">
        <f>+AC2</f>
        <v>1T25</v>
      </c>
    </row>
    <row r="97" spans="2:29" ht="12.75" customHeight="1">
      <c r="B97" s="21"/>
      <c r="C97" s="21"/>
      <c r="D97" s="21"/>
      <c r="E97" s="21"/>
      <c r="F97" s="21"/>
      <c r="G97" s="21"/>
      <c r="H97" s="502"/>
      <c r="I97" s="21"/>
      <c r="J97" s="21"/>
      <c r="K97" s="21"/>
      <c r="L97" s="502"/>
      <c r="M97" s="21"/>
      <c r="N97" s="21"/>
      <c r="O97" s="21"/>
      <c r="P97" s="502"/>
      <c r="Q97" s="21"/>
      <c r="R97" s="21"/>
      <c r="S97" s="21"/>
      <c r="T97" s="502"/>
      <c r="U97" s="21"/>
      <c r="V97" s="21"/>
      <c r="W97" s="21"/>
      <c r="X97" s="502"/>
      <c r="Y97" s="21"/>
      <c r="Z97" s="21"/>
      <c r="AA97" s="21"/>
      <c r="AB97" s="502"/>
      <c r="AC97" s="21"/>
    </row>
    <row r="98" spans="2:29" ht="12.75" customHeight="1">
      <c r="B98" s="150" t="s">
        <v>72</v>
      </c>
      <c r="C98" s="151">
        <v>142038.68919599993</v>
      </c>
      <c r="D98" s="151">
        <v>130250.80742699996</v>
      </c>
      <c r="E98" s="151">
        <v>174308.608373</v>
      </c>
      <c r="F98" s="151">
        <v>162945.03358500014</v>
      </c>
      <c r="G98" s="151">
        <v>140145.58702999994</v>
      </c>
      <c r="H98" s="542">
        <v>210498.25565999991</v>
      </c>
      <c r="I98" s="151">
        <v>266907.28946999996</v>
      </c>
      <c r="J98" s="151">
        <v>287061.63840399997</v>
      </c>
      <c r="K98" s="151">
        <v>170295.216655</v>
      </c>
      <c r="L98" s="542">
        <v>181405.4944770002</v>
      </c>
      <c r="M98" s="151">
        <v>259668.61887900002</v>
      </c>
      <c r="N98" s="151">
        <v>216852.817262</v>
      </c>
      <c r="O98" s="151">
        <v>178537.70930500003</v>
      </c>
      <c r="P98" s="542">
        <v>346062.07807699998</v>
      </c>
      <c r="Q98" s="151">
        <v>400471.43628400005</v>
      </c>
      <c r="R98" s="151">
        <v>264867.12563100026</v>
      </c>
      <c r="S98" s="151">
        <v>271224.65141399973</v>
      </c>
      <c r="T98" s="542">
        <v>425912.642008</v>
      </c>
      <c r="U98" s="151">
        <v>518530.45564299996</v>
      </c>
      <c r="V98" s="151">
        <v>357102.50264299999</v>
      </c>
      <c r="W98" s="151">
        <v>433707.75476499996</v>
      </c>
      <c r="X98" s="542">
        <v>590370.62930500042</v>
      </c>
      <c r="Y98" s="151">
        <v>335436.95622500003</v>
      </c>
      <c r="Z98" s="151">
        <v>582643.16673200019</v>
      </c>
      <c r="AA98" s="151">
        <v>401988.18222799932</v>
      </c>
      <c r="AB98" s="542">
        <v>840833.68837400153</v>
      </c>
      <c r="AC98" s="151">
        <v>389482.19720199995</v>
      </c>
    </row>
    <row r="99" spans="2:29" ht="12.75" customHeight="1">
      <c r="B99" s="150" t="s">
        <v>73</v>
      </c>
      <c r="C99" s="151">
        <v>226767.33735100017</v>
      </c>
      <c r="D99" s="151">
        <v>266162.2924889999</v>
      </c>
      <c r="E99" s="151">
        <v>261250.73162499999</v>
      </c>
      <c r="F99" s="151">
        <v>337643.6007350001</v>
      </c>
      <c r="G99" s="151">
        <v>436489.99621899996</v>
      </c>
      <c r="H99" s="542">
        <v>421077.66419099981</v>
      </c>
      <c r="I99" s="151">
        <v>436863.92530299997</v>
      </c>
      <c r="J99" s="151">
        <v>430487.52858099999</v>
      </c>
      <c r="K99" s="151">
        <v>461314.67673199973</v>
      </c>
      <c r="L99" s="542">
        <v>513448.33246700047</v>
      </c>
      <c r="M99" s="151">
        <v>495461.10892799997</v>
      </c>
      <c r="N99" s="151">
        <v>499137.29946000001</v>
      </c>
      <c r="O99" s="151">
        <v>557152.09574699984</v>
      </c>
      <c r="P99" s="542">
        <v>583244.32311700028</v>
      </c>
      <c r="Q99" s="151">
        <v>591484.976409</v>
      </c>
      <c r="R99" s="151">
        <v>663784.94799999997</v>
      </c>
      <c r="S99" s="151">
        <v>702640.66038700053</v>
      </c>
      <c r="T99" s="542">
        <v>647761.16652099998</v>
      </c>
      <c r="U99" s="151">
        <v>626853.020471</v>
      </c>
      <c r="V99" s="151">
        <v>675139.27627800021</v>
      </c>
      <c r="W99" s="151">
        <v>693729.51000000024</v>
      </c>
      <c r="X99" s="542">
        <v>734765.25873699994</v>
      </c>
      <c r="Y99" s="151">
        <v>773059.2944009999</v>
      </c>
      <c r="Z99" s="151">
        <v>752223.14145700017</v>
      </c>
      <c r="AA99" s="151">
        <v>727504.0079110004</v>
      </c>
      <c r="AB99" s="542">
        <v>769609.8480000007</v>
      </c>
      <c r="AC99" s="151">
        <v>817853.13931099977</v>
      </c>
    </row>
    <row r="100" spans="2:29" ht="12.75" customHeight="1">
      <c r="B100" s="150" t="s">
        <v>74</v>
      </c>
      <c r="C100" s="151">
        <v>67031.521140999976</v>
      </c>
      <c r="D100" s="151">
        <v>76359.336449999973</v>
      </c>
      <c r="E100" s="151">
        <v>77367.062225000016</v>
      </c>
      <c r="F100" s="151">
        <v>99579.55456699997</v>
      </c>
      <c r="G100" s="151">
        <v>105362.62756699996</v>
      </c>
      <c r="H100" s="542">
        <v>156940.62028899998</v>
      </c>
      <c r="I100" s="151">
        <v>73724.975186000011</v>
      </c>
      <c r="J100" s="151">
        <v>64645.823732999954</v>
      </c>
      <c r="K100" s="151">
        <v>66425.817470000009</v>
      </c>
      <c r="L100" s="542">
        <v>66794.254831999948</v>
      </c>
      <c r="M100" s="151">
        <v>65926.011383999998</v>
      </c>
      <c r="N100" s="151">
        <v>73754.682338000057</v>
      </c>
      <c r="O100" s="151">
        <v>79672.271020999906</v>
      </c>
      <c r="P100" s="542">
        <v>89142.520005000028</v>
      </c>
      <c r="Q100" s="151">
        <v>85851.160779000027</v>
      </c>
      <c r="R100" s="151">
        <v>99810.275999999998</v>
      </c>
      <c r="S100" s="151">
        <v>111572.07772500004</v>
      </c>
      <c r="T100" s="542">
        <v>133534.647467</v>
      </c>
      <c r="U100" s="151">
        <v>156825.06233400002</v>
      </c>
      <c r="V100" s="151">
        <v>158751.94884600007</v>
      </c>
      <c r="W100" s="151">
        <v>156639.62032799993</v>
      </c>
      <c r="X100" s="542">
        <v>162919.56912300008</v>
      </c>
      <c r="Y100" s="151">
        <v>146863.23855099999</v>
      </c>
      <c r="Z100" s="151">
        <v>146878.36571000001</v>
      </c>
      <c r="AA100" s="151">
        <v>147766.20852399996</v>
      </c>
      <c r="AB100" s="542">
        <v>149501.3931949999</v>
      </c>
      <c r="AC100" s="151">
        <v>135807.25470799999</v>
      </c>
    </row>
    <row r="101" spans="2:29" ht="12.75" customHeight="1">
      <c r="B101" s="150" t="s">
        <v>75</v>
      </c>
      <c r="C101" s="150"/>
      <c r="D101" s="150">
        <v>0</v>
      </c>
      <c r="E101" s="150">
        <v>0</v>
      </c>
      <c r="F101" s="150">
        <v>0</v>
      </c>
      <c r="G101" s="150">
        <v>0</v>
      </c>
      <c r="H101" s="542">
        <v>462.68968299999995</v>
      </c>
      <c r="I101" s="151">
        <v>1213.0065090000001</v>
      </c>
      <c r="J101" s="151">
        <v>782.31392699999992</v>
      </c>
      <c r="K101" s="151">
        <v>0</v>
      </c>
      <c r="L101" s="542">
        <v>17.334912000000031</v>
      </c>
      <c r="M101" s="151">
        <v>0</v>
      </c>
      <c r="N101" s="151">
        <v>0</v>
      </c>
      <c r="O101" s="151">
        <v>0</v>
      </c>
      <c r="P101" s="542">
        <v>0</v>
      </c>
      <c r="Q101" s="151">
        <v>0</v>
      </c>
      <c r="R101" s="151">
        <v>0</v>
      </c>
      <c r="S101" s="151">
        <v>0</v>
      </c>
      <c r="T101" s="542">
        <v>0</v>
      </c>
      <c r="U101" s="151">
        <v>0</v>
      </c>
      <c r="V101" s="151">
        <v>0</v>
      </c>
      <c r="W101" s="151">
        <v>0</v>
      </c>
      <c r="X101" s="542">
        <v>0</v>
      </c>
      <c r="Y101" s="151">
        <v>0</v>
      </c>
      <c r="Z101" s="151">
        <v>0</v>
      </c>
      <c r="AA101" s="151">
        <v>0</v>
      </c>
      <c r="AB101" s="542">
        <v>26957.247963999995</v>
      </c>
      <c r="AC101" s="151">
        <v>273.71945599999998</v>
      </c>
    </row>
    <row r="102" spans="2:29" ht="12.75" customHeight="1">
      <c r="B102" s="150" t="s">
        <v>76</v>
      </c>
      <c r="C102" s="151">
        <v>9855.8631319999986</v>
      </c>
      <c r="D102" s="151">
        <v>15388.791041999993</v>
      </c>
      <c r="E102" s="151">
        <v>10988.337287000002</v>
      </c>
      <c r="F102" s="151">
        <v>18007.679665000003</v>
      </c>
      <c r="G102" s="151">
        <v>26017.466889000003</v>
      </c>
      <c r="H102" s="542">
        <v>25207.270953000028</v>
      </c>
      <c r="I102" s="151">
        <v>19474.642850000033</v>
      </c>
      <c r="J102" s="151">
        <v>24729.954264999993</v>
      </c>
      <c r="K102" s="151">
        <v>27262.933170999939</v>
      </c>
      <c r="L102" s="542">
        <v>39052.339109000022</v>
      </c>
      <c r="M102" s="151">
        <v>37335.080932999997</v>
      </c>
      <c r="N102" s="151">
        <v>32426.978090000026</v>
      </c>
      <c r="O102" s="151">
        <v>43650.54245999991</v>
      </c>
      <c r="P102" s="542">
        <v>55425.214550000004</v>
      </c>
      <c r="Q102" s="151">
        <v>52337.946119999986</v>
      </c>
      <c r="R102" s="151">
        <v>47757.453999999998</v>
      </c>
      <c r="S102" s="151">
        <v>78665.583119999981</v>
      </c>
      <c r="T102" s="542">
        <v>415430.97566400003</v>
      </c>
      <c r="U102" s="151">
        <v>54718.838783999992</v>
      </c>
      <c r="V102" s="151">
        <v>233751.56407700008</v>
      </c>
      <c r="W102" s="151">
        <v>91835.72457000002</v>
      </c>
      <c r="X102" s="542">
        <v>125613.87504899991</v>
      </c>
      <c r="Y102" s="151">
        <v>81383.205363000001</v>
      </c>
      <c r="Z102" s="151">
        <v>402831.40792400017</v>
      </c>
      <c r="AA102" s="151">
        <v>139180.71575999976</v>
      </c>
      <c r="AB102" s="542">
        <v>296655.73422700027</v>
      </c>
      <c r="AC102" s="151">
        <v>88832.648872000005</v>
      </c>
    </row>
    <row r="103" spans="2:29" ht="12.75" customHeight="1">
      <c r="B103" s="146" t="s">
        <v>77</v>
      </c>
      <c r="C103" s="152">
        <v>445693.41082000011</v>
      </c>
      <c r="D103" s="152">
        <v>488161.22740799986</v>
      </c>
      <c r="E103" s="152">
        <v>523914.73950999998</v>
      </c>
      <c r="F103" s="152">
        <v>618175.86855200026</v>
      </c>
      <c r="G103" s="152">
        <v>708015.67770499992</v>
      </c>
      <c r="H103" s="543">
        <v>814186.50077599974</v>
      </c>
      <c r="I103" s="152">
        <v>798183.83931800001</v>
      </c>
      <c r="J103" s="152">
        <v>807707.25890999998</v>
      </c>
      <c r="K103" s="152">
        <v>725298.64402799972</v>
      </c>
      <c r="L103" s="543">
        <v>800717.7557970006</v>
      </c>
      <c r="M103" s="152">
        <v>858390.82012399985</v>
      </c>
      <c r="N103" s="152">
        <f>SUM(N98:N102)</f>
        <v>822171.7771500001</v>
      </c>
      <c r="O103" s="152">
        <f>SUM(O98:O102)</f>
        <v>859012.61853299965</v>
      </c>
      <c r="P103" s="543">
        <f>SUM(P98:P102)</f>
        <v>1073874.1357490004</v>
      </c>
      <c r="Q103" s="152">
        <f>+SUM(Q98:Q102)</f>
        <v>1130145.5195920002</v>
      </c>
      <c r="R103" s="152">
        <f>+SUM(R98:R102)</f>
        <v>1076219.8036310002</v>
      </c>
      <c r="S103" s="152">
        <f>+SUM(S98:S102)</f>
        <v>1164102.9726460003</v>
      </c>
      <c r="T103" s="543">
        <f>+SUM(T98:T102)</f>
        <v>1622639.43166</v>
      </c>
      <c r="U103" s="152">
        <v>1356927.3772319998</v>
      </c>
      <c r="V103" s="152">
        <f t="shared" ref="V103:AB103" si="49">+SUM(V98:V102)</f>
        <v>1424745.2918440003</v>
      </c>
      <c r="W103" s="152">
        <f t="shared" si="49"/>
        <v>1375912.6096630003</v>
      </c>
      <c r="X103" s="543">
        <f t="shared" si="49"/>
        <v>1613669.3322140004</v>
      </c>
      <c r="Y103" s="152">
        <f t="shared" si="49"/>
        <v>1336742.6945399998</v>
      </c>
      <c r="Z103" s="152">
        <f t="shared" si="49"/>
        <v>1884576.0818230007</v>
      </c>
      <c r="AA103" s="152">
        <f t="shared" si="49"/>
        <v>1416439.1144229996</v>
      </c>
      <c r="AB103" s="543">
        <f t="shared" si="49"/>
        <v>2083557.9117600026</v>
      </c>
      <c r="AC103" s="152">
        <f t="shared" ref="AC103" si="50">+SUM(AC98:AC102)</f>
        <v>1432248.9595489996</v>
      </c>
    </row>
    <row r="104" spans="2:29" ht="12.75" customHeight="1">
      <c r="B104" s="146"/>
      <c r="C104" s="146"/>
      <c r="D104" s="146"/>
      <c r="E104" s="146"/>
      <c r="F104" s="146"/>
      <c r="G104" s="146"/>
      <c r="H104" s="544"/>
      <c r="I104" s="146"/>
      <c r="J104" s="146"/>
      <c r="K104" s="146"/>
      <c r="L104" s="544"/>
      <c r="M104" s="146"/>
      <c r="N104" s="146"/>
      <c r="O104" s="146"/>
      <c r="P104" s="544"/>
      <c r="Q104" s="146"/>
      <c r="R104" s="146"/>
      <c r="S104" s="146"/>
      <c r="T104" s="554"/>
      <c r="U104" s="432"/>
      <c r="V104" s="146"/>
      <c r="W104" s="146"/>
      <c r="X104" s="554"/>
      <c r="Y104" s="432"/>
      <c r="Z104" s="432"/>
      <c r="AA104" s="432"/>
      <c r="AB104" s="554"/>
      <c r="AC104" s="432"/>
    </row>
    <row r="105" spans="2:29" ht="12.75" customHeight="1">
      <c r="B105" s="146" t="s">
        <v>78</v>
      </c>
      <c r="C105" s="153">
        <v>-278268.81690099754</v>
      </c>
      <c r="D105" s="153">
        <v>-298053.93791400047</v>
      </c>
      <c r="E105" s="153">
        <v>-333046.14595099987</v>
      </c>
      <c r="F105" s="153">
        <v>-389647.4630589998</v>
      </c>
      <c r="G105" s="153">
        <v>-466862.17199400056</v>
      </c>
      <c r="H105" s="545">
        <v>-484072.21902761259</v>
      </c>
      <c r="I105" s="153">
        <v>-544786.72788000014</v>
      </c>
      <c r="J105" s="153">
        <v>-556334.98258900014</v>
      </c>
      <c r="K105" s="153">
        <v>-513465.01999800024</v>
      </c>
      <c r="L105" s="545">
        <v>-540596.59786599968</v>
      </c>
      <c r="M105" s="153">
        <v>-583307.96503499977</v>
      </c>
      <c r="N105" s="153">
        <v>-569694.80977700104</v>
      </c>
      <c r="O105" s="153">
        <v>-623833.87734199967</v>
      </c>
      <c r="P105" s="545">
        <v>-727273.03889600001</v>
      </c>
      <c r="Q105" s="153">
        <v>-734946.69795199961</v>
      </c>
      <c r="R105" s="153">
        <v>-700555.29884499975</v>
      </c>
      <c r="S105" s="153">
        <v>-837014.76990999957</v>
      </c>
      <c r="T105" s="545">
        <v>-1198626.0620830001</v>
      </c>
      <c r="U105" s="153">
        <v>-911331.71607299941</v>
      </c>
      <c r="V105" s="153">
        <v>-1011390.6294439993</v>
      </c>
      <c r="W105" s="153">
        <v>-1065507.9285820036</v>
      </c>
      <c r="X105" s="545">
        <v>-1278796.029598</v>
      </c>
      <c r="Y105" s="153">
        <v>-1066450.997707</v>
      </c>
      <c r="Z105" s="153">
        <v>-1485810.2595989984</v>
      </c>
      <c r="AA105" s="153">
        <v>-1123731.3304930008</v>
      </c>
      <c r="AB105" s="545">
        <v>-1718966.5078310003</v>
      </c>
      <c r="AC105" s="153">
        <v>-967089.77164100076</v>
      </c>
    </row>
    <row r="106" spans="2:29" ht="12.75" customHeight="1">
      <c r="B106" s="154" t="s">
        <v>79</v>
      </c>
      <c r="C106" s="391">
        <v>167424.59391900257</v>
      </c>
      <c r="D106" s="391">
        <v>190107.28949399939</v>
      </c>
      <c r="E106" s="391">
        <v>190868.59355900015</v>
      </c>
      <c r="F106" s="391">
        <v>228528.40549300046</v>
      </c>
      <c r="G106" s="391">
        <v>241153.50571099934</v>
      </c>
      <c r="H106" s="546">
        <v>330114.28174838715</v>
      </c>
      <c r="I106" s="391">
        <v>253397.11143799982</v>
      </c>
      <c r="J106" s="391">
        <v>251372.27632099984</v>
      </c>
      <c r="K106" s="391">
        <v>211833.62402999948</v>
      </c>
      <c r="L106" s="546">
        <v>260121.15793100093</v>
      </c>
      <c r="M106" s="391">
        <v>275082.85508900019</v>
      </c>
      <c r="N106" s="391">
        <f t="shared" ref="N106:U106" si="51">+N103+N105</f>
        <v>252476.96737299906</v>
      </c>
      <c r="O106" s="391">
        <f t="shared" si="51"/>
        <v>235178.74119099998</v>
      </c>
      <c r="P106" s="546">
        <f t="shared" si="51"/>
        <v>346601.09685300034</v>
      </c>
      <c r="Q106" s="391">
        <f t="shared" si="51"/>
        <v>395198.82164000056</v>
      </c>
      <c r="R106" s="391">
        <f t="shared" si="51"/>
        <v>375664.50478600047</v>
      </c>
      <c r="S106" s="391">
        <f t="shared" si="51"/>
        <v>327088.20273600076</v>
      </c>
      <c r="T106" s="546">
        <f t="shared" si="51"/>
        <v>424013.36957699992</v>
      </c>
      <c r="U106" s="391">
        <f t="shared" si="51"/>
        <v>445595.66115900036</v>
      </c>
      <c r="V106" s="391">
        <f t="shared" ref="V106:W106" si="52">+V103+V105</f>
        <v>413354.66240000108</v>
      </c>
      <c r="W106" s="391">
        <f t="shared" si="52"/>
        <v>310404.68108099676</v>
      </c>
      <c r="X106" s="546">
        <f t="shared" ref="X106" si="53">+X103+X105</f>
        <v>334873.30261600041</v>
      </c>
      <c r="Y106" s="391">
        <f>+Y105+Y103</f>
        <v>270291.69683299982</v>
      </c>
      <c r="Z106" s="391">
        <f>+Z105+Z103</f>
        <v>398765.82222400233</v>
      </c>
      <c r="AA106" s="391">
        <f>+AA105+AA103</f>
        <v>292707.78392999875</v>
      </c>
      <c r="AB106" s="546">
        <f>+AB105+AB103</f>
        <v>364591.40392900235</v>
      </c>
      <c r="AC106" s="391">
        <f>+AC105+AC103</f>
        <v>465159.1879079988</v>
      </c>
    </row>
    <row r="107" spans="2:29" ht="12.75" customHeight="1">
      <c r="B107" s="155" t="s">
        <v>80</v>
      </c>
      <c r="C107" s="157">
        <f t="shared" ref="C107:I107" si="54">+C106/C103</f>
        <v>0.37564969518164915</v>
      </c>
      <c r="D107" s="157">
        <f t="shared" si="54"/>
        <v>0.38943545455958506</v>
      </c>
      <c r="E107" s="157">
        <f t="shared" si="54"/>
        <v>0.36431231871337155</v>
      </c>
      <c r="F107" s="157">
        <f t="shared" si="54"/>
        <v>0.36968186096992056</v>
      </c>
      <c r="G107" s="157">
        <f t="shared" si="54"/>
        <v>0.34060475396913142</v>
      </c>
      <c r="H107" s="547">
        <f t="shared" si="54"/>
        <v>0.40545290475063855</v>
      </c>
      <c r="I107" s="157">
        <f t="shared" si="54"/>
        <v>0.31746710338624795</v>
      </c>
      <c r="J107" s="157">
        <f>+J106/J103</f>
        <v>0.3112170573534605</v>
      </c>
      <c r="K107" s="157">
        <f>+K106/K103</f>
        <v>0.29206400118655368</v>
      </c>
      <c r="L107" s="547">
        <f>+L106/L103</f>
        <v>0.32485998474217337</v>
      </c>
      <c r="M107" s="157">
        <f t="shared" ref="M107:P107" si="55">+M106/M103</f>
        <v>0.3204634167094923</v>
      </c>
      <c r="N107" s="157">
        <f>+N106/N103</f>
        <v>0.307085422280235</v>
      </c>
      <c r="O107" s="157">
        <f t="shared" si="55"/>
        <v>0.27377798197264247</v>
      </c>
      <c r="P107" s="547">
        <f t="shared" si="55"/>
        <v>0.32275765409998886</v>
      </c>
      <c r="Q107" s="157">
        <f t="shared" ref="Q107:V107" si="56">+Q106/Q103</f>
        <v>0.34968843816031175</v>
      </c>
      <c r="R107" s="157">
        <f t="shared" si="56"/>
        <v>0.34905927536230624</v>
      </c>
      <c r="S107" s="157">
        <f t="shared" si="56"/>
        <v>0.28097875396068345</v>
      </c>
      <c r="T107" s="547">
        <f t="shared" si="56"/>
        <v>0.2613108995775012</v>
      </c>
      <c r="U107" s="157">
        <f t="shared" si="56"/>
        <v>0.3283857844094592</v>
      </c>
      <c r="V107" s="157">
        <f t="shared" si="56"/>
        <v>0.29012530503961864</v>
      </c>
      <c r="W107" s="157">
        <f t="shared" ref="W107:Y107" si="57">+W106/W103</f>
        <v>0.22559912519227771</v>
      </c>
      <c r="X107" s="547">
        <f t="shared" si="57"/>
        <v>0.20752287716625603</v>
      </c>
      <c r="Y107" s="157">
        <f t="shared" si="57"/>
        <v>0.20220173855224446</v>
      </c>
      <c r="Z107" s="157">
        <f>+Z106/Z103</f>
        <v>0.21159444082420145</v>
      </c>
      <c r="AA107" s="157">
        <f>+AA106/AA103</f>
        <v>0.20665045249702538</v>
      </c>
      <c r="AB107" s="547">
        <f>+AB106/AB103</f>
        <v>0.17498501091386909</v>
      </c>
      <c r="AC107" s="157">
        <f t="shared" ref="AC107" si="58">+AC106/AC103</f>
        <v>0.32477537149300678</v>
      </c>
    </row>
    <row r="108" spans="2:29" ht="12.75" customHeight="1">
      <c r="B108" s="155"/>
      <c r="C108" s="155"/>
      <c r="D108" s="155"/>
      <c r="E108" s="155"/>
      <c r="F108" s="155"/>
      <c r="G108" s="155"/>
      <c r="H108" s="548"/>
      <c r="I108" s="155"/>
      <c r="J108" s="155"/>
      <c r="K108" s="155"/>
      <c r="L108" s="548"/>
      <c r="M108" s="155"/>
      <c r="N108" s="155"/>
      <c r="O108" s="155"/>
      <c r="P108" s="548"/>
      <c r="Q108" s="155"/>
      <c r="R108" s="155"/>
      <c r="S108" s="155"/>
      <c r="T108" s="548"/>
      <c r="U108" s="155"/>
      <c r="V108" s="155"/>
      <c r="W108" s="155"/>
      <c r="X108" s="548"/>
      <c r="Y108" s="155"/>
      <c r="Z108" s="155"/>
      <c r="AA108" s="155"/>
      <c r="AB108" s="548"/>
      <c r="AC108" s="155"/>
    </row>
    <row r="109" spans="2:29" ht="12.75" customHeight="1">
      <c r="B109" s="150" t="s">
        <v>81</v>
      </c>
      <c r="C109" s="151">
        <v>1067.1177280000011</v>
      </c>
      <c r="D109" s="151">
        <v>1532.6030100000007</v>
      </c>
      <c r="E109" s="151">
        <v>1142.1265960000001</v>
      </c>
      <c r="F109" s="151">
        <v>999.92410599999994</v>
      </c>
      <c r="G109" s="151">
        <v>1983.0385019999999</v>
      </c>
      <c r="H109" s="542">
        <v>340337.839951</v>
      </c>
      <c r="I109" s="151">
        <v>3563.8943289999997</v>
      </c>
      <c r="J109" s="151">
        <v>1725.5192050000005</v>
      </c>
      <c r="K109" s="151">
        <v>10708.276733000001</v>
      </c>
      <c r="L109" s="542">
        <v>19450.029172000002</v>
      </c>
      <c r="M109" s="151">
        <v>2410.9169430000002</v>
      </c>
      <c r="N109" s="151">
        <v>1555.4939869999998</v>
      </c>
      <c r="O109" s="151">
        <v>1540.2571769999995</v>
      </c>
      <c r="P109" s="542">
        <v>70942.344893999994</v>
      </c>
      <c r="Q109" s="151">
        <v>3526.9799609999995</v>
      </c>
      <c r="R109" s="151">
        <v>13526.081811000002</v>
      </c>
      <c r="S109" s="151">
        <v>6406.2525970000024</v>
      </c>
      <c r="T109" s="542">
        <v>10918.952649999999</v>
      </c>
      <c r="U109" s="151">
        <v>5390.9709229999999</v>
      </c>
      <c r="V109" s="151">
        <v>2335.724283999999</v>
      </c>
      <c r="W109" s="151">
        <v>9236.5381069999985</v>
      </c>
      <c r="X109" s="542">
        <v>36499.761868000001</v>
      </c>
      <c r="Y109" s="151">
        <v>3331.7414649999996</v>
      </c>
      <c r="Z109" s="151">
        <v>8092.2930499999984</v>
      </c>
      <c r="AA109" s="151">
        <v>7761.8286229999994</v>
      </c>
      <c r="AB109" s="542">
        <v>7586.4533650000012</v>
      </c>
      <c r="AC109" s="151">
        <v>9322.0826249999991</v>
      </c>
    </row>
    <row r="110" spans="2:29" ht="12.75" customHeight="1">
      <c r="B110" s="150" t="s">
        <v>82</v>
      </c>
      <c r="C110" s="151">
        <v>-29670.259789999938</v>
      </c>
      <c r="D110" s="151">
        <v>-30756.05990399998</v>
      </c>
      <c r="E110" s="151">
        <v>-35998.447551999983</v>
      </c>
      <c r="F110" s="151">
        <v>-47463.322924999986</v>
      </c>
      <c r="G110" s="151">
        <v>-56647.158568000057</v>
      </c>
      <c r="H110" s="542">
        <v>-60702.718907003378</v>
      </c>
      <c r="I110" s="151">
        <v>-50615.859653000007</v>
      </c>
      <c r="J110" s="151">
        <v>-55975.750893999983</v>
      </c>
      <c r="K110" s="151">
        <v>-78839.646049999981</v>
      </c>
      <c r="L110" s="542">
        <v>-45818.327031000052</v>
      </c>
      <c r="M110" s="151">
        <v>-59307.728813999987</v>
      </c>
      <c r="N110" s="151">
        <v>-52102.592007999992</v>
      </c>
      <c r="O110" s="151">
        <v>-58587.135101000022</v>
      </c>
      <c r="P110" s="542">
        <v>-69079.740415999986</v>
      </c>
      <c r="Q110" s="151">
        <v>-60666.008945000001</v>
      </c>
      <c r="R110" s="151">
        <v>-66863.967384000047</v>
      </c>
      <c r="S110" s="151">
        <v>-68199.764040000067</v>
      </c>
      <c r="T110" s="542">
        <v>-79018.255694941166</v>
      </c>
      <c r="U110" s="151">
        <v>-60405.03483199999</v>
      </c>
      <c r="V110" s="151">
        <v>-64834.127727000072</v>
      </c>
      <c r="W110" s="151">
        <v>-59526.024231000003</v>
      </c>
      <c r="X110" s="542">
        <v>-50887.287709999975</v>
      </c>
      <c r="Y110" s="151">
        <v>-74037.289495000034</v>
      </c>
      <c r="Z110" s="151">
        <v>-82200.727373000031</v>
      </c>
      <c r="AA110" s="151">
        <v>-73511.142128999811</v>
      </c>
      <c r="AB110" s="542">
        <v>-97263.891175000143</v>
      </c>
      <c r="AC110" s="151">
        <v>-76311.324806000019</v>
      </c>
    </row>
    <row r="111" spans="2:29" ht="12.75" customHeight="1">
      <c r="B111" s="150" t="s">
        <v>83</v>
      </c>
      <c r="C111" s="151">
        <v>512.56080799999927</v>
      </c>
      <c r="D111" s="151">
        <v>-1938.9120609999991</v>
      </c>
      <c r="E111" s="151">
        <v>-4597.749409</v>
      </c>
      <c r="F111" s="151">
        <v>-3449.4829810000001</v>
      </c>
      <c r="G111" s="151">
        <v>808.40356100000008</v>
      </c>
      <c r="H111" s="542">
        <v>-1749.7636189999994</v>
      </c>
      <c r="I111" s="151">
        <v>-11496.343186999997</v>
      </c>
      <c r="J111" s="151">
        <v>-319.94577100000606</v>
      </c>
      <c r="K111" s="151">
        <v>-3994.9631609999979</v>
      </c>
      <c r="L111" s="542">
        <v>-1564.5547119999974</v>
      </c>
      <c r="M111" s="151">
        <v>-10571.487234000002</v>
      </c>
      <c r="N111" s="151">
        <v>-656.89913299999716</v>
      </c>
      <c r="O111" s="151">
        <v>-1576.6330510000007</v>
      </c>
      <c r="P111" s="542">
        <v>-2700.1327099999999</v>
      </c>
      <c r="Q111" s="151">
        <v>-8309</v>
      </c>
      <c r="R111" s="151">
        <v>-3283.3125265000035</v>
      </c>
      <c r="S111" s="151">
        <v>-6000.2843581000034</v>
      </c>
      <c r="T111" s="542">
        <v>-3807.2038170000001</v>
      </c>
      <c r="U111" s="151">
        <v>-12633.428432000001</v>
      </c>
      <c r="V111" s="151">
        <v>-13954.765225999996</v>
      </c>
      <c r="W111" s="151">
        <v>-4794.9910750000017</v>
      </c>
      <c r="X111" s="542">
        <v>-13573.481264999999</v>
      </c>
      <c r="Y111" s="151">
        <v>-21069.942727000001</v>
      </c>
      <c r="Z111" s="151">
        <v>-18677.716560000001</v>
      </c>
      <c r="AA111" s="151">
        <v>2047.6244630000147</v>
      </c>
      <c r="AB111" s="542">
        <v>-2617.0586309999999</v>
      </c>
      <c r="AC111" s="151">
        <v>-19796.838274000002</v>
      </c>
    </row>
    <row r="112" spans="2:29" ht="12.75" customHeight="1">
      <c r="B112" s="150" t="s">
        <v>175</v>
      </c>
      <c r="C112" s="151">
        <v>1.0111849999999549</v>
      </c>
      <c r="D112" s="151">
        <v>-64.434766999999852</v>
      </c>
      <c r="E112" s="151">
        <v>-341.39354000000003</v>
      </c>
      <c r="F112" s="151">
        <v>-427.52828399999987</v>
      </c>
      <c r="G112" s="151">
        <v>-563.52524400000004</v>
      </c>
      <c r="H112" s="542">
        <v>-17851.336611000002</v>
      </c>
      <c r="I112" s="151">
        <v>-2874.5635810000003</v>
      </c>
      <c r="J112" s="151">
        <v>-306.51819699999942</v>
      </c>
      <c r="K112" s="151">
        <v>-1839.4049410000007</v>
      </c>
      <c r="L112" s="542">
        <v>384.99755800000003</v>
      </c>
      <c r="M112" s="151">
        <v>-423.35541199999966</v>
      </c>
      <c r="N112" s="151">
        <v>-151.25915799999984</v>
      </c>
      <c r="O112" s="151">
        <v>2122.7025949999997</v>
      </c>
      <c r="P112" s="542">
        <v>-2723.3148249999999</v>
      </c>
      <c r="Q112" s="151">
        <v>12220.572459000001</v>
      </c>
      <c r="R112" s="151">
        <v>-9848.3900539999995</v>
      </c>
      <c r="S112" s="151">
        <v>-5240.7763780000032</v>
      </c>
      <c r="T112" s="542">
        <v>5705.7991069999998</v>
      </c>
      <c r="U112" s="151">
        <v>4359.6269639999991</v>
      </c>
      <c r="V112" s="151">
        <v>3639.4869310000058</v>
      </c>
      <c r="W112" s="151">
        <v>10279.157730999998</v>
      </c>
      <c r="X112" s="542">
        <v>23918.956242999993</v>
      </c>
      <c r="Y112" s="151">
        <v>15527.138180000002</v>
      </c>
      <c r="Z112" s="151">
        <v>4843.226114000001</v>
      </c>
      <c r="AA112" s="151">
        <v>27522.317078999989</v>
      </c>
      <c r="AB112" s="542">
        <v>-9798.9884329999913</v>
      </c>
      <c r="AC112" s="151">
        <v>-2186.1440309999998</v>
      </c>
    </row>
    <row r="113" spans="2:29" ht="12.75" customHeight="1">
      <c r="B113" s="154" t="s">
        <v>86</v>
      </c>
      <c r="C113" s="391">
        <v>139335.02385000262</v>
      </c>
      <c r="D113" s="391">
        <v>158880.4857719994</v>
      </c>
      <c r="E113" s="391">
        <v>151073.12965400016</v>
      </c>
      <c r="F113" s="391">
        <v>178187.99540900049</v>
      </c>
      <c r="G113" s="391">
        <v>186734.26396199927</v>
      </c>
      <c r="H113" s="546">
        <v>590148.30256238382</v>
      </c>
      <c r="I113" s="391">
        <v>191974.23934599978</v>
      </c>
      <c r="J113" s="391">
        <v>196495.58066399986</v>
      </c>
      <c r="K113" s="391">
        <v>137867.88661099953</v>
      </c>
      <c r="L113" s="546">
        <v>232573.30291800087</v>
      </c>
      <c r="M113" s="391">
        <v>207191.20057200021</v>
      </c>
      <c r="N113" s="391">
        <f>+N106+N109+N110+N111+N112</f>
        <v>201121.71106099908</v>
      </c>
      <c r="O113" s="391">
        <f>+O106+O109+O110+O111+O112</f>
        <v>178677.93281099995</v>
      </c>
      <c r="P113" s="546">
        <f>+P106+P109+P110+P111+P112</f>
        <v>343040.25379600032</v>
      </c>
      <c r="Q113" s="391">
        <f>+Q106+SUM(Q109:Q112)</f>
        <v>341971.36511500058</v>
      </c>
      <c r="R113" s="391">
        <f>+R106+SUM(R109:R112)</f>
        <v>309194.91663250042</v>
      </c>
      <c r="S113" s="391">
        <f t="shared" ref="S113:U113" si="59">+S106+SUM(S109:S112)</f>
        <v>254053.63055690069</v>
      </c>
      <c r="T113" s="546">
        <f t="shared" si="59"/>
        <v>357812.66182205873</v>
      </c>
      <c r="U113" s="391">
        <f t="shared" si="59"/>
        <v>382307.79578200035</v>
      </c>
      <c r="V113" s="391">
        <f>+V106+SUM(V109:V112)</f>
        <v>340540.98066200101</v>
      </c>
      <c r="W113" s="391">
        <f>+W106+SUM(W109:W112)</f>
        <v>265599.36161299678</v>
      </c>
      <c r="X113" s="546">
        <f>+X106+SUM(X109:X112)</f>
        <v>330831.25175200042</v>
      </c>
      <c r="Y113" s="391">
        <f t="shared" ref="Y113:Z113" si="60">+Y106+SUM(Y109:Y112)</f>
        <v>194043.34425599978</v>
      </c>
      <c r="Z113" s="391">
        <f t="shared" si="60"/>
        <v>310822.8974550023</v>
      </c>
      <c r="AA113" s="391">
        <f t="shared" ref="AA113:AC113" si="61">+AA106+SUM(AA109:AA112)</f>
        <v>256528.41196599894</v>
      </c>
      <c r="AB113" s="546">
        <f t="shared" si="61"/>
        <v>262497.91905500222</v>
      </c>
      <c r="AC113" s="391">
        <f t="shared" si="61"/>
        <v>376186.96342199878</v>
      </c>
    </row>
    <row r="114" spans="2:29" ht="12.75" customHeight="1">
      <c r="B114" s="156"/>
      <c r="C114" s="156"/>
      <c r="D114" s="156"/>
      <c r="E114" s="156"/>
      <c r="F114" s="156"/>
      <c r="G114" s="156"/>
      <c r="H114" s="549"/>
      <c r="I114" s="156"/>
      <c r="J114" s="156"/>
      <c r="K114" s="156"/>
      <c r="L114" s="549"/>
      <c r="M114" s="156"/>
      <c r="N114" s="156"/>
      <c r="O114" s="156"/>
      <c r="P114" s="549"/>
      <c r="Q114" s="156"/>
      <c r="R114" s="156"/>
      <c r="S114" s="156"/>
      <c r="T114" s="555"/>
      <c r="U114" s="433"/>
      <c r="V114" s="156"/>
      <c r="W114" s="156"/>
      <c r="X114" s="555"/>
      <c r="Y114" s="433"/>
      <c r="Z114" s="156"/>
      <c r="AA114" s="156"/>
      <c r="AB114" s="555"/>
      <c r="AC114" s="433"/>
    </row>
    <row r="115" spans="2:29" ht="12.75" customHeight="1">
      <c r="B115" s="150" t="s">
        <v>87</v>
      </c>
      <c r="C115" s="151">
        <v>1344.5155169999989</v>
      </c>
      <c r="D115" s="151">
        <v>1759.0292180000006</v>
      </c>
      <c r="E115" s="151">
        <v>1796.2531814700003</v>
      </c>
      <c r="F115" s="151">
        <v>5847.557557529999</v>
      </c>
      <c r="G115" s="151">
        <v>2294.7235369999989</v>
      </c>
      <c r="H115" s="542">
        <v>2866.5327310000011</v>
      </c>
      <c r="I115" s="151">
        <v>5429.1678899999997</v>
      </c>
      <c r="J115" s="151">
        <v>8699.1277799999989</v>
      </c>
      <c r="K115" s="151">
        <v>9007.2652720000006</v>
      </c>
      <c r="L115" s="542">
        <v>7097.8294310000019</v>
      </c>
      <c r="M115" s="151">
        <v>7757.2197030000007</v>
      </c>
      <c r="N115" s="151">
        <v>6679.0067269999981</v>
      </c>
      <c r="O115" s="151">
        <v>6680.8067290000035</v>
      </c>
      <c r="P115" s="542">
        <v>4312.2983659999991</v>
      </c>
      <c r="Q115" s="151">
        <v>4653.1572179999994</v>
      </c>
      <c r="R115" s="151">
        <v>3780.7997329999989</v>
      </c>
      <c r="S115" s="151">
        <v>3057.6496620000034</v>
      </c>
      <c r="T115" s="542">
        <v>34937.538668000001</v>
      </c>
      <c r="U115" s="151">
        <v>9868.4737490000007</v>
      </c>
      <c r="V115" s="151">
        <v>6910.2167449999979</v>
      </c>
      <c r="W115" s="151">
        <v>8095.6844160000001</v>
      </c>
      <c r="X115" s="542">
        <v>11409.665245000004</v>
      </c>
      <c r="Y115" s="151">
        <v>7606.5840690000005</v>
      </c>
      <c r="Z115" s="151">
        <v>6647.7946179999999</v>
      </c>
      <c r="AA115" s="151">
        <v>7734.5617620000048</v>
      </c>
      <c r="AB115" s="542">
        <v>12682.262661999997</v>
      </c>
      <c r="AC115" s="151">
        <v>6826.2487529999999</v>
      </c>
    </row>
    <row r="116" spans="2:29" ht="12.75" customHeight="1">
      <c r="B116" s="150" t="s">
        <v>88</v>
      </c>
      <c r="C116" s="151">
        <v>-26202.202880999961</v>
      </c>
      <c r="D116" s="151">
        <v>-20142.459247000021</v>
      </c>
      <c r="E116" s="151">
        <v>-46371.388013830001</v>
      </c>
      <c r="F116" s="151">
        <v>-74992.279076170002</v>
      </c>
      <c r="G116" s="151">
        <v>-71392.131428999943</v>
      </c>
      <c r="H116" s="542">
        <v>-85719.523924000037</v>
      </c>
      <c r="I116" s="151">
        <v>-70524.226700000014</v>
      </c>
      <c r="J116" s="151">
        <v>-58835.410256999981</v>
      </c>
      <c r="K116" s="151">
        <v>-52917.282648000022</v>
      </c>
      <c r="L116" s="542">
        <v>-80511.882147999946</v>
      </c>
      <c r="M116" s="151">
        <v>-50238.756697999997</v>
      </c>
      <c r="N116" s="151">
        <v>-54264.90127599996</v>
      </c>
      <c r="O116" s="151">
        <v>-59050.991070000062</v>
      </c>
      <c r="P116" s="542">
        <v>-69474.05897100002</v>
      </c>
      <c r="Q116" s="151">
        <v>-76038.823686999982</v>
      </c>
      <c r="R116" s="151">
        <v>-91891.326550000013</v>
      </c>
      <c r="S116" s="151">
        <v>-127919.2290940001</v>
      </c>
      <c r="T116" s="542">
        <v>-219400.858771</v>
      </c>
      <c r="U116" s="151">
        <v>-191253.75572400002</v>
      </c>
      <c r="V116" s="151">
        <v>-182619.82175699991</v>
      </c>
      <c r="W116" s="151">
        <v>-178761.54213700019</v>
      </c>
      <c r="X116" s="542">
        <v>-175520.3309670001</v>
      </c>
      <c r="Y116" s="151">
        <v>-162821.29272100003</v>
      </c>
      <c r="Z116" s="151">
        <v>-170906.62267699995</v>
      </c>
      <c r="AA116" s="151">
        <v>-144429.76541599998</v>
      </c>
      <c r="AB116" s="542">
        <v>-152808.89641399996</v>
      </c>
      <c r="AC116" s="151">
        <v>-168820.90377000003</v>
      </c>
    </row>
    <row r="117" spans="2:29" ht="12.75" customHeight="1">
      <c r="B117" s="150" t="s">
        <v>89</v>
      </c>
      <c r="C117" s="151">
        <v>-172.5271029999999</v>
      </c>
      <c r="D117" s="151">
        <v>-2824.6352920000008</v>
      </c>
      <c r="E117" s="151">
        <v>2712.1697299999996</v>
      </c>
      <c r="F117" s="151">
        <v>31627.367769000004</v>
      </c>
      <c r="G117" s="151">
        <v>-51942.037418000007</v>
      </c>
      <c r="H117" s="542">
        <v>2422.055204000002</v>
      </c>
      <c r="I117" s="151">
        <v>-2195.8938879999996</v>
      </c>
      <c r="J117" s="151">
        <v>147.55259899999419</v>
      </c>
      <c r="K117" s="151">
        <v>-6611.7070349999931</v>
      </c>
      <c r="L117" s="542">
        <v>11788.852620000001</v>
      </c>
      <c r="M117" s="151">
        <v>-2489.6214500000033</v>
      </c>
      <c r="N117" s="151">
        <v>-395.1996789999921</v>
      </c>
      <c r="O117" s="151">
        <v>1360.809665999994</v>
      </c>
      <c r="P117" s="542">
        <v>-717.03631900000005</v>
      </c>
      <c r="Q117" s="151">
        <v>3607.486281</v>
      </c>
      <c r="R117" s="151">
        <v>-13598.652174999999</v>
      </c>
      <c r="S117" s="151">
        <v>-17388.147140000001</v>
      </c>
      <c r="T117" s="542">
        <v>-9189.6981400000004</v>
      </c>
      <c r="U117" s="151">
        <v>449.51330900000391</v>
      </c>
      <c r="V117" s="151">
        <v>7389.0673239999905</v>
      </c>
      <c r="W117" s="151">
        <v>4409.5064469999961</v>
      </c>
      <c r="X117" s="542">
        <v>10864.007153000017</v>
      </c>
      <c r="Y117" s="151">
        <v>-3444.0673180000003</v>
      </c>
      <c r="Z117" s="151">
        <v>-5355.6844159999973</v>
      </c>
      <c r="AA117" s="151">
        <v>13240.413170000014</v>
      </c>
      <c r="AB117" s="542">
        <v>-19727.764399000014</v>
      </c>
      <c r="AC117" s="151">
        <v>17051.17628</v>
      </c>
    </row>
    <row r="118" spans="2:29" ht="12.75" customHeight="1">
      <c r="B118" s="154" t="s">
        <v>90</v>
      </c>
      <c r="C118" s="391">
        <v>114304.80938300265</v>
      </c>
      <c r="D118" s="391">
        <v>137672.4204509994</v>
      </c>
      <c r="E118" s="391">
        <v>109210.16455164015</v>
      </c>
      <c r="F118" s="391">
        <v>140670.6416593605</v>
      </c>
      <c r="G118" s="391">
        <v>65694.818651999318</v>
      </c>
      <c r="H118" s="546">
        <v>509717.36657338374</v>
      </c>
      <c r="I118" s="391">
        <v>124683.28664799979</v>
      </c>
      <c r="J118" s="391">
        <v>146506.85078599988</v>
      </c>
      <c r="K118" s="391">
        <v>87346.162199999497</v>
      </c>
      <c r="L118" s="546">
        <v>170948.10282100091</v>
      </c>
      <c r="M118" s="391">
        <v>162220.0421270002</v>
      </c>
      <c r="N118" s="391">
        <f>+N113+N115+N116+N117</f>
        <v>153140.61683299913</v>
      </c>
      <c r="O118" s="391">
        <f>+O113+O115+O116+O117</f>
        <v>127668.55813599989</v>
      </c>
      <c r="P118" s="546">
        <f>+P113+P115+P116+P117</f>
        <v>277161.4568720003</v>
      </c>
      <c r="Q118" s="391">
        <f>+Q113+SUM(Q115:Q117)</f>
        <v>274193.18492700061</v>
      </c>
      <c r="R118" s="391">
        <f t="shared" ref="R118:S118" si="62">+R113+SUM(R115:R117)</f>
        <v>207485.73764050042</v>
      </c>
      <c r="S118" s="391">
        <f t="shared" si="62"/>
        <v>111803.90398490062</v>
      </c>
      <c r="T118" s="546">
        <f t="shared" ref="T118" si="63">+T113+SUM(T115:T117)</f>
        <v>164159.64357905873</v>
      </c>
      <c r="U118" s="391">
        <f t="shared" ref="U118" si="64">+U113+SUM(U115:U117)</f>
        <v>201372.02711600033</v>
      </c>
      <c r="V118" s="391">
        <f t="shared" ref="V118:Z118" si="65">+V113+SUM(V115:V117)</f>
        <v>172220.44297400111</v>
      </c>
      <c r="W118" s="391">
        <f t="shared" si="65"/>
        <v>99343.010338996595</v>
      </c>
      <c r="X118" s="546">
        <f t="shared" si="65"/>
        <v>177584.59318300034</v>
      </c>
      <c r="Y118" s="391">
        <f t="shared" si="65"/>
        <v>35384.568285999761</v>
      </c>
      <c r="Z118" s="391">
        <f t="shared" si="65"/>
        <v>141208.38498000233</v>
      </c>
      <c r="AA118" s="391">
        <f t="shared" ref="AA118:AC118" si="66">+AA113+SUM(AA115:AA117)</f>
        <v>133073.62148199897</v>
      </c>
      <c r="AB118" s="546">
        <f t="shared" si="66"/>
        <v>102643.52090400225</v>
      </c>
      <c r="AC118" s="391">
        <f t="shared" si="66"/>
        <v>231243.48468499875</v>
      </c>
    </row>
    <row r="119" spans="2:29" ht="12.75" customHeight="1">
      <c r="B119" s="37" t="s">
        <v>91</v>
      </c>
      <c r="C119" s="151">
        <v>-2162.5943240000006</v>
      </c>
      <c r="D119" s="151">
        <v>35239.023670000002</v>
      </c>
      <c r="E119" s="151">
        <v>5653.6886170000007</v>
      </c>
      <c r="F119" s="151">
        <v>-5929.9077540000008</v>
      </c>
      <c r="G119" s="151">
        <v>13263.147575999999</v>
      </c>
      <c r="H119" s="542">
        <v>438.65369199999986</v>
      </c>
      <c r="I119" s="151">
        <v>-3827.1802469999998</v>
      </c>
      <c r="J119" s="151">
        <v>2830.5082419999999</v>
      </c>
      <c r="K119" s="151">
        <v>-5395.3482299999996</v>
      </c>
      <c r="L119" s="542">
        <v>-15900.562742000002</v>
      </c>
      <c r="M119" s="151">
        <v>3866.7226700000001</v>
      </c>
      <c r="N119" s="151">
        <v>-11259.502093000001</v>
      </c>
      <c r="O119" s="151">
        <v>-1699.1221489999989</v>
      </c>
      <c r="P119" s="542">
        <v>-48501.656019000002</v>
      </c>
      <c r="Q119" s="151">
        <v>-188.40154899999999</v>
      </c>
      <c r="R119" s="151">
        <v>11572.58957</v>
      </c>
      <c r="S119" s="151">
        <v>-2263.7100570000002</v>
      </c>
      <c r="T119" s="542">
        <v>-3815.6833940000001</v>
      </c>
      <c r="U119" s="151">
        <v>-1553.5288069999999</v>
      </c>
      <c r="V119" s="151">
        <v>-5879.2761549999996</v>
      </c>
      <c r="W119" s="151">
        <v>2462.8197390000005</v>
      </c>
      <c r="X119" s="542">
        <v>-2648.5891869999996</v>
      </c>
      <c r="Y119" s="151">
        <v>-9717.2351080000008</v>
      </c>
      <c r="Z119" s="151">
        <v>-18012.775126999994</v>
      </c>
      <c r="AA119" s="151">
        <v>10960</v>
      </c>
      <c r="AB119" s="542">
        <v>-815</v>
      </c>
      <c r="AC119" s="151">
        <v>-9461.5116149999994</v>
      </c>
    </row>
    <row r="120" spans="2:29" ht="12.75" customHeight="1">
      <c r="B120" s="150" t="s">
        <v>170</v>
      </c>
      <c r="C120" s="151">
        <v>-48112.613894000024</v>
      </c>
      <c r="D120" s="151">
        <v>-46963.95438900002</v>
      </c>
      <c r="E120" s="151">
        <v>-41900.339381999998</v>
      </c>
      <c r="F120" s="151">
        <v>-39599.198798999998</v>
      </c>
      <c r="G120" s="151">
        <v>-28086.689663000012</v>
      </c>
      <c r="H120" s="542">
        <v>-139637.34905199998</v>
      </c>
      <c r="I120" s="151">
        <v>-42958.195195</v>
      </c>
      <c r="J120" s="151">
        <v>-46447.616554999993</v>
      </c>
      <c r="K120" s="151">
        <v>-22766.89609200001</v>
      </c>
      <c r="L120" s="542">
        <v>-40505.990049000015</v>
      </c>
      <c r="M120" s="151">
        <v>-53193.244884999993</v>
      </c>
      <c r="N120" s="151">
        <v>-38278.598475000006</v>
      </c>
      <c r="O120" s="151">
        <v>-36135.458180000001</v>
      </c>
      <c r="P120" s="542">
        <v>-17851.991288999998</v>
      </c>
      <c r="Q120" s="151">
        <v>-94797.246033000003</v>
      </c>
      <c r="R120" s="151">
        <v>-86633.742492000019</v>
      </c>
      <c r="S120" s="151">
        <v>-41277.89389799998</v>
      </c>
      <c r="T120" s="542">
        <v>-64503.143273000001</v>
      </c>
      <c r="U120" s="151">
        <v>-64990.159734000001</v>
      </c>
      <c r="V120" s="151">
        <v>-70107.970809000006</v>
      </c>
      <c r="W120" s="151">
        <v>-36884.857690000004</v>
      </c>
      <c r="X120" s="542">
        <v>-28157.668780999986</v>
      </c>
      <c r="Y120" s="151">
        <v>-495.57968900000009</v>
      </c>
      <c r="Z120" s="151">
        <v>-5348.0454439999994</v>
      </c>
      <c r="AA120" s="151">
        <v>-44937</v>
      </c>
      <c r="AB120" s="542">
        <v>-17577</v>
      </c>
      <c r="AC120" s="151">
        <v>-80821.055894000005</v>
      </c>
    </row>
    <row r="121" spans="2:29" ht="12.75" customHeight="1">
      <c r="B121" s="154" t="s">
        <v>93</v>
      </c>
      <c r="C121" s="391">
        <v>64029.601165002619</v>
      </c>
      <c r="D121" s="391">
        <v>125947.48973199938</v>
      </c>
      <c r="E121" s="391">
        <v>72963.513786640149</v>
      </c>
      <c r="F121" s="391">
        <v>95141.53510636049</v>
      </c>
      <c r="G121" s="391">
        <v>50871.276564999309</v>
      </c>
      <c r="H121" s="546">
        <v>370518.67121338379</v>
      </c>
      <c r="I121" s="391">
        <v>77897.911205999786</v>
      </c>
      <c r="J121" s="391">
        <v>102889.74247299989</v>
      </c>
      <c r="K121" s="391">
        <v>59183.917877999484</v>
      </c>
      <c r="L121" s="546">
        <v>114541.55003000089</v>
      </c>
      <c r="M121" s="391">
        <v>112893.51991200022</v>
      </c>
      <c r="N121" s="391">
        <f>+N118+N119+N120</f>
        <v>103602.51626499914</v>
      </c>
      <c r="O121" s="391">
        <f>+O118+O119+O120</f>
        <v>89833.977806999887</v>
      </c>
      <c r="P121" s="546">
        <f>+P118+P119+P120</f>
        <v>210807.80956400032</v>
      </c>
      <c r="Q121" s="391">
        <f t="shared" ref="Q121:V121" si="67">+Q118+SUM(Q119:Q120)</f>
        <v>179207.5373450006</v>
      </c>
      <c r="R121" s="391">
        <f t="shared" si="67"/>
        <v>132424.58471850038</v>
      </c>
      <c r="S121" s="391">
        <f t="shared" si="67"/>
        <v>68262.300029900638</v>
      </c>
      <c r="T121" s="546">
        <f t="shared" si="67"/>
        <v>95840.816912058726</v>
      </c>
      <c r="U121" s="391">
        <f t="shared" si="67"/>
        <v>134828.33857500035</v>
      </c>
      <c r="V121" s="391">
        <f t="shared" si="67"/>
        <v>96233.196010001106</v>
      </c>
      <c r="W121" s="391">
        <f t="shared" ref="W121:Y121" si="68">+W118+SUM(W119:W120)</f>
        <v>64920.97238799659</v>
      </c>
      <c r="X121" s="546">
        <f t="shared" si="68"/>
        <v>146778.33521500035</v>
      </c>
      <c r="Y121" s="391">
        <f t="shared" si="68"/>
        <v>25171.753488999762</v>
      </c>
      <c r="Z121" s="391">
        <f t="shared" ref="Z121:AA121" si="69">+Z118+SUM(Z119:Z120)</f>
        <v>117847.56440900234</v>
      </c>
      <c r="AA121" s="391">
        <f t="shared" si="69"/>
        <v>99096.621481998969</v>
      </c>
      <c r="AB121" s="546">
        <f t="shared" ref="AB121:AC121" si="70">+AB118+SUM(AB119:AB120)</f>
        <v>84251.520904002246</v>
      </c>
      <c r="AC121" s="391">
        <f t="shared" si="70"/>
        <v>140960.91717599874</v>
      </c>
    </row>
    <row r="122" spans="2:29" ht="12.75" customHeight="1">
      <c r="B122" s="155" t="s">
        <v>171</v>
      </c>
      <c r="C122" s="157">
        <f t="shared" ref="C122:I122" si="71">+C121/C103</f>
        <v>0.14366288486787149</v>
      </c>
      <c r="D122" s="157">
        <f t="shared" si="71"/>
        <v>0.25800387794160851</v>
      </c>
      <c r="E122" s="157">
        <f t="shared" si="71"/>
        <v>0.1392660070126687</v>
      </c>
      <c r="F122" s="157">
        <f t="shared" si="71"/>
        <v>0.15390690569856383</v>
      </c>
      <c r="G122" s="157">
        <f t="shared" si="71"/>
        <v>7.1850494511500371E-2</v>
      </c>
      <c r="H122" s="547">
        <f t="shared" si="71"/>
        <v>0.45507837683410751</v>
      </c>
      <c r="I122" s="157">
        <f t="shared" si="71"/>
        <v>9.7593946868880302E-2</v>
      </c>
      <c r="J122" s="157">
        <f>+J121/J103</f>
        <v>0.12738494217799834</v>
      </c>
      <c r="K122" s="157">
        <f>+K121/K103</f>
        <v>8.1599377532704617E-2</v>
      </c>
      <c r="L122" s="547">
        <f>+L121/L103</f>
        <v>0.14304859508952822</v>
      </c>
      <c r="M122" s="157">
        <v>0.13173958485329831</v>
      </c>
      <c r="N122" s="157">
        <f t="shared" ref="N122:U122" si="72">+N121/N103</f>
        <v>0.12601079135084139</v>
      </c>
      <c r="O122" s="157">
        <f t="shared" si="72"/>
        <v>0.10457818182044416</v>
      </c>
      <c r="P122" s="547">
        <f t="shared" si="72"/>
        <v>0.19630588217581676</v>
      </c>
      <c r="Q122" s="157">
        <f t="shared" si="72"/>
        <v>0.15857032058110293</v>
      </c>
      <c r="R122" s="157">
        <f t="shared" si="72"/>
        <v>0.12304603973251578</v>
      </c>
      <c r="S122" s="157">
        <f t="shared" si="72"/>
        <v>5.8639400150951225E-2</v>
      </c>
      <c r="T122" s="547">
        <f t="shared" si="72"/>
        <v>5.9064765124073937E-2</v>
      </c>
      <c r="U122" s="157">
        <f t="shared" si="72"/>
        <v>9.9362973168127158E-2</v>
      </c>
      <c r="V122" s="157">
        <f t="shared" ref="V122:Y122" si="73">+V121/V103</f>
        <v>6.7544140388384577E-2</v>
      </c>
      <c r="W122" s="157">
        <f t="shared" si="73"/>
        <v>4.7183935907017784E-2</v>
      </c>
      <c r="X122" s="547">
        <f t="shared" si="73"/>
        <v>9.0959363411595787E-2</v>
      </c>
      <c r="Y122" s="157">
        <f t="shared" si="73"/>
        <v>1.8830664713422558E-2</v>
      </c>
      <c r="Z122" s="157">
        <f t="shared" ref="Z122:AA122" si="74">+Z121/Z103</f>
        <v>6.2532664796958085E-2</v>
      </c>
      <c r="AA122" s="157">
        <f t="shared" si="74"/>
        <v>6.9961793961307653E-2</v>
      </c>
      <c r="AB122" s="547">
        <f t="shared" ref="AB122:AC122" si="75">+AB121/AB103</f>
        <v>4.0436371088353441E-2</v>
      </c>
      <c r="AC122" s="157">
        <f t="shared" si="75"/>
        <v>9.8419284047087649E-2</v>
      </c>
    </row>
    <row r="123" spans="2:29" ht="12.75" customHeight="1">
      <c r="B123" s="21"/>
      <c r="C123" s="21"/>
      <c r="D123" s="21"/>
      <c r="E123" s="21"/>
      <c r="F123" s="21"/>
      <c r="G123" s="21"/>
      <c r="H123" s="502"/>
      <c r="I123" s="21"/>
      <c r="J123" s="21"/>
      <c r="K123" s="21"/>
      <c r="L123" s="502"/>
      <c r="M123" s="21"/>
      <c r="N123" s="21"/>
      <c r="O123" s="21"/>
      <c r="P123" s="502"/>
      <c r="Q123" s="21"/>
      <c r="R123" s="21"/>
      <c r="S123" s="21"/>
      <c r="T123" s="556"/>
      <c r="U123" s="434"/>
      <c r="V123" s="21"/>
      <c r="W123" s="21"/>
      <c r="X123" s="556"/>
      <c r="Y123" s="434"/>
      <c r="Z123" s="21"/>
      <c r="AA123" s="21"/>
      <c r="AB123" s="556"/>
      <c r="AC123" s="434"/>
    </row>
    <row r="124" spans="2:29" ht="12.75" customHeight="1">
      <c r="B124" s="25" t="s">
        <v>94</v>
      </c>
      <c r="C124" s="25"/>
      <c r="D124" s="25"/>
      <c r="E124" s="25"/>
      <c r="F124" s="25"/>
      <c r="G124" s="25"/>
      <c r="H124" s="509"/>
      <c r="I124" s="25"/>
      <c r="J124" s="25"/>
      <c r="K124" s="25"/>
      <c r="L124" s="509"/>
      <c r="M124" s="25"/>
      <c r="N124" s="25"/>
      <c r="O124" s="25"/>
      <c r="P124" s="509"/>
      <c r="Q124" s="25"/>
      <c r="R124" s="25"/>
      <c r="S124" s="25"/>
      <c r="T124" s="557"/>
      <c r="U124" s="435"/>
      <c r="V124" s="25"/>
      <c r="W124" s="25"/>
      <c r="X124" s="557"/>
      <c r="Y124" s="435"/>
      <c r="Z124" s="25"/>
      <c r="AA124" s="25"/>
      <c r="AB124" s="557"/>
      <c r="AC124" s="435"/>
    </row>
    <row r="125" spans="2:29" ht="12.75" customHeight="1">
      <c r="B125" s="158" t="s">
        <v>95</v>
      </c>
      <c r="C125" s="151">
        <v>65029.460875910881</v>
      </c>
      <c r="D125" s="151">
        <v>125921.44130699945</v>
      </c>
      <c r="E125" s="151">
        <v>72813.389850000211</v>
      </c>
      <c r="F125" s="151">
        <v>95052.246466000361</v>
      </c>
      <c r="G125" s="151">
        <v>50731.806763999484</v>
      </c>
      <c r="H125" s="542">
        <v>370222.42950200086</v>
      </c>
      <c r="I125" s="151">
        <v>77722.889462999839</v>
      </c>
      <c r="J125" s="151">
        <v>102712.89848699949</v>
      </c>
      <c r="K125" s="151">
        <v>58758.717969999969</v>
      </c>
      <c r="L125" s="542">
        <v>114861.78226900104</v>
      </c>
      <c r="M125" s="151">
        <v>112930.76458400028</v>
      </c>
      <c r="N125" s="151">
        <v>103581.41057699884</v>
      </c>
      <c r="O125" s="151">
        <v>89995.838823000027</v>
      </c>
      <c r="P125" s="542">
        <v>211077.737609</v>
      </c>
      <c r="Q125" s="151">
        <v>179044.04433300055</v>
      </c>
      <c r="R125" s="151">
        <v>132194.20533150039</v>
      </c>
      <c r="S125" s="151">
        <v>68063.073381300666</v>
      </c>
      <c r="T125" s="542">
        <v>95613.953315999999</v>
      </c>
      <c r="U125" s="151">
        <v>134578.33857500041</v>
      </c>
      <c r="V125" s="151">
        <v>95979.196010000887</v>
      </c>
      <c r="W125" s="151">
        <v>64785.972387997201</v>
      </c>
      <c r="X125" s="542">
        <v>146531.33521500067</v>
      </c>
      <c r="Y125" s="151">
        <v>24969.713488999805</v>
      </c>
      <c r="Z125" s="151">
        <v>117591.56440900208</v>
      </c>
      <c r="AA125" s="151">
        <v>98878.794465998828</v>
      </c>
      <c r="AB125" s="542">
        <v>84092.472020002897</v>
      </c>
      <c r="AC125" s="151">
        <v>140703.91717599874</v>
      </c>
    </row>
    <row r="126" spans="2:29" ht="12.75" customHeight="1">
      <c r="B126" s="158" t="s">
        <v>96</v>
      </c>
      <c r="C126" s="151">
        <v>-999.85971090817281</v>
      </c>
      <c r="D126" s="151">
        <v>25.750908273961613</v>
      </c>
      <c r="E126" s="151">
        <v>150.12393663989496</v>
      </c>
      <c r="F126" s="151">
        <v>89.288640360027784</v>
      </c>
      <c r="G126" s="151">
        <v>139.46980099997018</v>
      </c>
      <c r="H126" s="542">
        <v>296.24171138292877</v>
      </c>
      <c r="I126" s="151">
        <v>175.02174300004845</v>
      </c>
      <c r="J126" s="151">
        <v>176.84398600002169</v>
      </c>
      <c r="K126" s="151">
        <v>425.19990799992229</v>
      </c>
      <c r="L126" s="542">
        <v>-320.23223900023731</v>
      </c>
      <c r="M126" s="151">
        <v>-37.244672000073479</v>
      </c>
      <c r="N126" s="151">
        <v>21.105688000519876</v>
      </c>
      <c r="O126" s="151">
        <v>-162.8610160004464</v>
      </c>
      <c r="P126" s="542">
        <v>-270.07472899999999</v>
      </c>
      <c r="Q126" s="151">
        <v>164</v>
      </c>
      <c r="R126" s="151">
        <f>+R121-R125</f>
        <v>230.37938699999359</v>
      </c>
      <c r="S126" s="151">
        <v>199</v>
      </c>
      <c r="T126" s="542">
        <v>226.863596</v>
      </c>
      <c r="U126" s="151">
        <v>250</v>
      </c>
      <c r="V126" s="151">
        <v>254</v>
      </c>
      <c r="W126" s="151">
        <v>135</v>
      </c>
      <c r="X126" s="542">
        <v>247</v>
      </c>
      <c r="Y126" s="151">
        <v>202.04</v>
      </c>
      <c r="Z126" s="151">
        <v>256</v>
      </c>
      <c r="AA126" s="151">
        <v>217.99999999999994</v>
      </c>
      <c r="AB126" s="542">
        <v>159.48000000000002</v>
      </c>
      <c r="AC126" s="151">
        <v>257</v>
      </c>
    </row>
    <row r="127" spans="2:29" ht="12.75" customHeight="1">
      <c r="B127" s="154" t="s">
        <v>97</v>
      </c>
      <c r="C127" s="391">
        <v>64029.601165002707</v>
      </c>
      <c r="D127" s="391">
        <v>125947.1922152734</v>
      </c>
      <c r="E127" s="391">
        <v>72963.513786640106</v>
      </c>
      <c r="F127" s="391">
        <v>95141.535106360388</v>
      </c>
      <c r="G127" s="391">
        <v>50871.276564999454</v>
      </c>
      <c r="H127" s="546">
        <v>370518.67121338379</v>
      </c>
      <c r="I127" s="391">
        <v>77897.911205999888</v>
      </c>
      <c r="J127" s="391">
        <v>102889.74247299951</v>
      </c>
      <c r="K127" s="391">
        <v>59183.917877999891</v>
      </c>
      <c r="L127" s="546">
        <v>114541.5500300008</v>
      </c>
      <c r="M127" s="391">
        <v>112893.51991200021</v>
      </c>
      <c r="N127" s="391">
        <f t="shared" ref="N127:U127" si="76">+N125+N126</f>
        <v>103602.51626499936</v>
      </c>
      <c r="O127" s="391">
        <f t="shared" si="76"/>
        <v>89832.977806999581</v>
      </c>
      <c r="P127" s="546">
        <f t="shared" si="76"/>
        <v>210807.66287999999</v>
      </c>
      <c r="Q127" s="391">
        <f t="shared" si="76"/>
        <v>179208.04433300055</v>
      </c>
      <c r="R127" s="391">
        <f t="shared" si="76"/>
        <v>132424.58471850038</v>
      </c>
      <c r="S127" s="391">
        <f t="shared" si="76"/>
        <v>68262.073381300666</v>
      </c>
      <c r="T127" s="546">
        <f t="shared" si="76"/>
        <v>95840.816911999995</v>
      </c>
      <c r="U127" s="391">
        <f t="shared" si="76"/>
        <v>134828.33857500041</v>
      </c>
      <c r="V127" s="391">
        <f t="shared" ref="V127:Z127" si="77">+V125+V126</f>
        <v>96233.196010000887</v>
      </c>
      <c r="W127" s="391">
        <f t="shared" si="77"/>
        <v>64920.972387997201</v>
      </c>
      <c r="X127" s="546">
        <f t="shared" si="77"/>
        <v>146778.33521500067</v>
      </c>
      <c r="Y127" s="391">
        <f t="shared" si="77"/>
        <v>25171.753488999806</v>
      </c>
      <c r="Z127" s="391">
        <f t="shared" si="77"/>
        <v>117847.56440900208</v>
      </c>
      <c r="AA127" s="391">
        <f t="shared" ref="AA127:AC127" si="78">+AA125+AA126</f>
        <v>99096.794465998828</v>
      </c>
      <c r="AB127" s="546">
        <f t="shared" si="78"/>
        <v>84251.952020002893</v>
      </c>
      <c r="AC127" s="391">
        <f t="shared" si="78"/>
        <v>140960.91717599874</v>
      </c>
    </row>
    <row r="128" spans="2:29" ht="12.75" customHeight="1">
      <c r="B128" s="21"/>
      <c r="C128" s="21"/>
      <c r="D128" s="21"/>
      <c r="E128" s="21"/>
      <c r="F128" s="21"/>
      <c r="G128" s="21"/>
      <c r="H128" s="502"/>
      <c r="I128" s="21"/>
      <c r="J128" s="21"/>
      <c r="K128" s="21"/>
      <c r="L128" s="502"/>
      <c r="M128" s="21"/>
      <c r="N128" s="21"/>
      <c r="O128" s="21"/>
      <c r="P128" s="502"/>
      <c r="Q128" s="21"/>
      <c r="R128" s="21"/>
      <c r="S128" s="21"/>
      <c r="T128" s="556"/>
      <c r="U128" s="434"/>
      <c r="V128" s="21"/>
      <c r="W128" s="21"/>
      <c r="X128" s="556"/>
      <c r="Y128" s="434"/>
      <c r="Z128" s="21"/>
      <c r="AA128" s="21"/>
      <c r="AB128" s="556"/>
      <c r="AC128" s="434"/>
    </row>
    <row r="129" spans="2:29" ht="12.75" customHeight="1">
      <c r="B129" s="159" t="s">
        <v>98</v>
      </c>
      <c r="C129" s="392">
        <v>167045.64292300266</v>
      </c>
      <c r="D129" s="392">
        <v>190703.95790399946</v>
      </c>
      <c r="E129" s="392">
        <v>203259.08151900017</v>
      </c>
      <c r="F129" s="392">
        <v>241840.15935100045</v>
      </c>
      <c r="G129" s="392">
        <v>257850.9948379992</v>
      </c>
      <c r="H129" s="550">
        <v>336663.36091238388</v>
      </c>
      <c r="I129" s="392">
        <v>266115.2368869998</v>
      </c>
      <c r="J129" s="392">
        <v>259926.50664699986</v>
      </c>
      <c r="K129" s="392">
        <v>201575.34701599946</v>
      </c>
      <c r="L129" s="550">
        <v>283850.71067300101</v>
      </c>
      <c r="M129" s="392">
        <v>285747.79650500021</v>
      </c>
      <c r="N129" s="392">
        <v>273051.30002699903</v>
      </c>
      <c r="O129" s="392">
        <v>244315.31702799996</v>
      </c>
      <c r="P129" s="550">
        <v>355940.36078599992</v>
      </c>
      <c r="Q129" s="392">
        <v>412393.26929300057</v>
      </c>
      <c r="R129" s="392">
        <v>386570.40207100031</v>
      </c>
      <c r="S129" s="392">
        <v>338564.77328000066</v>
      </c>
      <c r="T129" s="550">
        <v>419190.86392199603</v>
      </c>
      <c r="U129" s="392">
        <v>463711.86986700038</v>
      </c>
      <c r="V129" s="392">
        <v>428571</v>
      </c>
      <c r="W129" s="392">
        <v>338256.64529099659</v>
      </c>
      <c r="X129" s="550">
        <v>382629.67233300046</v>
      </c>
      <c r="Y129" s="392">
        <v>289470.09767999977</v>
      </c>
      <c r="Z129" s="392">
        <v>409159.57168600213</v>
      </c>
      <c r="AA129" s="392">
        <v>312195.90002399881</v>
      </c>
      <c r="AB129" s="550">
        <v>374679.33515500196</v>
      </c>
      <c r="AC129" s="392">
        <v>487143.8073739988</v>
      </c>
    </row>
    <row r="130" spans="2:29" ht="12.75" customHeight="1">
      <c r="B130" s="160" t="s">
        <v>99</v>
      </c>
      <c r="C130" s="393">
        <f t="shared" ref="C130:I130" si="79">+C129/C103</f>
        <v>0.37479944479247984</v>
      </c>
      <c r="D130" s="393">
        <f t="shared" si="79"/>
        <v>0.39065773190669884</v>
      </c>
      <c r="E130" s="393">
        <f t="shared" si="79"/>
        <v>0.3879621361847953</v>
      </c>
      <c r="F130" s="393">
        <f t="shared" si="79"/>
        <v>0.39121578769724674</v>
      </c>
      <c r="G130" s="393">
        <f t="shared" si="79"/>
        <v>0.36418825593496923</v>
      </c>
      <c r="H130" s="551">
        <f t="shared" si="79"/>
        <v>0.41349661360328455</v>
      </c>
      <c r="I130" s="393">
        <f t="shared" si="79"/>
        <v>0.33340093319150538</v>
      </c>
      <c r="J130" s="393">
        <f>+J129/J103</f>
        <v>0.32180781313983781</v>
      </c>
      <c r="K130" s="393">
        <f t="shared" ref="K130:M130" si="80">+K129/K103</f>
        <v>0.27792047962000294</v>
      </c>
      <c r="L130" s="551">
        <f t="shared" si="80"/>
        <v>0.35449533698733582</v>
      </c>
      <c r="M130" s="393">
        <f t="shared" si="80"/>
        <v>0.33288775905562712</v>
      </c>
      <c r="N130" s="393">
        <f>+N129/N103</f>
        <v>0.33210979459002099</v>
      </c>
      <c r="O130" s="393">
        <f t="shared" ref="O130:P130" si="81">+O129/O103</f>
        <v>0.28441411890460416</v>
      </c>
      <c r="P130" s="551">
        <f t="shared" si="81"/>
        <v>0.33145444976914396</v>
      </c>
      <c r="Q130" s="393">
        <v>0.36490280423522881</v>
      </c>
      <c r="R130" s="393">
        <f t="shared" ref="R130:X130" si="82">+R129/R103</f>
        <v>0.3591927975742234</v>
      </c>
      <c r="S130" s="393">
        <f t="shared" si="82"/>
        <v>0.29083747850110253</v>
      </c>
      <c r="T130" s="551">
        <f t="shared" si="82"/>
        <v>0.2583388864728583</v>
      </c>
      <c r="U130" s="393">
        <f t="shared" si="82"/>
        <v>0.34173668955882341</v>
      </c>
      <c r="V130" s="393">
        <f t="shared" si="82"/>
        <v>0.30080534566660322</v>
      </c>
      <c r="W130" s="393">
        <f t="shared" si="82"/>
        <v>0.24584166386398998</v>
      </c>
      <c r="X130" s="551">
        <f t="shared" si="82"/>
        <v>0.23711776923220176</v>
      </c>
      <c r="Y130" s="393">
        <f t="shared" ref="Y130:Z130" si="83">+Y129/Y103</f>
        <v>0.21654885331511933</v>
      </c>
      <c r="Z130" s="393">
        <f t="shared" si="83"/>
        <v>0.21710960657540085</v>
      </c>
      <c r="AA130" s="393">
        <f t="shared" ref="AA130:AC130" si="84">+AA129/AA103</f>
        <v>0.22040897970483883</v>
      </c>
      <c r="AB130" s="551">
        <f t="shared" si="84"/>
        <v>0.1798266959801019</v>
      </c>
      <c r="AC130" s="393">
        <f t="shared" si="84"/>
        <v>0.34012509077150621</v>
      </c>
    </row>
    <row r="131" spans="2:29" ht="12.75" customHeight="1">
      <c r="B131" s="146"/>
      <c r="C131" s="146"/>
      <c r="D131" s="146"/>
      <c r="E131" s="146"/>
      <c r="F131" s="146"/>
      <c r="G131" s="146"/>
      <c r="H131" s="544"/>
      <c r="I131" s="146"/>
      <c r="J131" s="146"/>
      <c r="K131" s="146"/>
      <c r="L131" s="544"/>
      <c r="M131" s="146"/>
      <c r="N131" s="146"/>
      <c r="O131" s="146"/>
      <c r="P131" s="544"/>
      <c r="Q131" s="146"/>
      <c r="R131" s="146"/>
      <c r="S131" s="146"/>
      <c r="T131" s="544"/>
      <c r="U131" s="146"/>
      <c r="V131" s="146"/>
      <c r="W131" s="146"/>
      <c r="X131" s="544"/>
      <c r="Y131" s="146"/>
      <c r="Z131" s="146"/>
      <c r="AA131" s="146"/>
      <c r="AB131" s="544"/>
      <c r="AC131" s="146"/>
    </row>
    <row r="132" spans="2:29" ht="12.75" hidden="1" customHeight="1">
      <c r="B132" s="146"/>
      <c r="C132" s="146"/>
      <c r="D132" s="146"/>
      <c r="E132" s="146"/>
      <c r="F132" s="146"/>
      <c r="G132" s="146"/>
      <c r="H132" s="544"/>
      <c r="I132" s="146"/>
      <c r="J132" s="146"/>
      <c r="K132" s="146"/>
      <c r="L132" s="544"/>
      <c r="M132" s="146"/>
      <c r="N132" s="146"/>
      <c r="O132" s="146"/>
      <c r="P132" s="544"/>
      <c r="Q132" s="146"/>
      <c r="R132" s="146"/>
      <c r="S132" s="146"/>
      <c r="T132" s="544"/>
      <c r="U132" s="146"/>
      <c r="V132" s="146"/>
      <c r="W132" s="146"/>
      <c r="X132" s="544"/>
      <c r="Y132" s="146"/>
      <c r="Z132" s="146"/>
      <c r="AA132" s="146"/>
      <c r="AB132" s="544"/>
      <c r="AC132" s="146"/>
    </row>
    <row r="133" spans="2:29" ht="12.75" customHeight="1">
      <c r="B133" s="158" t="s">
        <v>100</v>
      </c>
      <c r="C133" s="151">
        <v>29291.308793999997</v>
      </c>
      <c r="D133" s="151">
        <v>31352.728314000036</v>
      </c>
      <c r="E133" s="151">
        <v>48388.935511999996</v>
      </c>
      <c r="F133" s="151">
        <v>60775.076782999997</v>
      </c>
      <c r="G133" s="151">
        <v>73344.647694999934</v>
      </c>
      <c r="H133" s="542">
        <v>67251.798071000114</v>
      </c>
      <c r="I133" s="151">
        <v>63333.985102000013</v>
      </c>
      <c r="J133" s="151">
        <v>64529.981220000009</v>
      </c>
      <c r="K133" s="151">
        <v>68581.36903599996</v>
      </c>
      <c r="L133" s="542">
        <v>69547.87977300011</v>
      </c>
      <c r="M133" s="151">
        <v>69972.670229999989</v>
      </c>
      <c r="N133" s="151">
        <v>72676.924662000034</v>
      </c>
      <c r="O133" s="151">
        <v>72813.182177999959</v>
      </c>
      <c r="P133" s="542">
        <v>78419.004348999966</v>
      </c>
      <c r="Q133" s="151">
        <v>77860.45659799999</v>
      </c>
      <c r="R133" s="151">
        <v>77770.244055999996</v>
      </c>
      <c r="S133" s="151">
        <v>79676.36196899999</v>
      </c>
      <c r="T133" s="542">
        <v>74194.228078999993</v>
      </c>
      <c r="U133" s="151">
        <v>78521.243539999996</v>
      </c>
      <c r="V133" s="151">
        <v>80050.418924000027</v>
      </c>
      <c r="W133" s="151">
        <v>87377.988440999936</v>
      </c>
      <c r="X133" s="542">
        <v>98643.657427000027</v>
      </c>
      <c r="Y133" s="151">
        <v>93215.690341999958</v>
      </c>
      <c r="Z133" s="151">
        <v>92594.476835000038</v>
      </c>
      <c r="AA133" s="151">
        <v>92999</v>
      </c>
      <c r="AB133" s="542">
        <v>107352</v>
      </c>
      <c r="AC133" s="151">
        <v>98295.944271999993</v>
      </c>
    </row>
    <row r="134" spans="2:29" ht="12.75" customHeight="1">
      <c r="B134" s="390"/>
      <c r="C134" s="390"/>
      <c r="D134" s="390"/>
      <c r="E134" s="390"/>
      <c r="F134" s="390"/>
      <c r="G134" s="390"/>
      <c r="H134" s="541"/>
      <c r="I134" s="390"/>
      <c r="J134" s="390"/>
      <c r="K134" s="390"/>
      <c r="L134" s="541"/>
      <c r="M134" s="390"/>
      <c r="N134" s="390"/>
      <c r="O134" s="390"/>
      <c r="P134" s="541"/>
      <c r="Q134" s="390"/>
      <c r="R134" s="390"/>
      <c r="S134" s="390"/>
      <c r="T134" s="552"/>
      <c r="V134" s="390"/>
      <c r="W134" s="390"/>
      <c r="X134" s="552"/>
      <c r="Z134" s="390"/>
      <c r="AA134" s="390"/>
      <c r="AB134" s="552"/>
    </row>
    <row r="135" spans="2:29" ht="12.75" customHeight="1">
      <c r="B135" s="468" t="s">
        <v>176</v>
      </c>
      <c r="C135" s="12"/>
      <c r="D135" s="12"/>
      <c r="E135" s="12"/>
      <c r="F135" s="12"/>
      <c r="G135" s="12"/>
      <c r="H135" s="569"/>
      <c r="I135" s="12"/>
      <c r="J135" s="12"/>
      <c r="K135" s="12"/>
      <c r="L135" s="569"/>
      <c r="M135" s="12"/>
      <c r="N135" s="12"/>
      <c r="O135" s="12"/>
      <c r="P135" s="569"/>
      <c r="Q135" s="12"/>
      <c r="R135" s="12"/>
      <c r="S135" s="12"/>
      <c r="T135" s="556"/>
      <c r="U135" s="434"/>
      <c r="V135" s="12"/>
      <c r="W135" s="12"/>
      <c r="X135" s="556"/>
      <c r="Y135" s="434"/>
      <c r="Z135" s="12"/>
      <c r="AA135" s="12"/>
      <c r="AB135" s="556"/>
      <c r="AC135" s="434"/>
    </row>
    <row r="136" spans="2:29" ht="12.75" customHeight="1">
      <c r="B136" s="454" t="s">
        <v>168</v>
      </c>
      <c r="C136" s="161"/>
      <c r="D136" s="161"/>
      <c r="E136" s="161"/>
      <c r="F136" s="161"/>
      <c r="G136" s="161"/>
      <c r="H136" s="570"/>
      <c r="I136" s="161"/>
      <c r="J136" s="161"/>
      <c r="K136" s="161"/>
      <c r="L136" s="570"/>
      <c r="M136" s="161"/>
      <c r="N136" s="161"/>
      <c r="O136" s="161"/>
      <c r="P136" s="570"/>
      <c r="Q136" s="161"/>
      <c r="R136" s="161"/>
      <c r="S136" s="161"/>
      <c r="T136" s="558"/>
      <c r="U136" s="436"/>
      <c r="V136" s="161"/>
      <c r="W136" s="161"/>
      <c r="X136" s="558"/>
      <c r="Y136" s="436"/>
      <c r="Z136" s="161"/>
      <c r="AA136" s="161"/>
      <c r="AB136" s="558"/>
      <c r="AC136" s="436"/>
    </row>
    <row r="137" spans="2:29" ht="12.75" customHeight="1">
      <c r="B137" s="455" t="s">
        <v>177</v>
      </c>
      <c r="C137" s="12"/>
      <c r="D137" s="12"/>
      <c r="E137" s="12"/>
      <c r="F137" s="12"/>
      <c r="G137" s="12"/>
      <c r="H137" s="569"/>
      <c r="I137" s="12"/>
      <c r="J137" s="12"/>
      <c r="K137" s="12"/>
      <c r="L137" s="569"/>
      <c r="M137" s="12"/>
      <c r="N137" s="12"/>
      <c r="O137" s="12"/>
      <c r="P137" s="569"/>
      <c r="Q137" s="12"/>
      <c r="R137" s="12"/>
      <c r="S137" s="12"/>
      <c r="T137" s="556"/>
      <c r="U137" s="434"/>
      <c r="V137" s="12"/>
      <c r="W137" s="12"/>
      <c r="X137" s="556"/>
      <c r="Y137" s="434"/>
      <c r="Z137" s="12"/>
      <c r="AA137" s="12"/>
      <c r="AB137" s="556"/>
      <c r="AC137" s="434"/>
    </row>
    <row r="138" spans="2:29" ht="12.75" customHeight="1">
      <c r="B138" s="163"/>
      <c r="C138" s="165"/>
      <c r="D138" s="164"/>
      <c r="E138" s="164"/>
      <c r="F138" s="164"/>
      <c r="G138" s="164"/>
      <c r="H138" s="571"/>
      <c r="I138" s="164"/>
      <c r="J138" s="164"/>
      <c r="K138" s="164"/>
      <c r="L138" s="571"/>
      <c r="M138" s="164"/>
      <c r="N138" s="164"/>
      <c r="O138" s="164"/>
      <c r="P138" s="571"/>
      <c r="Q138" s="164"/>
      <c r="R138" s="164"/>
      <c r="S138" s="164"/>
      <c r="T138" s="559"/>
      <c r="U138" s="437"/>
      <c r="V138" s="164"/>
      <c r="W138" s="164"/>
      <c r="X138" s="559"/>
      <c r="Y138" s="437"/>
      <c r="Z138" s="164"/>
      <c r="AA138" s="164"/>
      <c r="AB138" s="559"/>
      <c r="AC138" s="437"/>
    </row>
    <row r="139" spans="2:29" ht="12.75" customHeight="1">
      <c r="B139" s="166"/>
      <c r="C139" s="149" t="str">
        <f>+$C$8</f>
        <v>4T 2017</v>
      </c>
      <c r="D139" s="149" t="str">
        <f>+$D$8</f>
        <v>4T 2018</v>
      </c>
      <c r="E139" s="149" t="str">
        <f t="shared" ref="E139:R139" si="85">+E$8</f>
        <v>1T2019</v>
      </c>
      <c r="F139" s="149" t="str">
        <f t="shared" si="85"/>
        <v>2T2019</v>
      </c>
      <c r="G139" s="149" t="str">
        <f t="shared" si="85"/>
        <v>3T2019</v>
      </c>
      <c r="H139" s="540" t="str">
        <f t="shared" si="85"/>
        <v>4T2019</v>
      </c>
      <c r="I139" s="149" t="str">
        <f t="shared" si="85"/>
        <v>1T20</v>
      </c>
      <c r="J139" s="149" t="str">
        <f t="shared" si="85"/>
        <v>2T20</v>
      </c>
      <c r="K139" s="149" t="str">
        <f t="shared" si="85"/>
        <v>3T20</v>
      </c>
      <c r="L139" s="540" t="str">
        <f t="shared" si="85"/>
        <v>4T20</v>
      </c>
      <c r="M139" s="149" t="str">
        <f t="shared" si="85"/>
        <v>1T21</v>
      </c>
      <c r="N139" s="149" t="str">
        <f t="shared" si="85"/>
        <v>2T21</v>
      </c>
      <c r="O139" s="149" t="str">
        <f t="shared" si="85"/>
        <v>3T21</v>
      </c>
      <c r="P139" s="540" t="str">
        <f t="shared" si="85"/>
        <v>4T21</v>
      </c>
      <c r="Q139" s="149" t="s">
        <v>63</v>
      </c>
      <c r="R139" s="149" t="str">
        <f t="shared" si="85"/>
        <v>2T22</v>
      </c>
      <c r="S139" s="149" t="str">
        <f>+S$2</f>
        <v>3T22</v>
      </c>
      <c r="T139" s="540" t="str">
        <f>+T$2</f>
        <v>4T22</v>
      </c>
      <c r="U139" s="149" t="s">
        <v>67</v>
      </c>
      <c r="V139" s="149" t="str">
        <f t="shared" ref="V139:W139" si="86">+V$8</f>
        <v>2T23</v>
      </c>
      <c r="W139" s="149" t="str">
        <f t="shared" si="86"/>
        <v>3T23</v>
      </c>
      <c r="X139" s="540" t="str">
        <f t="shared" ref="X139:AC139" si="87">+X2</f>
        <v>4T23</v>
      </c>
      <c r="Y139" s="149" t="str">
        <f t="shared" si="87"/>
        <v>1T24</v>
      </c>
      <c r="Z139" s="149" t="str">
        <f t="shared" si="87"/>
        <v>2T24</v>
      </c>
      <c r="AA139" s="149" t="str">
        <f t="shared" si="87"/>
        <v>3T24</v>
      </c>
      <c r="AB139" s="540" t="str">
        <f t="shared" si="87"/>
        <v>4T24</v>
      </c>
      <c r="AC139" s="149" t="str">
        <f t="shared" si="87"/>
        <v>1T25</v>
      </c>
    </row>
    <row r="140" spans="2:29" ht="12.75" customHeight="1">
      <c r="B140" s="167"/>
      <c r="C140" s="12"/>
      <c r="D140" s="12"/>
      <c r="E140" s="12"/>
      <c r="F140" s="12"/>
      <c r="G140" s="12"/>
      <c r="H140" s="569"/>
      <c r="I140" s="12"/>
      <c r="J140" s="12"/>
      <c r="K140" s="12"/>
      <c r="L140" s="569"/>
      <c r="M140" s="12"/>
      <c r="N140" s="12"/>
      <c r="O140" s="12"/>
      <c r="P140" s="569"/>
      <c r="Q140" s="12"/>
      <c r="R140" s="12"/>
      <c r="S140" s="12"/>
      <c r="T140" s="502"/>
      <c r="U140" s="21"/>
      <c r="V140" s="12"/>
      <c r="W140" s="12"/>
      <c r="X140" s="502"/>
      <c r="Y140" s="21"/>
      <c r="Z140" s="12"/>
      <c r="AA140" s="12"/>
      <c r="AB140" s="502"/>
      <c r="AC140" s="21"/>
    </row>
    <row r="141" spans="2:29" ht="12.75" customHeight="1">
      <c r="B141" s="168" t="s">
        <v>72</v>
      </c>
      <c r="C141" s="395">
        <v>58.989283689999951</v>
      </c>
      <c r="D141" s="395">
        <v>44.95131557000002</v>
      </c>
      <c r="E141" s="395">
        <v>49.193157110000001</v>
      </c>
      <c r="F141" s="395">
        <v>47.114783849999966</v>
      </c>
      <c r="G141" s="395">
        <v>48.092492840000062</v>
      </c>
      <c r="H141" s="572">
        <v>44.595750689999932</v>
      </c>
      <c r="I141" s="395">
        <v>42.069839009999995</v>
      </c>
      <c r="J141" s="395">
        <v>22.267623060000005</v>
      </c>
      <c r="K141" s="395">
        <v>24.25643273</v>
      </c>
      <c r="L141" s="572">
        <v>25.198781240000002</v>
      </c>
      <c r="M141" s="395">
        <v>32.880674560000003</v>
      </c>
      <c r="N141" s="395">
        <v>29.563205000000011</v>
      </c>
      <c r="O141" s="395">
        <v>29.888885200000004</v>
      </c>
      <c r="P141" s="572">
        <v>33.536381489999968</v>
      </c>
      <c r="Q141" s="395">
        <v>44.743580219999998</v>
      </c>
      <c r="R141" s="395">
        <v>32.880175120000004</v>
      </c>
      <c r="S141" s="395">
        <v>30.081003659999979</v>
      </c>
      <c r="T141" s="560">
        <v>28.880268499999985</v>
      </c>
      <c r="U141" s="439">
        <v>30.533271800000009</v>
      </c>
      <c r="V141" s="395">
        <v>34.409985619999986</v>
      </c>
      <c r="W141" s="395">
        <v>26.397404770000009</v>
      </c>
      <c r="X141" s="560">
        <v>11.97224645</v>
      </c>
      <c r="Y141" s="439">
        <v>8.8373842699999994</v>
      </c>
      <c r="Z141" s="395">
        <v>15.32678582</v>
      </c>
      <c r="AA141" s="395">
        <v>6.0911013099999991</v>
      </c>
      <c r="AB141" s="560">
        <v>2.332704200000002</v>
      </c>
      <c r="AC141" s="439">
        <v>1.9262384300000006</v>
      </c>
    </row>
    <row r="142" spans="2:29" ht="12.75" customHeight="1">
      <c r="B142" s="168" t="s">
        <v>73</v>
      </c>
      <c r="C142" s="12">
        <v>0</v>
      </c>
      <c r="D142" s="12">
        <v>0</v>
      </c>
      <c r="E142" s="396">
        <v>0.46117692000000005</v>
      </c>
      <c r="F142" s="396">
        <v>0.56268257000000022</v>
      </c>
      <c r="G142" s="396">
        <v>-3.7692070000000077E-2</v>
      </c>
      <c r="H142" s="573">
        <v>2.0844929999999984E-2</v>
      </c>
      <c r="I142" s="396">
        <v>0.10926953</v>
      </c>
      <c r="J142" s="396">
        <v>0.26245043999999995</v>
      </c>
      <c r="K142" s="396">
        <v>0.61786472999999997</v>
      </c>
      <c r="L142" s="573">
        <v>0.54407913999999979</v>
      </c>
      <c r="M142" s="396">
        <v>0.69686488999999985</v>
      </c>
      <c r="N142" s="396">
        <v>0.67479109999999998</v>
      </c>
      <c r="O142" s="396">
        <v>0.85695843999999965</v>
      </c>
      <c r="P142" s="573">
        <v>0.90189055000000051</v>
      </c>
      <c r="Q142" s="396">
        <v>0.84327700000000017</v>
      </c>
      <c r="R142" s="396">
        <v>0.69281738000000004</v>
      </c>
      <c r="S142" s="396">
        <v>0.76975864999999999</v>
      </c>
      <c r="T142" s="561">
        <v>1.02532238</v>
      </c>
      <c r="U142" s="137">
        <v>0.84167240999999993</v>
      </c>
      <c r="V142" s="396">
        <v>1.0324916700000002</v>
      </c>
      <c r="W142" s="396">
        <v>1.2055103199999999</v>
      </c>
      <c r="X142" s="561">
        <v>1.4694730299999996</v>
      </c>
      <c r="Y142" s="137">
        <v>1.3511571800000002</v>
      </c>
      <c r="Z142" s="396">
        <v>1.6891123999999997</v>
      </c>
      <c r="AA142" s="396">
        <v>1.9556011899999999</v>
      </c>
      <c r="AB142" s="561">
        <v>1.8128209800000006</v>
      </c>
      <c r="AC142" s="137">
        <v>2.1035208600000002</v>
      </c>
    </row>
    <row r="143" spans="2:29" ht="12.75" customHeight="1">
      <c r="B143" s="168" t="s">
        <v>74</v>
      </c>
      <c r="C143" s="12">
        <v>0</v>
      </c>
      <c r="D143" s="12">
        <v>0</v>
      </c>
      <c r="E143" s="12">
        <v>0</v>
      </c>
      <c r="F143" s="12">
        <v>0</v>
      </c>
      <c r="G143" s="12">
        <v>0</v>
      </c>
      <c r="H143" s="569">
        <v>0</v>
      </c>
      <c r="I143" s="12">
        <v>0</v>
      </c>
      <c r="J143" s="12">
        <v>0</v>
      </c>
      <c r="K143" s="12">
        <v>0</v>
      </c>
      <c r="L143" s="569">
        <v>0</v>
      </c>
      <c r="M143" s="12">
        <v>0</v>
      </c>
      <c r="N143" s="12">
        <v>0</v>
      </c>
      <c r="O143" s="12">
        <v>0</v>
      </c>
      <c r="P143" s="569">
        <v>0</v>
      </c>
      <c r="Q143" s="12">
        <v>0</v>
      </c>
      <c r="R143" s="12">
        <v>0</v>
      </c>
      <c r="S143" s="12">
        <v>0</v>
      </c>
      <c r="T143" s="502">
        <v>0</v>
      </c>
      <c r="U143" s="21">
        <v>0</v>
      </c>
      <c r="V143" s="12">
        <v>0</v>
      </c>
      <c r="W143" s="12">
        <v>0</v>
      </c>
      <c r="X143" s="502">
        <v>0</v>
      </c>
      <c r="Y143" s="21">
        <v>0</v>
      </c>
      <c r="Z143" s="12">
        <v>0</v>
      </c>
      <c r="AA143" s="12">
        <v>0</v>
      </c>
      <c r="AB143" s="502">
        <v>0</v>
      </c>
      <c r="AC143" s="21">
        <v>0</v>
      </c>
    </row>
    <row r="144" spans="2:29" ht="12.75" customHeight="1">
      <c r="B144" s="168" t="s">
        <v>75</v>
      </c>
      <c r="C144" s="12">
        <v>0</v>
      </c>
      <c r="D144" s="12">
        <v>0</v>
      </c>
      <c r="E144" s="12">
        <v>0</v>
      </c>
      <c r="F144" s="12">
        <v>0</v>
      </c>
      <c r="G144" s="12">
        <v>0</v>
      </c>
      <c r="H144" s="569">
        <v>0</v>
      </c>
      <c r="I144" s="12">
        <v>0</v>
      </c>
      <c r="J144" s="12">
        <v>0</v>
      </c>
      <c r="K144" s="12">
        <v>0</v>
      </c>
      <c r="L144" s="569">
        <v>0</v>
      </c>
      <c r="M144" s="12">
        <v>0</v>
      </c>
      <c r="N144" s="12">
        <v>0</v>
      </c>
      <c r="O144" s="12">
        <v>0</v>
      </c>
      <c r="P144" s="569">
        <v>0</v>
      </c>
      <c r="Q144" s="12">
        <v>0</v>
      </c>
      <c r="R144" s="12">
        <v>0</v>
      </c>
      <c r="S144" s="12">
        <v>0</v>
      </c>
      <c r="T144" s="502">
        <v>0</v>
      </c>
      <c r="U144" s="21">
        <v>0</v>
      </c>
      <c r="V144" s="12">
        <v>0</v>
      </c>
      <c r="W144" s="12">
        <v>0</v>
      </c>
      <c r="X144" s="502">
        <v>0</v>
      </c>
      <c r="Y144" s="21">
        <v>0</v>
      </c>
      <c r="Z144" s="12">
        <v>0</v>
      </c>
      <c r="AA144" s="12">
        <v>0</v>
      </c>
      <c r="AB144" s="502">
        <v>0</v>
      </c>
      <c r="AC144" s="21">
        <v>0</v>
      </c>
    </row>
    <row r="145" spans="2:29" ht="12.75" customHeight="1">
      <c r="B145" s="168" t="s">
        <v>76</v>
      </c>
      <c r="C145" s="395">
        <v>0.35535573999999648</v>
      </c>
      <c r="D145" s="395">
        <v>0.28455334999999593</v>
      </c>
      <c r="E145" s="395">
        <v>0.38228129999999982</v>
      </c>
      <c r="F145" s="395">
        <v>0.22127116000000102</v>
      </c>
      <c r="G145" s="395">
        <v>0.21285498999999841</v>
      </c>
      <c r="H145" s="572">
        <v>0.32887910000000342</v>
      </c>
      <c r="I145" s="395">
        <v>0.33690961999999919</v>
      </c>
      <c r="J145" s="395">
        <v>0.27976742000000127</v>
      </c>
      <c r="K145" s="395">
        <v>0.21132843000000212</v>
      </c>
      <c r="L145" s="572">
        <v>0.73514062999999696</v>
      </c>
      <c r="M145" s="395">
        <v>0.72915758000000008</v>
      </c>
      <c r="N145" s="395">
        <v>1.6217995999999986</v>
      </c>
      <c r="O145" s="395">
        <v>0.23721556000000099</v>
      </c>
      <c r="P145" s="572">
        <v>9.585010000000338E-3</v>
      </c>
      <c r="Q145" s="395">
        <v>0.28093154000000004</v>
      </c>
      <c r="R145" s="395">
        <v>0.18975379999999992</v>
      </c>
      <c r="S145" s="395">
        <v>0.16801569999999999</v>
      </c>
      <c r="T145" s="560">
        <v>0.20410244</v>
      </c>
      <c r="U145" s="439">
        <v>0.18920591000000003</v>
      </c>
      <c r="V145" s="395">
        <v>0.58125526999999999</v>
      </c>
      <c r="W145" s="395">
        <v>0.41439077000000013</v>
      </c>
      <c r="X145" s="560">
        <v>3.3104987000000001</v>
      </c>
      <c r="Y145" s="439">
        <v>0.16333555999999999</v>
      </c>
      <c r="Z145" s="395">
        <v>0.39432175000000008</v>
      </c>
      <c r="AA145" s="395">
        <v>0.29698417999999993</v>
      </c>
      <c r="AB145" s="560">
        <v>0.44477032999999999</v>
      </c>
      <c r="AC145" s="439">
        <v>0.41149071000000004</v>
      </c>
    </row>
    <row r="146" spans="2:29" ht="12.75" customHeight="1">
      <c r="B146" s="162" t="s">
        <v>77</v>
      </c>
      <c r="C146" s="169">
        <v>59.344639429999944</v>
      </c>
      <c r="D146" s="169">
        <v>45.235868920000016</v>
      </c>
      <c r="E146" s="169">
        <v>50.036615330000004</v>
      </c>
      <c r="F146" s="169">
        <v>47.986055009999959</v>
      </c>
      <c r="G146" s="169">
        <v>48.267655760000061</v>
      </c>
      <c r="H146" s="574">
        <v>44.945474719999936</v>
      </c>
      <c r="I146" s="169">
        <v>42.516018159999994</v>
      </c>
      <c r="J146" s="169">
        <v>22.809840920000006</v>
      </c>
      <c r="K146" s="169">
        <v>25.085625890000003</v>
      </c>
      <c r="L146" s="574">
        <v>26.47800101</v>
      </c>
      <c r="M146" s="169">
        <v>34.306697030000002</v>
      </c>
      <c r="N146" s="169">
        <f>SUM(N141:N145)</f>
        <v>31.85979570000001</v>
      </c>
      <c r="O146" s="169">
        <f>SUM(O141:O145)</f>
        <v>30.983059200000007</v>
      </c>
      <c r="P146" s="574">
        <v>34.447857049999968</v>
      </c>
      <c r="Q146" s="169">
        <f>+SUM(Q141:Q145)</f>
        <v>45.867788759999996</v>
      </c>
      <c r="R146" s="169">
        <f>+SUM(R141:R145)</f>
        <v>33.762746300000003</v>
      </c>
      <c r="S146" s="169">
        <f>+SUM(S141:S145)</f>
        <v>31.018778009999981</v>
      </c>
      <c r="T146" s="562">
        <f>+SUM(T141:T145)</f>
        <v>30.109693319999984</v>
      </c>
      <c r="U146" s="169">
        <f t="shared" ref="U146:V146" si="88">+SUM(U141:U145)</f>
        <v>31.564150120000008</v>
      </c>
      <c r="V146" s="169">
        <f t="shared" si="88"/>
        <v>36.023732559999985</v>
      </c>
      <c r="W146" s="169">
        <f t="shared" ref="W146:Z146" si="89">+SUM(W141:W145)</f>
        <v>28.017305860000008</v>
      </c>
      <c r="X146" s="562">
        <f t="shared" si="89"/>
        <v>16.75221818</v>
      </c>
      <c r="Y146" s="169">
        <f t="shared" si="89"/>
        <v>10.351877009999999</v>
      </c>
      <c r="Z146" s="169">
        <f t="shared" si="89"/>
        <v>17.41021997</v>
      </c>
      <c r="AA146" s="169">
        <f t="shared" ref="AA146:AC146" si="90">+SUM(AA141:AA145)</f>
        <v>8.3436866799999976</v>
      </c>
      <c r="AB146" s="562">
        <f t="shared" si="90"/>
        <v>4.5902955100000025</v>
      </c>
      <c r="AC146" s="169">
        <f t="shared" si="90"/>
        <v>4.441250000000001</v>
      </c>
    </row>
    <row r="147" spans="2:29" ht="12.75" customHeight="1">
      <c r="B147" s="162"/>
      <c r="C147" s="12"/>
      <c r="D147" s="12"/>
      <c r="E147" s="12"/>
      <c r="F147" s="12"/>
      <c r="G147" s="12"/>
      <c r="H147" s="569"/>
      <c r="I147" s="12"/>
      <c r="J147" s="12"/>
      <c r="K147" s="12"/>
      <c r="L147" s="569"/>
      <c r="M147" s="12"/>
      <c r="N147" s="12"/>
      <c r="O147" s="12"/>
      <c r="P147" s="569"/>
      <c r="Q147" s="12"/>
      <c r="R147" s="12"/>
      <c r="S147" s="12"/>
      <c r="T147" s="502"/>
      <c r="U147" s="21"/>
      <c r="V147" s="12"/>
      <c r="W147" s="12"/>
      <c r="X147" s="502"/>
      <c r="Y147" s="21"/>
      <c r="Z147" s="12"/>
      <c r="AA147" s="12"/>
      <c r="AB147" s="502"/>
      <c r="AC147" s="21"/>
    </row>
    <row r="148" spans="2:29" ht="12.75" customHeight="1">
      <c r="B148" s="162" t="s">
        <v>78</v>
      </c>
      <c r="C148" s="395">
        <v>-42.450221160000069</v>
      </c>
      <c r="D148" s="395">
        <v>-33.661548740000029</v>
      </c>
      <c r="E148" s="395">
        <v>-43.039474317212203</v>
      </c>
      <c r="F148" s="395">
        <v>-44.352953529501981</v>
      </c>
      <c r="G148" s="395">
        <v>-41.967038533167369</v>
      </c>
      <c r="H148" s="572">
        <v>-39.59544507575751</v>
      </c>
      <c r="I148" s="395">
        <v>-36.684753124285713</v>
      </c>
      <c r="J148" s="395">
        <v>-17.252927940104016</v>
      </c>
      <c r="K148" s="395">
        <v>-16.350311668665533</v>
      </c>
      <c r="L148" s="572">
        <v>-17.337652508836655</v>
      </c>
      <c r="M148" s="395">
        <v>-24.9451516038771</v>
      </c>
      <c r="N148" s="395">
        <v>-21.9212623261229</v>
      </c>
      <c r="O148" s="395">
        <v>-18.23187429</v>
      </c>
      <c r="P148" s="572">
        <v>-25.41297981999999</v>
      </c>
      <c r="Q148" s="395">
        <v>-40.190515240000018</v>
      </c>
      <c r="R148" s="395">
        <v>-21.970591869999957</v>
      </c>
      <c r="S148" s="395">
        <v>-16.715568960000027</v>
      </c>
      <c r="T148" s="560">
        <v>-28.251899490000014</v>
      </c>
      <c r="U148" s="439">
        <v>-20.847250360000007</v>
      </c>
      <c r="V148" s="395">
        <v>-24.43419248</v>
      </c>
      <c r="W148" s="395">
        <v>-17.423625160000007</v>
      </c>
      <c r="X148" s="560">
        <v>-10.044359229999969</v>
      </c>
      <c r="Y148" s="439">
        <v>-9.9567260999999991</v>
      </c>
      <c r="Z148" s="395">
        <v>-12.939720089999996</v>
      </c>
      <c r="AA148" s="395">
        <v>-7.125026400000003</v>
      </c>
      <c r="AB148" s="560">
        <v>-3.9586128500000051</v>
      </c>
      <c r="AC148" s="439">
        <v>-3.8668833199999999</v>
      </c>
    </row>
    <row r="149" spans="2:29" ht="12.75" customHeight="1">
      <c r="B149" s="170" t="s">
        <v>79</v>
      </c>
      <c r="C149" s="171">
        <v>16.894418269999875</v>
      </c>
      <c r="D149" s="171">
        <v>11.574320179999987</v>
      </c>
      <c r="E149" s="171">
        <v>6.9971410127877967</v>
      </c>
      <c r="F149" s="171">
        <v>3.6331014804979791</v>
      </c>
      <c r="G149" s="171">
        <v>6.146195486832692</v>
      </c>
      <c r="H149" s="575">
        <v>5.3500296442424276</v>
      </c>
      <c r="I149" s="171">
        <v>5.8312650357142815</v>
      </c>
      <c r="J149" s="171">
        <v>5.5569129798959906</v>
      </c>
      <c r="K149" s="171">
        <v>8.7353142213344679</v>
      </c>
      <c r="L149" s="575">
        <v>9.140348501163345</v>
      </c>
      <c r="M149" s="171">
        <v>9.3615454261229036</v>
      </c>
      <c r="N149" s="171">
        <f>+N146+N148</f>
        <v>9.9385333738771102</v>
      </c>
      <c r="O149" s="171">
        <f>+O146+O148</f>
        <v>12.751184910000006</v>
      </c>
      <c r="P149" s="575">
        <v>9.034877229999978</v>
      </c>
      <c r="Q149" s="171">
        <f>+Q146+Q148</f>
        <v>5.6772735199999786</v>
      </c>
      <c r="R149" s="171">
        <f>+R146+R148</f>
        <v>11.792154430000046</v>
      </c>
      <c r="S149" s="171">
        <f>+S146+S148</f>
        <v>14.303209049999953</v>
      </c>
      <c r="T149" s="563">
        <f>+T146+T148</f>
        <v>1.8577938299999701</v>
      </c>
      <c r="U149" s="563">
        <f t="shared" ref="U149:V149" si="91">+U146+U148</f>
        <v>10.71689976</v>
      </c>
      <c r="V149" s="563">
        <f t="shared" si="91"/>
        <v>11.589540079999985</v>
      </c>
      <c r="W149" s="563">
        <f t="shared" ref="W149:X149" si="92">+W146+W148</f>
        <v>10.5936807</v>
      </c>
      <c r="X149" s="563">
        <f t="shared" si="92"/>
        <v>6.7078589500000305</v>
      </c>
      <c r="Y149" s="563">
        <f>+Y148+Y146</f>
        <v>0.39515090999999991</v>
      </c>
      <c r="Z149" s="563">
        <f>+Z148+Z146</f>
        <v>4.4704998800000038</v>
      </c>
      <c r="AA149" s="563">
        <f>+AA148+AA146</f>
        <v>1.2186602799999946</v>
      </c>
      <c r="AB149" s="563">
        <f>+AB148+AB146</f>
        <v>0.6316826599999974</v>
      </c>
      <c r="AC149" s="563">
        <f>+AC148+AC146</f>
        <v>0.57436668000000113</v>
      </c>
    </row>
    <row r="150" spans="2:29" ht="12.75" customHeight="1">
      <c r="B150" s="172" t="s">
        <v>80</v>
      </c>
      <c r="C150" s="173">
        <f t="shared" ref="C150:I150" si="93">+C149/C146</f>
        <v>0.2846831395770415</v>
      </c>
      <c r="D150" s="173">
        <f t="shared" si="93"/>
        <v>0.2558659854742541</v>
      </c>
      <c r="E150" s="173">
        <f t="shared" si="93"/>
        <v>0.13984041419749235</v>
      </c>
      <c r="F150" s="173">
        <f t="shared" si="93"/>
        <v>7.5711609961287007E-2</v>
      </c>
      <c r="G150" s="173">
        <f t="shared" si="93"/>
        <v>0.12733569488837931</v>
      </c>
      <c r="H150" s="576">
        <f t="shared" si="93"/>
        <v>0.11903377765107373</v>
      </c>
      <c r="I150" s="173">
        <f t="shared" si="93"/>
        <v>0.13715454287768802</v>
      </c>
      <c r="J150" s="173">
        <f>+J149/J146</f>
        <v>0.24361910279802115</v>
      </c>
      <c r="K150" s="173">
        <f>+K149/K146</f>
        <v>0.34821990328798874</v>
      </c>
      <c r="L150" s="576">
        <f t="shared" ref="L150:P150" si="94">+L149/L146</f>
        <v>0.34520538380942317</v>
      </c>
      <c r="M150" s="173">
        <f t="shared" si="94"/>
        <v>0.27287807444524786</v>
      </c>
      <c r="N150" s="173">
        <f t="shared" si="94"/>
        <v>0.31194592292621348</v>
      </c>
      <c r="O150" s="173">
        <f t="shared" si="94"/>
        <v>0.41155345015123629</v>
      </c>
      <c r="P150" s="576">
        <f t="shared" si="94"/>
        <v>0.26227690206929682</v>
      </c>
      <c r="Q150" s="173">
        <f t="shared" ref="Q150:V150" si="95">+Q149/Q146</f>
        <v>0.12377473764226822</v>
      </c>
      <c r="R150" s="173">
        <f t="shared" si="95"/>
        <v>0.34926526193161145</v>
      </c>
      <c r="S150" s="173">
        <f t="shared" si="95"/>
        <v>0.46111452376972484</v>
      </c>
      <c r="T150" s="547">
        <f t="shared" si="95"/>
        <v>6.1700855277923204E-2</v>
      </c>
      <c r="U150" s="157">
        <f t="shared" si="95"/>
        <v>0.3395275880787757</v>
      </c>
      <c r="V150" s="173">
        <f t="shared" si="95"/>
        <v>0.3217195791884368</v>
      </c>
      <c r="W150" s="173">
        <f t="shared" ref="W150:Y150" si="96">+W149/W146</f>
        <v>0.37811204092697859</v>
      </c>
      <c r="X150" s="547">
        <f t="shared" si="96"/>
        <v>0.40041616446998962</v>
      </c>
      <c r="Y150" s="157">
        <f t="shared" si="96"/>
        <v>3.8171909270007832E-2</v>
      </c>
      <c r="Z150" s="157">
        <f t="shared" ref="Z150:AA150" si="97">+Z149/Z146</f>
        <v>0.25677446279847338</v>
      </c>
      <c r="AA150" s="157">
        <f t="shared" si="97"/>
        <v>0.1460577711913788</v>
      </c>
      <c r="AB150" s="547">
        <f t="shared" ref="AB150:AC150" si="98">+AB149/AB146</f>
        <v>0.13761263487805322</v>
      </c>
      <c r="AC150" s="157">
        <f t="shared" si="98"/>
        <v>0.12932545567126394</v>
      </c>
    </row>
    <row r="151" spans="2:29" ht="12.75" customHeight="1">
      <c r="B151" s="172"/>
      <c r="C151" s="12"/>
      <c r="D151" s="12"/>
      <c r="E151" s="12"/>
      <c r="F151" s="12"/>
      <c r="G151" s="12"/>
      <c r="H151" s="569"/>
      <c r="I151" s="12"/>
      <c r="J151" s="12"/>
      <c r="K151" s="12"/>
      <c r="L151" s="569"/>
      <c r="M151" s="12"/>
      <c r="N151" s="12"/>
      <c r="O151" s="12"/>
      <c r="P151" s="569"/>
      <c r="Q151" s="12"/>
      <c r="R151" s="12"/>
      <c r="S151" s="12"/>
      <c r="T151" s="502"/>
      <c r="U151" s="21"/>
      <c r="V151" s="12"/>
      <c r="W151" s="12"/>
      <c r="X151" s="502"/>
      <c r="Y151" s="21"/>
      <c r="Z151" s="12"/>
      <c r="AA151" s="12"/>
      <c r="AB151" s="502"/>
      <c r="AC151" s="21"/>
    </row>
    <row r="152" spans="2:29" ht="12.75" customHeight="1">
      <c r="B152" s="168" t="s">
        <v>81</v>
      </c>
      <c r="C152" s="395">
        <v>0.20360649999999975</v>
      </c>
      <c r="D152" s="395">
        <v>-0.3757257799999989</v>
      </c>
      <c r="E152" s="395">
        <v>7.852716000000183E-2</v>
      </c>
      <c r="F152" s="395">
        <v>0.13897545000000003</v>
      </c>
      <c r="G152" s="395">
        <v>0.22947379999999987</v>
      </c>
      <c r="H152" s="572">
        <v>0.32307148000000002</v>
      </c>
      <c r="I152" s="395">
        <v>1.449552E-2</v>
      </c>
      <c r="J152" s="395">
        <v>1.9770120000000002E-2</v>
      </c>
      <c r="K152" s="395">
        <v>3.4100704409864166E-2</v>
      </c>
      <c r="L152" s="572">
        <v>8.3231283080275026E-2</v>
      </c>
      <c r="M152" s="395">
        <v>5.4547730000000016E-2</v>
      </c>
      <c r="N152" s="395">
        <v>13.745105160000003</v>
      </c>
      <c r="O152" s="395">
        <v>17.803175409999994</v>
      </c>
      <c r="P152" s="572">
        <v>61.812413370000002</v>
      </c>
      <c r="Q152" s="395">
        <v>5.98186E-2</v>
      </c>
      <c r="R152" s="395">
        <v>8.626639999999991E-3</v>
      </c>
      <c r="S152" s="395">
        <v>1.1142400000000025E-3</v>
      </c>
      <c r="T152" s="560">
        <v>5.25180033</v>
      </c>
      <c r="U152" s="439">
        <v>2.4418389999999998E-2</v>
      </c>
      <c r="V152" s="395">
        <v>0.31342994000000002</v>
      </c>
      <c r="W152" s="395">
        <v>0.43903237999999994</v>
      </c>
      <c r="X152" s="560">
        <v>1.6245925699999995</v>
      </c>
      <c r="Y152" s="439">
        <v>5.8197099999999623E-3</v>
      </c>
      <c r="Z152" s="395">
        <v>4.194491000000003E-2</v>
      </c>
      <c r="AA152" s="395">
        <v>0.40485971999999992</v>
      </c>
      <c r="AB152" s="560">
        <v>0.11547420999999997</v>
      </c>
      <c r="AC152" s="439">
        <v>0.66741890999999975</v>
      </c>
    </row>
    <row r="153" spans="2:29" ht="12.75" customHeight="1">
      <c r="B153" s="168" t="s">
        <v>82</v>
      </c>
      <c r="C153" s="395">
        <v>-4.7997774200000016</v>
      </c>
      <c r="D153" s="395">
        <v>-3.0729425300000024</v>
      </c>
      <c r="E153" s="395">
        <v>-3.7020788672045657</v>
      </c>
      <c r="F153" s="395">
        <v>-3.31212771534689</v>
      </c>
      <c r="G153" s="395">
        <v>-3.2748378984489666</v>
      </c>
      <c r="H153" s="572">
        <v>-3.7878528599999992</v>
      </c>
      <c r="I153" s="395">
        <v>-1.9239605299999996</v>
      </c>
      <c r="J153" s="395">
        <v>-3.1317770300000021</v>
      </c>
      <c r="K153" s="395">
        <v>-2.679831819999996</v>
      </c>
      <c r="L153" s="572">
        <v>-2.5918758000000022</v>
      </c>
      <c r="M153" s="395">
        <v>-2.6340745499999993</v>
      </c>
      <c r="N153" s="395">
        <v>-2.5497723199999998</v>
      </c>
      <c r="O153" s="395">
        <v>-2.8257227100000017</v>
      </c>
      <c r="P153" s="572">
        <v>-3.3705686699999973</v>
      </c>
      <c r="Q153" s="395">
        <v>-2.7250787499999993</v>
      </c>
      <c r="R153" s="395">
        <v>-2.8281174800000008</v>
      </c>
      <c r="S153" s="395">
        <v>-2.2354336699999999</v>
      </c>
      <c r="T153" s="560">
        <v>-3.7158122700000025</v>
      </c>
      <c r="U153" s="439">
        <v>-3.0203807</v>
      </c>
      <c r="V153" s="395">
        <v>-4.40051828</v>
      </c>
      <c r="W153" s="395">
        <v>-2.2084407199999996</v>
      </c>
      <c r="X153" s="560">
        <v>-5.4097808300000008</v>
      </c>
      <c r="Y153" s="439">
        <v>-1.45535393</v>
      </c>
      <c r="Z153" s="395">
        <v>-1.9123798900000006</v>
      </c>
      <c r="AA153" s="395">
        <v>-0.91803243999999928</v>
      </c>
      <c r="AB153" s="560">
        <v>-1.5036305600000004</v>
      </c>
      <c r="AC153" s="439">
        <v>-1.48656397</v>
      </c>
    </row>
    <row r="154" spans="2:29" ht="12.75" customHeight="1">
      <c r="B154" s="174" t="s">
        <v>83</v>
      </c>
      <c r="C154" s="395">
        <v>-0.23104721999999972</v>
      </c>
      <c r="D154" s="395">
        <v>-0.81819233999999952</v>
      </c>
      <c r="E154" s="395">
        <v>-0.42735882999999997</v>
      </c>
      <c r="F154" s="395">
        <v>-0.50284046000000004</v>
      </c>
      <c r="G154" s="395">
        <v>-8.4061099999999778E-2</v>
      </c>
      <c r="H154" s="572">
        <v>-89.846479378415609</v>
      </c>
      <c r="I154" s="395">
        <v>-0.46406832000000003</v>
      </c>
      <c r="J154" s="395">
        <v>-0.21057763000000002</v>
      </c>
      <c r="K154" s="395">
        <v>-0.10063465999999976</v>
      </c>
      <c r="L154" s="572">
        <v>-0.34628282999999982</v>
      </c>
      <c r="M154" s="395">
        <v>-1.37710697</v>
      </c>
      <c r="N154" s="395">
        <v>-16.50202393008076</v>
      </c>
      <c r="O154" s="395">
        <v>-17.87509335</v>
      </c>
      <c r="P154" s="572">
        <v>-75.778642719919219</v>
      </c>
      <c r="Q154" s="395">
        <v>-0.62372706000000011</v>
      </c>
      <c r="R154" s="395">
        <v>0.2274809000000001</v>
      </c>
      <c r="S154" s="395">
        <v>-0.13748127999999993</v>
      </c>
      <c r="T154" s="560">
        <v>-6.5060298600000017</v>
      </c>
      <c r="U154" s="439">
        <v>-0.14183234999999997</v>
      </c>
      <c r="V154" s="395">
        <v>-0.14734169000000016</v>
      </c>
      <c r="W154" s="395">
        <v>-0.21346112999999967</v>
      </c>
      <c r="X154" s="560">
        <v>-29.645080339999996</v>
      </c>
      <c r="Y154" s="439">
        <v>-6.6800530000000011E-2</v>
      </c>
      <c r="Z154" s="395">
        <v>-0.27050020000000002</v>
      </c>
      <c r="AA154" s="395">
        <v>-0.19477557000000001</v>
      </c>
      <c r="AB154" s="560">
        <v>-7.9089479999999934E-2</v>
      </c>
      <c r="AC154" s="439">
        <v>-0.12528887</v>
      </c>
    </row>
    <row r="155" spans="2:29" ht="12.75" customHeight="1">
      <c r="B155" s="170" t="s">
        <v>86</v>
      </c>
      <c r="C155" s="397">
        <v>12.067200129999874</v>
      </c>
      <c r="D155" s="397">
        <v>7.3074595299999858</v>
      </c>
      <c r="E155" s="397">
        <v>2.9462304755832331</v>
      </c>
      <c r="F155" s="397">
        <v>-4.2891244848910715E-2</v>
      </c>
      <c r="G155" s="397">
        <v>3.0167702883837255</v>
      </c>
      <c r="H155" s="577">
        <v>-87.961231114173188</v>
      </c>
      <c r="I155" s="397">
        <v>3.4577317057142816</v>
      </c>
      <c r="J155" s="397">
        <v>2.2343284398959886</v>
      </c>
      <c r="K155" s="397">
        <v>5.9889484457443363</v>
      </c>
      <c r="L155" s="577">
        <v>6.2854211542436174</v>
      </c>
      <c r="M155" s="397">
        <v>5.4049116361229039</v>
      </c>
      <c r="N155" s="397">
        <f>+N149+N152+N154+N153</f>
        <v>4.6318422837963551</v>
      </c>
      <c r="O155" s="397">
        <f>+O149+O152+O154+O153</f>
        <v>9.8535442599999996</v>
      </c>
      <c r="P155" s="577">
        <v>-8.3019207899192367</v>
      </c>
      <c r="Q155" s="397">
        <f>+Q149+SUM(Q152:Q154)</f>
        <v>2.3882863099999789</v>
      </c>
      <c r="R155" s="397">
        <f>+R149+SUM(R152:R154)</f>
        <v>9.2001444900000457</v>
      </c>
      <c r="S155" s="397">
        <f>+S149+SUM(S152:S154)</f>
        <v>11.931408339999955</v>
      </c>
      <c r="T155" s="564">
        <f>+T149+SUM(T152:T154)</f>
        <v>-3.1122479700000341</v>
      </c>
      <c r="U155" s="564">
        <f t="shared" ref="U155:V155" si="99">+U149+SUM(U152:U154)</f>
        <v>7.5791051000000005</v>
      </c>
      <c r="V155" s="564">
        <f t="shared" si="99"/>
        <v>7.3551100499999844</v>
      </c>
      <c r="W155" s="564">
        <f t="shared" ref="W155:Z155" si="100">+W149+SUM(W152:W154)</f>
        <v>8.6108112300000013</v>
      </c>
      <c r="X155" s="564">
        <f t="shared" si="100"/>
        <v>-26.722409649999967</v>
      </c>
      <c r="Y155" s="564">
        <f t="shared" si="100"/>
        <v>-1.1211838400000003</v>
      </c>
      <c r="Z155" s="564">
        <f t="shared" si="100"/>
        <v>2.3295647000000033</v>
      </c>
      <c r="AA155" s="564">
        <f t="shared" ref="AA155:AC155" si="101">+AA149+SUM(AA152:AA154)</f>
        <v>0.51071198999999523</v>
      </c>
      <c r="AB155" s="564">
        <f t="shared" si="101"/>
        <v>-0.83556317000000302</v>
      </c>
      <c r="AC155" s="564">
        <f t="shared" si="101"/>
        <v>-0.37006724999999907</v>
      </c>
    </row>
    <row r="156" spans="2:29" ht="12.75" customHeight="1">
      <c r="B156" s="175"/>
      <c r="C156" s="12"/>
      <c r="D156" s="12"/>
      <c r="E156" s="12"/>
      <c r="F156" s="12"/>
      <c r="G156" s="12"/>
      <c r="H156" s="569"/>
      <c r="I156" s="12"/>
      <c r="J156" s="12"/>
      <c r="K156" s="12"/>
      <c r="L156" s="569"/>
      <c r="M156" s="12"/>
      <c r="N156" s="12"/>
      <c r="O156" s="12"/>
      <c r="P156" s="569"/>
      <c r="Q156" s="12"/>
      <c r="R156" s="12"/>
      <c r="S156" s="12"/>
      <c r="T156" s="502"/>
      <c r="U156" s="21"/>
      <c r="V156" s="12"/>
      <c r="W156" s="12"/>
      <c r="X156" s="502"/>
      <c r="Y156" s="21"/>
      <c r="Z156" s="12"/>
      <c r="AA156" s="12"/>
      <c r="AB156" s="502"/>
      <c r="AC156" s="21"/>
    </row>
    <row r="157" spans="2:29" ht="12.75" customHeight="1">
      <c r="B157" s="168" t="s">
        <v>87</v>
      </c>
      <c r="C157" s="395">
        <v>11.654461599999998</v>
      </c>
      <c r="D157" s="395">
        <v>1.441148570000004</v>
      </c>
      <c r="E157" s="395">
        <v>0.37022272000000134</v>
      </c>
      <c r="F157" s="395">
        <v>-8.7001769999998424E-2</v>
      </c>
      <c r="G157" s="395">
        <v>0.14381695000000205</v>
      </c>
      <c r="H157" s="572">
        <v>3.8207663799999998</v>
      </c>
      <c r="I157" s="395">
        <v>0.18701267000000063</v>
      </c>
      <c r="J157" s="395">
        <v>0.20969281000000004</v>
      </c>
      <c r="K157" s="395">
        <v>0.21012326999999936</v>
      </c>
      <c r="L157" s="572">
        <v>-0.28156189000000226</v>
      </c>
      <c r="M157" s="395">
        <v>9.6255549999999815E-2</v>
      </c>
      <c r="N157" s="395">
        <v>8.1065389999997947E-2</v>
      </c>
      <c r="O157" s="395">
        <v>0.1609160400000107</v>
      </c>
      <c r="P157" s="572">
        <v>20.520266209999985</v>
      </c>
      <c r="Q157" s="395">
        <v>4.7832380000000008E-2</v>
      </c>
      <c r="R157" s="395">
        <v>5.8377670000000048E-2</v>
      </c>
      <c r="S157" s="395">
        <v>5.5773920000000254E-2</v>
      </c>
      <c r="T157" s="560">
        <v>5.4209619999999514E-2</v>
      </c>
      <c r="U157" s="439">
        <v>4.1362530000000008E-2</v>
      </c>
      <c r="V157" s="395">
        <v>0.21540526999999998</v>
      </c>
      <c r="W157" s="395">
        <v>4.4904549999999599E-2</v>
      </c>
      <c r="X157" s="560">
        <v>0.51725793000000087</v>
      </c>
      <c r="Y157" s="439">
        <v>0.65161073000000003</v>
      </c>
      <c r="Z157" s="395">
        <v>0.17537267000000001</v>
      </c>
      <c r="AA157" s="395">
        <v>5.5425999999999975E-2</v>
      </c>
      <c r="AB157" s="560">
        <v>0.40567507999999997</v>
      </c>
      <c r="AC157" s="439">
        <v>0.77535490000000007</v>
      </c>
    </row>
    <row r="158" spans="2:29" ht="12.75" customHeight="1">
      <c r="B158" s="168" t="s">
        <v>88</v>
      </c>
      <c r="C158" s="395">
        <v>-9.9325947599999971</v>
      </c>
      <c r="D158" s="398">
        <v>-10.576630900000008</v>
      </c>
      <c r="E158" s="398">
        <v>-7.4510929955538323</v>
      </c>
      <c r="F158" s="398">
        <v>-8.4109271500451079</v>
      </c>
      <c r="G158" s="398">
        <v>-7.3814155667536028</v>
      </c>
      <c r="H158" s="578">
        <v>-7.2669742500000005</v>
      </c>
      <c r="I158" s="398">
        <v>-7.1079690800000002</v>
      </c>
      <c r="J158" s="398">
        <v>-6.5293250700000005</v>
      </c>
      <c r="K158" s="398">
        <v>-7.6036888180005793</v>
      </c>
      <c r="L158" s="578">
        <v>-6.190005435744883</v>
      </c>
      <c r="M158" s="398">
        <v>-5.5981010517121206</v>
      </c>
      <c r="N158" s="398">
        <v>-5.4575061895632828</v>
      </c>
      <c r="O158" s="398">
        <v>-5.0506551057657028</v>
      </c>
      <c r="P158" s="578">
        <v>-4.2696420329588882</v>
      </c>
      <c r="Q158" s="398">
        <v>-4.1011093399999998</v>
      </c>
      <c r="R158" s="398">
        <v>-4.2098188700000003</v>
      </c>
      <c r="S158" s="398">
        <v>-4.8332606000000027</v>
      </c>
      <c r="T158" s="565">
        <v>-5.3474344399999971</v>
      </c>
      <c r="U158" s="441">
        <v>-5.4929078700000007</v>
      </c>
      <c r="V158" s="398">
        <v>-5.6387473900000016</v>
      </c>
      <c r="W158" s="398">
        <v>-6.0815850899999973</v>
      </c>
      <c r="X158" s="565">
        <v>-0.55847624999999823</v>
      </c>
      <c r="Y158" s="441">
        <v>-0.54627543000000001</v>
      </c>
      <c r="Z158" s="398">
        <v>-0.46831210999999995</v>
      </c>
      <c r="AA158" s="398">
        <v>-0.38149497999999993</v>
      </c>
      <c r="AB158" s="565">
        <v>-0.71511904999999976</v>
      </c>
      <c r="AC158" s="441">
        <v>-0.68532003000000019</v>
      </c>
    </row>
    <row r="159" spans="2:29" ht="12.75" customHeight="1">
      <c r="B159" s="168" t="s">
        <v>89</v>
      </c>
      <c r="C159" s="395">
        <v>0</v>
      </c>
      <c r="D159" s="395">
        <v>0</v>
      </c>
      <c r="E159" s="395">
        <v>0</v>
      </c>
      <c r="F159" s="395">
        <v>0</v>
      </c>
      <c r="G159" s="395">
        <v>0</v>
      </c>
      <c r="H159" s="572">
        <v>0</v>
      </c>
      <c r="I159" s="395">
        <v>0</v>
      </c>
      <c r="J159" s="395">
        <v>0</v>
      </c>
      <c r="K159" s="395">
        <v>0</v>
      </c>
      <c r="L159" s="572">
        <v>-0.41552028179139078</v>
      </c>
      <c r="M159" s="395">
        <v>-5.8735482878780497E-3</v>
      </c>
      <c r="N159" s="395">
        <v>-3.4389750436718824E-2</v>
      </c>
      <c r="O159" s="395">
        <v>-9.3761842342955787E-3</v>
      </c>
      <c r="P159" s="572">
        <v>-0.84857851704110754</v>
      </c>
      <c r="Q159" s="395">
        <v>-5.0858070000000005E-2</v>
      </c>
      <c r="R159" s="395">
        <v>-7.1187929999999996E-2</v>
      </c>
      <c r="S159" s="395">
        <v>0.2791918699999999</v>
      </c>
      <c r="T159" s="560">
        <v>-1.5506830000000082E-2</v>
      </c>
      <c r="U159" s="439">
        <v>-3.4408649999999992E-2</v>
      </c>
      <c r="V159" s="395">
        <v>-0.14686605000000008</v>
      </c>
      <c r="W159" s="395">
        <v>-8.513249999999889E-3</v>
      </c>
      <c r="X159" s="560">
        <v>3.5054999999895309E-3</v>
      </c>
      <c r="Y159" s="439">
        <v>-1.2336979999999999E-2</v>
      </c>
      <c r="Z159" s="395">
        <v>-3.0465709999999993E-2</v>
      </c>
      <c r="AA159" s="395">
        <v>3.066572E-2</v>
      </c>
      <c r="AB159" s="560">
        <v>-1.8595119999999965E-2</v>
      </c>
      <c r="AC159" s="439">
        <v>0.15487825</v>
      </c>
    </row>
    <row r="160" spans="2:29" ht="12.75" customHeight="1">
      <c r="B160" s="170" t="s">
        <v>90</v>
      </c>
      <c r="C160" s="397">
        <v>13.789066969999876</v>
      </c>
      <c r="D160" s="397">
        <v>-1.828022800000018</v>
      </c>
      <c r="E160" s="397">
        <v>-4.1346397999705982</v>
      </c>
      <c r="F160" s="397">
        <v>-8.5408201648940185</v>
      </c>
      <c r="G160" s="397">
        <v>-4.2208283283698753</v>
      </c>
      <c r="H160" s="577">
        <v>-91.407438984173183</v>
      </c>
      <c r="I160" s="397">
        <v>-3.463224704285718</v>
      </c>
      <c r="J160" s="397">
        <v>-4.0853038201040119</v>
      </c>
      <c r="K160" s="397">
        <v>-1.4046171022562437</v>
      </c>
      <c r="L160" s="577">
        <v>-0.60166645329265833</v>
      </c>
      <c r="M160" s="397">
        <v>-0.10280741387709436</v>
      </c>
      <c r="N160" s="397">
        <f>+N155+N157+N158+N159</f>
        <v>-0.77898826620364825</v>
      </c>
      <c r="O160" s="397">
        <f>+O155+O157+O158+O159</f>
        <v>4.9544290100000117</v>
      </c>
      <c r="P160" s="577">
        <v>7.1001248700807551</v>
      </c>
      <c r="Q160" s="397">
        <f t="shared" ref="Q160:V160" si="102">+Q155+SUM(Q157:Q159)</f>
        <v>-1.7158487200000212</v>
      </c>
      <c r="R160" s="397">
        <f t="shared" si="102"/>
        <v>4.9775153600000452</v>
      </c>
      <c r="S160" s="397">
        <f t="shared" si="102"/>
        <v>7.433113529999952</v>
      </c>
      <c r="T160" s="564">
        <f t="shared" si="102"/>
        <v>-8.4209796200000309</v>
      </c>
      <c r="U160" s="440">
        <f t="shared" si="102"/>
        <v>2.09315111</v>
      </c>
      <c r="V160" s="397">
        <f t="shared" si="102"/>
        <v>1.7849018799999827</v>
      </c>
      <c r="W160" s="397">
        <f t="shared" ref="W160:X160" si="103">+W155+SUM(W157:W159)</f>
        <v>2.565617440000004</v>
      </c>
      <c r="X160" s="564">
        <f t="shared" si="103"/>
        <v>-26.760122469999974</v>
      </c>
      <c r="Y160" s="440">
        <f t="shared" ref="Y160:Z160" si="104">+Y155+SUM(Y157:Y159)</f>
        <v>-1.0281855200000003</v>
      </c>
      <c r="Z160" s="440">
        <f t="shared" si="104"/>
        <v>2.0061595500000031</v>
      </c>
      <c r="AA160" s="440">
        <f t="shared" ref="AA160:AC160" si="105">+AA155+SUM(AA157:AA159)</f>
        <v>0.21530872999999529</v>
      </c>
      <c r="AB160" s="564">
        <f t="shared" si="105"/>
        <v>-1.1636022600000029</v>
      </c>
      <c r="AC160" s="440">
        <f t="shared" si="105"/>
        <v>-0.1251541299999992</v>
      </c>
    </row>
    <row r="161" spans="2:29" ht="12.75" customHeight="1">
      <c r="B161" s="176" t="s">
        <v>91</v>
      </c>
      <c r="C161" s="395">
        <v>0</v>
      </c>
      <c r="D161" s="395">
        <v>0</v>
      </c>
      <c r="E161" s="395">
        <v>0</v>
      </c>
      <c r="F161" s="395">
        <v>0</v>
      </c>
      <c r="G161" s="395">
        <v>0</v>
      </c>
      <c r="H161" s="572">
        <v>0</v>
      </c>
      <c r="I161" s="395">
        <v>0</v>
      </c>
      <c r="J161" s="395">
        <v>0</v>
      </c>
      <c r="K161" s="395">
        <v>0</v>
      </c>
      <c r="L161" s="572">
        <v>0</v>
      </c>
      <c r="M161" s="395">
        <v>0</v>
      </c>
      <c r="N161" s="395">
        <v>0</v>
      </c>
      <c r="O161" s="395">
        <v>-0.174647</v>
      </c>
      <c r="P161" s="572">
        <v>0.35618499999999997</v>
      </c>
      <c r="Q161" s="395">
        <v>-0.49753516000000003</v>
      </c>
      <c r="R161" s="395">
        <v>0</v>
      </c>
      <c r="S161" s="395">
        <v>0</v>
      </c>
      <c r="T161" s="560">
        <v>0</v>
      </c>
      <c r="U161" s="439">
        <v>0</v>
      </c>
      <c r="V161" s="395">
        <v>0</v>
      </c>
      <c r="W161" s="395">
        <v>0</v>
      </c>
      <c r="X161" s="560">
        <v>0</v>
      </c>
      <c r="Y161" s="439">
        <v>0</v>
      </c>
      <c r="Z161" s="395">
        <v>0</v>
      </c>
      <c r="AA161" s="395">
        <v>0</v>
      </c>
      <c r="AB161" s="560">
        <v>0</v>
      </c>
      <c r="AC161" s="439">
        <v>0</v>
      </c>
    </row>
    <row r="162" spans="2:29" ht="12.75" customHeight="1">
      <c r="B162" s="168" t="s">
        <v>92</v>
      </c>
      <c r="C162" s="395">
        <v>0.97474437999999985</v>
      </c>
      <c r="D162" s="398">
        <v>-1.3299698100000001</v>
      </c>
      <c r="E162" s="398">
        <v>-0.98020349000000007</v>
      </c>
      <c r="F162" s="398">
        <v>0.54282816999999994</v>
      </c>
      <c r="G162" s="398">
        <v>0</v>
      </c>
      <c r="H162" s="578">
        <v>-1.4763955499999997</v>
      </c>
      <c r="I162" s="398">
        <v>-1.3075000000000001E-4</v>
      </c>
      <c r="J162" s="398">
        <v>-0.51500379000000007</v>
      </c>
      <c r="K162" s="398">
        <v>0</v>
      </c>
      <c r="L162" s="578">
        <v>-3.1655597499999995</v>
      </c>
      <c r="M162" s="398">
        <v>-3.8568910000000005E-2</v>
      </c>
      <c r="N162" s="398">
        <v>-1.10924975</v>
      </c>
      <c r="O162" s="398">
        <v>-1.77120634</v>
      </c>
      <c r="P162" s="578">
        <v>-1.4651640000000001</v>
      </c>
      <c r="Q162" s="398">
        <v>-5.4019010000000006E-2</v>
      </c>
      <c r="R162" s="398">
        <v>-0.30222308999999992</v>
      </c>
      <c r="S162" s="398">
        <v>-1.7742773000000003</v>
      </c>
      <c r="T162" s="565">
        <v>-2.1460707999999991</v>
      </c>
      <c r="U162" s="441">
        <v>-0.95264229000000011</v>
      </c>
      <c r="V162" s="398">
        <v>1.5360350000000023E-2</v>
      </c>
      <c r="W162" s="398">
        <v>0.90070395000000003</v>
      </c>
      <c r="X162" s="565">
        <v>-0.34415068000000004</v>
      </c>
      <c r="Y162" s="441">
        <v>-0.28902907</v>
      </c>
      <c r="Z162" s="398">
        <v>-0.70255461999999991</v>
      </c>
      <c r="AA162" s="398">
        <v>-0.04</v>
      </c>
      <c r="AB162" s="565">
        <v>0.28674502000000002</v>
      </c>
      <c r="AC162" s="441">
        <v>0</v>
      </c>
    </row>
    <row r="163" spans="2:29" ht="12.75" customHeight="1">
      <c r="B163" s="170" t="s">
        <v>93</v>
      </c>
      <c r="C163" s="397">
        <v>14.763811349999877</v>
      </c>
      <c r="D163" s="397">
        <v>-3.1579926100000177</v>
      </c>
      <c r="E163" s="397">
        <v>-5.1148432899705973</v>
      </c>
      <c r="F163" s="397">
        <v>-7.9979919948940186</v>
      </c>
      <c r="G163" s="397">
        <v>-4.2208283283698753</v>
      </c>
      <c r="H163" s="577">
        <v>-92.883834534173189</v>
      </c>
      <c r="I163" s="397">
        <v>-3.4633554542857179</v>
      </c>
      <c r="J163" s="397">
        <v>-4.6003076101040117</v>
      </c>
      <c r="K163" s="397">
        <v>-1.4046171022562437</v>
      </c>
      <c r="L163" s="577">
        <v>-3.7672262032926573</v>
      </c>
      <c r="M163" s="397">
        <v>-0.14137632387709437</v>
      </c>
      <c r="N163" s="397">
        <f>+N160+N161+N162</f>
        <v>-1.8882380162036483</v>
      </c>
      <c r="O163" s="397">
        <f>+O160+O161+O162</f>
        <v>3.0085756700000115</v>
      </c>
      <c r="P163" s="577">
        <v>5.9911458700807536</v>
      </c>
      <c r="Q163" s="397">
        <f t="shared" ref="Q163:V163" si="106">+Q160+SUM(Q161:Q162)</f>
        <v>-2.2674028900000214</v>
      </c>
      <c r="R163" s="397">
        <f t="shared" si="106"/>
        <v>4.6752922700000452</v>
      </c>
      <c r="S163" s="397">
        <f t="shared" si="106"/>
        <v>5.6588362299999515</v>
      </c>
      <c r="T163" s="564">
        <f t="shared" si="106"/>
        <v>-10.567050420000029</v>
      </c>
      <c r="U163" s="440">
        <f t="shared" si="106"/>
        <v>1.14050882</v>
      </c>
      <c r="V163" s="397">
        <f t="shared" si="106"/>
        <v>1.8002622299999826</v>
      </c>
      <c r="W163" s="397">
        <f t="shared" ref="W163:Y163" si="107">+W160+SUM(W161:W162)</f>
        <v>3.4663213900000041</v>
      </c>
      <c r="X163" s="564">
        <f t="shared" si="107"/>
        <v>-27.104273149999973</v>
      </c>
      <c r="Y163" s="440">
        <f t="shared" si="107"/>
        <v>-1.3172145900000003</v>
      </c>
      <c r="Z163" s="440">
        <f t="shared" ref="Z163:AA163" si="108">+Z160+SUM(Z161:Z162)</f>
        <v>1.3036049300000032</v>
      </c>
      <c r="AA163" s="440">
        <f t="shared" si="108"/>
        <v>0.17530872999999528</v>
      </c>
      <c r="AB163" s="564">
        <f t="shared" ref="AB163:AC163" si="109">+AB160+SUM(AB161:AB162)</f>
        <v>-0.87685724000000287</v>
      </c>
      <c r="AC163" s="440">
        <f t="shared" si="109"/>
        <v>-0.1251541299999992</v>
      </c>
    </row>
    <row r="164" spans="2:29" ht="12.75" customHeight="1">
      <c r="B164" s="172" t="s">
        <v>171</v>
      </c>
      <c r="C164" s="173">
        <f t="shared" ref="C164:I164" si="110">+C163/C146</f>
        <v>0.24878087543887686</v>
      </c>
      <c r="D164" s="173">
        <f t="shared" si="110"/>
        <v>-6.9811693361853E-2</v>
      </c>
      <c r="E164" s="173">
        <f t="shared" si="110"/>
        <v>-0.10222200794832613</v>
      </c>
      <c r="F164" s="173">
        <f t="shared" si="110"/>
        <v>-0.16667325524524348</v>
      </c>
      <c r="G164" s="173">
        <f t="shared" si="110"/>
        <v>-8.7446308752945956E-2</v>
      </c>
      <c r="H164" s="576">
        <f t="shared" si="110"/>
        <v>-2.0665892420275527</v>
      </c>
      <c r="I164" s="173">
        <f t="shared" si="110"/>
        <v>-8.1460014464480562E-2</v>
      </c>
      <c r="J164" s="173">
        <f>+J163/J146</f>
        <v>-0.20168082829856099</v>
      </c>
      <c r="K164" s="173">
        <f>+K163/K146</f>
        <v>-5.5992906392507931E-2</v>
      </c>
      <c r="L164" s="576">
        <f>+L163/L146</f>
        <v>-0.14227759119239711</v>
      </c>
      <c r="M164" s="173">
        <f t="shared" ref="M164:P164" si="111">+M163/M146</f>
        <v>-4.1209541027358515E-3</v>
      </c>
      <c r="N164" s="173">
        <f t="shared" si="111"/>
        <v>-5.92671099960521E-2</v>
      </c>
      <c r="O164" s="173">
        <f t="shared" si="111"/>
        <v>9.7103893149454099E-2</v>
      </c>
      <c r="P164" s="576">
        <f t="shared" si="111"/>
        <v>0.17391926183927192</v>
      </c>
      <c r="Q164" s="173">
        <f t="shared" ref="Q164:Y164" si="112">+Q163/Q146</f>
        <v>-4.9433446680066676E-2</v>
      </c>
      <c r="R164" s="173">
        <f t="shared" si="112"/>
        <v>0.1384748808185679</v>
      </c>
      <c r="S164" s="173">
        <f t="shared" si="112"/>
        <v>0.18243259706025908</v>
      </c>
      <c r="T164" s="547">
        <f t="shared" si="112"/>
        <v>-0.35095177847530579</v>
      </c>
      <c r="U164" s="157">
        <f t="shared" si="112"/>
        <v>3.6133043838152919E-2</v>
      </c>
      <c r="V164" s="173">
        <f t="shared" si="112"/>
        <v>4.9974339194349807E-2</v>
      </c>
      <c r="W164" s="173">
        <f t="shared" ref="W164" si="113">+W163/W146</f>
        <v>0.12372072487343731</v>
      </c>
      <c r="X164" s="547">
        <f t="shared" si="112"/>
        <v>-1.6179512980769912</v>
      </c>
      <c r="Y164" s="157">
        <f t="shared" si="112"/>
        <v>-0.1272440339783365</v>
      </c>
      <c r="Z164" s="157">
        <f t="shared" ref="Z164" si="114">+Z163/Z146</f>
        <v>7.4875844891464816E-2</v>
      </c>
      <c r="AA164" s="157">
        <f>+AA163/AA146</f>
        <v>2.1010943570090448E-2</v>
      </c>
      <c r="AB164" s="547">
        <f>+AB163/AB146</f>
        <v>-0.19102413735450388</v>
      </c>
      <c r="AC164" s="157">
        <f t="shared" ref="AC164" si="115">+AC163/AC146</f>
        <v>-2.8179933577258467E-2</v>
      </c>
    </row>
    <row r="165" spans="2:29" ht="12.75" customHeight="1">
      <c r="B165" s="172"/>
      <c r="C165" s="173"/>
      <c r="D165" s="173"/>
      <c r="E165" s="173"/>
      <c r="F165" s="173"/>
      <c r="G165" s="173"/>
      <c r="H165" s="576"/>
      <c r="I165" s="173"/>
      <c r="J165" s="173"/>
      <c r="K165" s="173"/>
      <c r="L165" s="576"/>
      <c r="M165" s="173"/>
      <c r="N165" s="173"/>
      <c r="O165" s="173"/>
      <c r="P165" s="576"/>
      <c r="Q165" s="173"/>
      <c r="R165" s="173"/>
      <c r="S165" s="173"/>
      <c r="T165" s="547"/>
      <c r="U165" s="157"/>
      <c r="V165" s="173"/>
      <c r="W165" s="173"/>
      <c r="X165" s="547"/>
      <c r="Y165" s="157"/>
      <c r="Z165" s="173"/>
      <c r="AA165" s="173"/>
      <c r="AB165" s="547"/>
      <c r="AC165" s="157"/>
    </row>
    <row r="166" spans="2:29" ht="12.75" hidden="1" customHeight="1">
      <c r="B166" s="172"/>
      <c r="C166" s="173"/>
      <c r="D166" s="173"/>
      <c r="E166" s="173"/>
      <c r="F166" s="173"/>
      <c r="G166" s="173"/>
      <c r="H166" s="576"/>
      <c r="I166" s="173"/>
      <c r="J166" s="173"/>
      <c r="K166" s="173"/>
      <c r="L166" s="576"/>
      <c r="M166" s="173"/>
      <c r="N166" s="173"/>
      <c r="O166" s="173"/>
      <c r="P166" s="576">
        <v>0</v>
      </c>
      <c r="Q166" s="173"/>
      <c r="R166" s="173"/>
      <c r="S166" s="173"/>
      <c r="T166" s="547"/>
      <c r="U166" s="157"/>
      <c r="V166" s="173"/>
      <c r="W166" s="173"/>
      <c r="X166" s="547"/>
      <c r="Y166" s="157"/>
      <c r="Z166" s="173"/>
      <c r="AA166" s="173"/>
      <c r="AB166" s="547"/>
      <c r="AC166" s="157"/>
    </row>
    <row r="167" spans="2:29" ht="12.75" hidden="1" customHeight="1">
      <c r="B167" s="172"/>
      <c r="C167" s="173"/>
      <c r="D167" s="173"/>
      <c r="E167" s="173"/>
      <c r="F167" s="173"/>
      <c r="G167" s="173"/>
      <c r="H167" s="576"/>
      <c r="I167" s="173"/>
      <c r="J167" s="173"/>
      <c r="K167" s="173"/>
      <c r="L167" s="576"/>
      <c r="M167" s="173"/>
      <c r="N167" s="173"/>
      <c r="O167" s="173"/>
      <c r="P167" s="576">
        <v>0</v>
      </c>
      <c r="Q167" s="173"/>
      <c r="R167" s="173"/>
      <c r="S167" s="173"/>
      <c r="T167" s="547"/>
      <c r="U167" s="157"/>
      <c r="V167" s="173"/>
      <c r="W167" s="173"/>
      <c r="X167" s="547"/>
      <c r="Y167" s="157"/>
      <c r="Z167" s="173"/>
      <c r="AA167" s="173"/>
      <c r="AB167" s="547"/>
      <c r="AC167" s="157"/>
    </row>
    <row r="168" spans="2:29" ht="12.75" hidden="1" customHeight="1">
      <c r="B168" s="12"/>
      <c r="C168" s="12"/>
      <c r="D168" s="12"/>
      <c r="E168" s="12"/>
      <c r="F168" s="12"/>
      <c r="G168" s="12"/>
      <c r="H168" s="569"/>
      <c r="I168" s="12"/>
      <c r="J168" s="12"/>
      <c r="K168" s="12"/>
      <c r="L168" s="569"/>
      <c r="M168" s="12"/>
      <c r="N168" s="12"/>
      <c r="O168" s="12"/>
      <c r="P168" s="569">
        <v>0</v>
      </c>
      <c r="Q168" s="12"/>
      <c r="R168" s="12"/>
      <c r="S168" s="12"/>
      <c r="T168" s="502"/>
      <c r="U168" s="21"/>
      <c r="V168" s="12"/>
      <c r="W168" s="12"/>
      <c r="X168" s="502"/>
      <c r="Y168" s="21"/>
      <c r="Z168" s="12"/>
      <c r="AA168" s="12"/>
      <c r="AB168" s="502"/>
      <c r="AC168" s="21"/>
    </row>
    <row r="169" spans="2:29" ht="12.75" customHeight="1">
      <c r="B169" s="177" t="s">
        <v>94</v>
      </c>
      <c r="C169" s="12"/>
      <c r="D169" s="12"/>
      <c r="E169" s="12"/>
      <c r="F169" s="12"/>
      <c r="G169" s="12"/>
      <c r="H169" s="569"/>
      <c r="I169" s="12"/>
      <c r="J169" s="12"/>
      <c r="K169" s="12"/>
      <c r="L169" s="569"/>
      <c r="M169" s="12"/>
      <c r="N169" s="12"/>
      <c r="O169" s="12"/>
      <c r="P169" s="569"/>
      <c r="Q169" s="12"/>
      <c r="R169" s="12"/>
      <c r="S169" s="12"/>
      <c r="T169" s="502"/>
      <c r="U169" s="21"/>
      <c r="V169" s="12"/>
      <c r="W169" s="12"/>
      <c r="X169" s="502"/>
      <c r="Y169" s="21"/>
      <c r="Z169" s="12"/>
      <c r="AA169" s="12"/>
      <c r="AB169" s="502"/>
      <c r="AC169" s="21"/>
    </row>
    <row r="170" spans="2:29" ht="12.75" customHeight="1">
      <c r="B170" s="178" t="s">
        <v>95</v>
      </c>
      <c r="C170" s="395">
        <v>13.927476562335286</v>
      </c>
      <c r="D170" s="398">
        <v>-4.3561332832720039</v>
      </c>
      <c r="E170" s="398">
        <v>-2.6330358572612567</v>
      </c>
      <c r="F170" s="398">
        <v>-5.8689186392109391</v>
      </c>
      <c r="G170" s="398">
        <v>-0.99194066480948351</v>
      </c>
      <c r="H170" s="578">
        <v>-90.235101576765146</v>
      </c>
      <c r="I170" s="398">
        <v>-3.4633554542857179</v>
      </c>
      <c r="J170" s="398">
        <v>-1.3530299178440131</v>
      </c>
      <c r="K170" s="398">
        <v>-1.4046171022562408</v>
      </c>
      <c r="L170" s="578">
        <v>1.3659209884384174</v>
      </c>
      <c r="M170" s="398">
        <v>2.0081897813033427</v>
      </c>
      <c r="N170" s="398">
        <v>-0.34406713616471141</v>
      </c>
      <c r="O170" s="398">
        <v>3.9233312597040975</v>
      </c>
      <c r="P170" s="578">
        <v>-6.0074930121637458</v>
      </c>
      <c r="Q170" s="398">
        <v>-2.2888970000000208</v>
      </c>
      <c r="R170" s="398">
        <v>4.5621527300000428</v>
      </c>
      <c r="S170" s="398">
        <v>5.6737955299999481</v>
      </c>
      <c r="T170" s="565">
        <v>-10.19044097000002</v>
      </c>
      <c r="U170" s="441">
        <v>1.3164550299999986</v>
      </c>
      <c r="V170" s="398">
        <v>2.0349663099999873</v>
      </c>
      <c r="W170" s="398">
        <v>3.4262581400000043</v>
      </c>
      <c r="X170" s="565">
        <v>-27.096837129999965</v>
      </c>
      <c r="Y170" s="441">
        <v>-1.0063338300000002</v>
      </c>
      <c r="Z170" s="398">
        <v>1.333638250000003</v>
      </c>
      <c r="AA170" s="398">
        <v>-5.8110600000051971E-3</v>
      </c>
      <c r="AB170" s="565">
        <v>-0.77507785999999368</v>
      </c>
      <c r="AC170" s="441">
        <v>-0.19192796999999912</v>
      </c>
    </row>
    <row r="171" spans="2:29" ht="12.75" customHeight="1">
      <c r="B171" s="178" t="s">
        <v>96</v>
      </c>
      <c r="C171" s="395">
        <v>0.83633478766458502</v>
      </c>
      <c r="D171" s="398">
        <v>1.1941324298599811</v>
      </c>
      <c r="E171" s="398">
        <v>-2.481807432709338</v>
      </c>
      <c r="F171" s="398">
        <v>-2.2163907856830769</v>
      </c>
      <c r="G171" s="398">
        <v>-3.0744659235604139</v>
      </c>
      <c r="H171" s="578">
        <v>-2.648732957407999</v>
      </c>
      <c r="I171" s="398">
        <v>0</v>
      </c>
      <c r="J171" s="398">
        <v>-3.24727769226</v>
      </c>
      <c r="K171" s="398">
        <v>-2.24215691344655</v>
      </c>
      <c r="L171" s="578">
        <v>-5.1331471917310703</v>
      </c>
      <c r="M171" s="398">
        <v>-2.1495661051804396</v>
      </c>
      <c r="N171" s="398">
        <v>-1.5441708800389344</v>
      </c>
      <c r="O171" s="398">
        <v>-0.91475558970409576</v>
      </c>
      <c r="P171" s="578">
        <v>11.998638882244506</v>
      </c>
      <c r="Q171" s="398">
        <v>2.1494109999999986E-2</v>
      </c>
      <c r="R171" s="398">
        <v>0.11313953999999998</v>
      </c>
      <c r="S171" s="398">
        <v>-1.4959300000000009E-2</v>
      </c>
      <c r="T171" s="565">
        <v>-0.37660945000000001</v>
      </c>
      <c r="U171" s="441">
        <v>-0.17594620999999999</v>
      </c>
      <c r="V171" s="398">
        <v>-0.23470408000000004</v>
      </c>
      <c r="W171" s="398">
        <v>4.006325000000005E-2</v>
      </c>
      <c r="X171" s="565">
        <v>-7.4360200000000987E-3</v>
      </c>
      <c r="Y171" s="441">
        <v>-0.31088076000000003</v>
      </c>
      <c r="Z171" s="398">
        <v>-3.0033319999999974E-2</v>
      </c>
      <c r="AA171" s="398">
        <v>0.18346779999999993</v>
      </c>
      <c r="AB171" s="565">
        <v>-0.10177937999999995</v>
      </c>
      <c r="AC171" s="441">
        <v>6.6773840000000015E-2</v>
      </c>
    </row>
    <row r="172" spans="2:29" ht="12.75" customHeight="1">
      <c r="B172" s="170" t="s">
        <v>97</v>
      </c>
      <c r="C172" s="397">
        <v>14.763811349999871</v>
      </c>
      <c r="D172" s="397">
        <v>-3.1620008534120227</v>
      </c>
      <c r="E172" s="397">
        <v>-5.1148432899705947</v>
      </c>
      <c r="F172" s="397">
        <v>-8.0853094248940156</v>
      </c>
      <c r="G172" s="397">
        <v>-4.0664065883698974</v>
      </c>
      <c r="H172" s="577">
        <v>-92.883834534173133</v>
      </c>
      <c r="I172" s="397">
        <v>-3.4633554542857179</v>
      </c>
      <c r="J172" s="397">
        <v>-4.6003076101040126</v>
      </c>
      <c r="K172" s="397">
        <v>-1.4046171022562408</v>
      </c>
      <c r="L172" s="577">
        <v>-3.7672262032926529</v>
      </c>
      <c r="M172" s="397">
        <v>-0.14137632387709687</v>
      </c>
      <c r="N172" s="397">
        <f>+N170+N171</f>
        <v>-1.8882380162036458</v>
      </c>
      <c r="O172" s="397">
        <f>+O170+O171</f>
        <v>3.0085756700000017</v>
      </c>
      <c r="P172" s="577">
        <f>+P170+P171</f>
        <v>5.9911458700807607</v>
      </c>
      <c r="Q172" s="397">
        <f t="shared" ref="Q172:S172" si="116">+Q170+Q171</f>
        <v>-2.2674028900000209</v>
      </c>
      <c r="R172" s="397">
        <f t="shared" si="116"/>
        <v>4.6752922700000425</v>
      </c>
      <c r="S172" s="397">
        <f t="shared" si="116"/>
        <v>5.658836229999948</v>
      </c>
      <c r="T172" s="564">
        <f t="shared" ref="T172:U172" si="117">+T170+T171</f>
        <v>-10.567050420000021</v>
      </c>
      <c r="U172" s="440">
        <f t="shared" si="117"/>
        <v>1.1405088199999986</v>
      </c>
      <c r="V172" s="397">
        <f t="shared" ref="V172:AA172" si="118">+V170+V171</f>
        <v>1.8002622299999873</v>
      </c>
      <c r="W172" s="397">
        <f t="shared" si="118"/>
        <v>3.4663213900000045</v>
      </c>
      <c r="X172" s="564">
        <f t="shared" si="118"/>
        <v>-27.104273149999965</v>
      </c>
      <c r="Y172" s="440">
        <f t="shared" si="118"/>
        <v>-1.3172145900000003</v>
      </c>
      <c r="Z172" s="440">
        <f t="shared" si="118"/>
        <v>1.303604930000003</v>
      </c>
      <c r="AA172" s="440">
        <f t="shared" si="118"/>
        <v>0.17765673999999473</v>
      </c>
      <c r="AB172" s="564"/>
      <c r="AC172" s="440">
        <f t="shared" ref="AC172" si="119">+AC170+AC171</f>
        <v>-0.12515412999999909</v>
      </c>
    </row>
    <row r="173" spans="2:29" ht="12.75" customHeight="1">
      <c r="B173" s="12"/>
      <c r="C173" s="12"/>
      <c r="D173" s="12"/>
      <c r="E173" s="12"/>
      <c r="F173" s="12"/>
      <c r="G173" s="12"/>
      <c r="H173" s="569"/>
      <c r="I173" s="12"/>
      <c r="J173" s="12"/>
      <c r="K173" s="12"/>
      <c r="L173" s="569"/>
      <c r="M173" s="12"/>
      <c r="N173" s="12"/>
      <c r="O173" s="12"/>
      <c r="P173" s="569"/>
      <c r="Q173" s="12"/>
      <c r="R173" s="12"/>
      <c r="S173" s="12"/>
      <c r="T173" s="502"/>
      <c r="U173" s="21"/>
      <c r="V173" s="12"/>
      <c r="W173" s="12"/>
      <c r="X173" s="502"/>
      <c r="Y173" s="21"/>
      <c r="Z173" s="12"/>
      <c r="AA173" s="12"/>
      <c r="AB173" s="502"/>
      <c r="AC173" s="21"/>
    </row>
    <row r="174" spans="2:29" ht="12.75" customHeight="1">
      <c r="B174" s="179" t="s">
        <v>98</v>
      </c>
      <c r="C174" s="399">
        <v>23.262673969999874</v>
      </c>
      <c r="D174" s="399">
        <v>14.641557689999985</v>
      </c>
      <c r="E174" s="399">
        <v>12.075815031455488</v>
      </c>
      <c r="F174" s="399">
        <v>9.1586765671836723</v>
      </c>
      <c r="G174" s="399">
        <v>11.184372358383722</v>
      </c>
      <c r="H174" s="566">
        <v>10.090791330000005</v>
      </c>
      <c r="I174" s="399">
        <v>11.544993615714283</v>
      </c>
      <c r="J174" s="399">
        <v>9.2985563056102727</v>
      </c>
      <c r="K174" s="399">
        <v>13.32175964562019</v>
      </c>
      <c r="L174" s="566">
        <v>14.094916601163336</v>
      </c>
      <c r="M174" s="399">
        <v>13.320420070000001</v>
      </c>
      <c r="N174" s="399">
        <v>13.748614160971638</v>
      </c>
      <c r="O174" s="399">
        <v>18.718083407742135</v>
      </c>
      <c r="P174" s="566">
        <v>12.224733801249101</v>
      </c>
      <c r="Q174" s="399">
        <v>9.3897834732133703</v>
      </c>
      <c r="R174" s="399">
        <v>15.655067742480966</v>
      </c>
      <c r="S174" s="399">
        <v>18.718551989999956</v>
      </c>
      <c r="T174" s="566">
        <v>4.8393970099999706</v>
      </c>
      <c r="U174" s="399">
        <v>8.9043662400000017</v>
      </c>
      <c r="V174" s="399">
        <v>10.026615909999986</v>
      </c>
      <c r="W174" s="399">
        <v>9.9900358700000034</v>
      </c>
      <c r="X174" s="566">
        <v>2.7032833400000484</v>
      </c>
      <c r="Y174" s="399">
        <v>-0.5225116900000002</v>
      </c>
      <c r="Z174" s="399">
        <v>3.2425372600000029</v>
      </c>
      <c r="AA174" s="399">
        <v>1.2728174999999915</v>
      </c>
      <c r="AB174" s="566">
        <v>0.33164956000000556</v>
      </c>
      <c r="AC174" s="399">
        <v>-0.11341428999999881</v>
      </c>
    </row>
    <row r="175" spans="2:29" ht="12.75" customHeight="1">
      <c r="B175" s="180" t="s">
        <v>99</v>
      </c>
      <c r="C175" s="393">
        <f t="shared" ref="C175:J175" si="120">+C174/C146</f>
        <v>0.39199284372499044</v>
      </c>
      <c r="D175" s="393">
        <f t="shared" si="120"/>
        <v>0.32367141473271338</v>
      </c>
      <c r="E175" s="393">
        <f t="shared" si="120"/>
        <v>0.24133956607203405</v>
      </c>
      <c r="F175" s="393">
        <f t="shared" si="120"/>
        <v>0.19086121093461567</v>
      </c>
      <c r="G175" s="393">
        <f t="shared" si="120"/>
        <v>0.23171567341068872</v>
      </c>
      <c r="H175" s="551">
        <f t="shared" si="120"/>
        <v>0.22451184224581752</v>
      </c>
      <c r="I175" s="393">
        <f t="shared" si="120"/>
        <v>0.27154456403389315</v>
      </c>
      <c r="J175" s="393">
        <f t="shared" si="120"/>
        <v>0.4076554649470247</v>
      </c>
      <c r="K175" s="393">
        <f>+K174/K146</f>
        <v>0.53105151547885854</v>
      </c>
      <c r="L175" s="551">
        <f>+L174/L146</f>
        <v>0.53232555568828932</v>
      </c>
      <c r="M175" s="393">
        <f t="shared" ref="M175" si="121">+M174/M146</f>
        <v>0.38827462924663836</v>
      </c>
      <c r="N175" s="393">
        <f t="shared" ref="N175:U175" si="122">+N174/N146</f>
        <v>0.4315349128548126</v>
      </c>
      <c r="O175" s="393">
        <f t="shared" si="122"/>
        <v>0.60413929066572392</v>
      </c>
      <c r="P175" s="551">
        <f t="shared" si="122"/>
        <v>0.35487646687296948</v>
      </c>
      <c r="Q175" s="393">
        <f t="shared" si="122"/>
        <v>0.20471410824587069</v>
      </c>
      <c r="R175" s="393">
        <f t="shared" si="122"/>
        <v>0.46367874234451611</v>
      </c>
      <c r="S175" s="393">
        <f t="shared" si="122"/>
        <v>0.60345871729587086</v>
      </c>
      <c r="T175" s="551">
        <f t="shared" si="122"/>
        <v>0.16072554969483738</v>
      </c>
      <c r="U175" s="393">
        <f t="shared" si="122"/>
        <v>0.28210378566023619</v>
      </c>
      <c r="V175" s="393">
        <f t="shared" ref="V175:Y175" si="123">+V174/V146</f>
        <v>0.27833362057360306</v>
      </c>
      <c r="W175" s="393">
        <f t="shared" si="123"/>
        <v>0.35656661350378677</v>
      </c>
      <c r="X175" s="551">
        <f t="shared" si="123"/>
        <v>0.16136868031168686</v>
      </c>
      <c r="Y175" s="393">
        <f t="shared" si="123"/>
        <v>-5.0475067419681434E-2</v>
      </c>
      <c r="Z175" s="393">
        <f>+Z174/Z146</f>
        <v>0.18624332521859591</v>
      </c>
      <c r="AA175" s="393">
        <f>+AA174/AA146</f>
        <v>0.15254857340831882</v>
      </c>
      <c r="AB175" s="551">
        <f>+AB174/AB146</f>
        <v>7.2250154543973003E-2</v>
      </c>
      <c r="AC175" s="393">
        <f t="shared" ref="AC175" si="124">+AC174/AC146</f>
        <v>-2.5536569659442451E-2</v>
      </c>
    </row>
    <row r="176" spans="2:29" ht="12.75" customHeight="1">
      <c r="H176" s="579"/>
      <c r="L176" s="579"/>
      <c r="P176" s="579"/>
      <c r="T176" s="541"/>
      <c r="U176" s="390"/>
      <c r="X176" s="541"/>
      <c r="Y176" s="390"/>
      <c r="AB176" s="541"/>
      <c r="AC176" s="390"/>
    </row>
    <row r="177" spans="2:29" ht="12.75" hidden="1" customHeight="1">
      <c r="H177" s="579"/>
      <c r="L177" s="579"/>
      <c r="P177" s="579"/>
      <c r="T177" s="541"/>
      <c r="U177" s="390"/>
      <c r="X177" s="541"/>
      <c r="Y177" s="390"/>
      <c r="AB177" s="541"/>
      <c r="AC177" s="390"/>
    </row>
    <row r="178" spans="2:29" ht="12.75" customHeight="1">
      <c r="B178" s="178" t="s">
        <v>100</v>
      </c>
      <c r="C178" s="395">
        <v>11.168033119999999</v>
      </c>
      <c r="D178" s="398">
        <v>8.8954824600000002</v>
      </c>
      <c r="E178" s="398">
        <v>8.7807528858722552</v>
      </c>
      <c r="F178" s="398">
        <v>8.8377028020325827</v>
      </c>
      <c r="G178" s="398">
        <v>8.3130147699999988</v>
      </c>
      <c r="H178" s="578">
        <v>8.8954824600000002</v>
      </c>
      <c r="I178" s="398">
        <v>7.6376891100000002</v>
      </c>
      <c r="J178" s="398">
        <v>6.8734203557142841</v>
      </c>
      <c r="K178" s="398">
        <v>7.2662772442857175</v>
      </c>
      <c r="L178" s="578">
        <v>7.5464438999999928</v>
      </c>
      <c r="M178" s="398">
        <v>6.5929491938770965</v>
      </c>
      <c r="N178" s="398">
        <v>6.3598531070945281</v>
      </c>
      <c r="O178" s="398">
        <v>6.5940788275509803</v>
      </c>
      <c r="P178" s="578">
        <v>6.5604252412491206</v>
      </c>
      <c r="Q178" s="398">
        <v>6.4375887032133914</v>
      </c>
      <c r="R178" s="398">
        <v>6.6910307924809258</v>
      </c>
      <c r="S178" s="398">
        <v>6.6507766100000012</v>
      </c>
      <c r="T178" s="565">
        <v>6.6974154500000047</v>
      </c>
      <c r="U178" s="441">
        <v>1.207847180000001</v>
      </c>
      <c r="V178" s="398">
        <v>2.8375941099999986</v>
      </c>
      <c r="W178" s="398">
        <v>1.6047958900000001</v>
      </c>
      <c r="X178" s="565">
        <v>1.4052052200000027</v>
      </c>
      <c r="Y178" s="441">
        <v>0.53769132999999991</v>
      </c>
      <c r="Z178" s="398">
        <v>0.68441726999999997</v>
      </c>
      <c r="AA178" s="398">
        <v>0.97</v>
      </c>
      <c r="AB178" s="565">
        <v>1.2</v>
      </c>
      <c r="AC178" s="441">
        <v>0.79878300000000002</v>
      </c>
    </row>
  </sheetData>
  <phoneticPr fontId="14" type="noConversion"/>
  <hyperlinks>
    <hyperlink ref="B1" location="Contenido!A1" display="Volver a contenido" xr:uid="{1B616F5C-7CA4-441C-A0A1-55D3A5B3CEA5}"/>
  </hyperlink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33"/>
  <sheetViews>
    <sheetView showGridLines="0" zoomScaleNormal="100" workbookViewId="0">
      <pane xSplit="2" ySplit="3" topLeftCell="G4"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4.15" customHeight="1"/>
  <cols>
    <col min="1" max="1" width="10.453125" style="88" customWidth="1"/>
    <col min="2" max="2" width="48" style="88" customWidth="1"/>
    <col min="3" max="11" width="12.26953125" style="89" customWidth="1"/>
    <col min="12" max="14" width="12.26953125" style="88" customWidth="1"/>
    <col min="15" max="16384" width="11.453125" style="88"/>
  </cols>
  <sheetData>
    <row r="1" spans="2:14" ht="14.15" customHeight="1">
      <c r="B1" s="612" t="s">
        <v>32</v>
      </c>
    </row>
    <row r="2" spans="2:14" ht="14.15" customHeight="1">
      <c r="B2" s="468" t="s">
        <v>33</v>
      </c>
    </row>
    <row r="3" spans="2:14" s="87" customFormat="1" ht="14.15" customHeight="1" thickBot="1">
      <c r="B3" s="478" t="s">
        <v>178</v>
      </c>
      <c r="C3" s="481">
        <v>2013</v>
      </c>
      <c r="D3" s="481" t="s">
        <v>179</v>
      </c>
      <c r="E3" s="481">
        <v>2015</v>
      </c>
      <c r="F3" s="481">
        <v>2016</v>
      </c>
      <c r="G3" s="481">
        <v>2017</v>
      </c>
      <c r="H3" s="481">
        <v>2018</v>
      </c>
      <c r="I3" s="481">
        <v>2019</v>
      </c>
      <c r="J3" s="481">
        <v>2020</v>
      </c>
      <c r="K3" s="481">
        <v>2021</v>
      </c>
      <c r="L3" s="481">
        <v>2022</v>
      </c>
      <c r="M3" s="481">
        <v>2023</v>
      </c>
      <c r="N3" s="481">
        <v>2024</v>
      </c>
    </row>
    <row r="4" spans="2:14" s="87" customFormat="1" ht="14.15" customHeight="1" thickTop="1">
      <c r="B4" s="189" t="s">
        <v>70</v>
      </c>
      <c r="C4" s="69"/>
      <c r="D4" s="69"/>
      <c r="E4" s="69"/>
      <c r="F4" s="69"/>
      <c r="G4" s="69"/>
      <c r="H4" s="69"/>
      <c r="I4" s="69"/>
      <c r="J4" s="69"/>
      <c r="K4" s="69"/>
      <c r="L4" s="2"/>
      <c r="M4" s="2"/>
      <c r="N4" s="2"/>
    </row>
    <row r="5" spans="2:14" ht="14.15" customHeight="1">
      <c r="B5" s="70" t="s">
        <v>98</v>
      </c>
      <c r="C5" s="3">
        <v>864562.95713299955</v>
      </c>
      <c r="D5" s="3">
        <v>905093.460399676</v>
      </c>
      <c r="E5" s="3">
        <v>683542.67984399968</v>
      </c>
      <c r="F5" s="3">
        <v>1031375.1544501936</v>
      </c>
      <c r="G5" s="3">
        <v>1123683</v>
      </c>
      <c r="H5" s="3">
        <v>1135052.2131195855</v>
      </c>
      <c r="I5" s="3">
        <v>1262429.1960434408</v>
      </c>
      <c r="J5" s="3">
        <v>1236089.1457177782</v>
      </c>
      <c r="K5" s="3">
        <v>1368464.492814</v>
      </c>
      <c r="L5" s="3">
        <v>1780789.7543490001</v>
      </c>
      <c r="M5" s="3">
        <v>1848301.6332224184</v>
      </c>
      <c r="N5" s="3">
        <v>1490165.471656</v>
      </c>
    </row>
    <row r="6" spans="2:14" ht="14.15" customHeight="1">
      <c r="B6" s="70" t="s">
        <v>180</v>
      </c>
      <c r="C6" s="4">
        <v>76156.137177485623</v>
      </c>
      <c r="D6" s="4">
        <v>50240.869200717425</v>
      </c>
      <c r="E6" s="4">
        <v>56213.496260929118</v>
      </c>
      <c r="F6" s="4">
        <v>-272080</v>
      </c>
      <c r="G6" s="4">
        <v>-50254</v>
      </c>
      <c r="H6" s="4">
        <v>91866.072700425022</v>
      </c>
      <c r="I6" s="4">
        <v>67759.778581639082</v>
      </c>
      <c r="J6" s="4">
        <v>-72018.564868762987</v>
      </c>
      <c r="K6" s="4">
        <v>44575.364543051401</v>
      </c>
      <c r="L6" s="4">
        <v>30644.03129694724</v>
      </c>
      <c r="M6" s="4">
        <v>25202.040799039125</v>
      </c>
      <c r="N6" s="4">
        <v>144836.3840282645</v>
      </c>
    </row>
    <row r="7" spans="2:14" ht="14.15" customHeight="1">
      <c r="B7" s="70" t="s">
        <v>181</v>
      </c>
      <c r="C7" s="4"/>
      <c r="D7" s="4"/>
      <c r="E7" s="4"/>
      <c r="F7" s="4"/>
      <c r="G7" s="4"/>
      <c r="H7" s="4"/>
      <c r="I7" s="4"/>
      <c r="J7" s="4">
        <v>26557.601798</v>
      </c>
      <c r="K7" s="4">
        <v>-174550.97111799999</v>
      </c>
      <c r="L7" s="4">
        <v>-183768.14751400001</v>
      </c>
      <c r="M7" s="4">
        <v>233597.396439</v>
      </c>
      <c r="N7" s="4">
        <v>-38532.492422000003</v>
      </c>
    </row>
    <row r="8" spans="2:14" ht="14.15" customHeight="1">
      <c r="B8" s="71" t="s">
        <v>182</v>
      </c>
      <c r="C8" s="5">
        <v>-278222.94772113999</v>
      </c>
      <c r="D8" s="5">
        <v>-277159.49837483099</v>
      </c>
      <c r="E8" s="5">
        <v>-364713.67572587542</v>
      </c>
      <c r="F8" s="5">
        <v>-250860.05311936434</v>
      </c>
      <c r="G8" s="5">
        <v>-220262</v>
      </c>
      <c r="H8" s="5">
        <v>-194373.35195339529</v>
      </c>
      <c r="I8" s="5">
        <v>-245564.21310135</v>
      </c>
      <c r="J8" s="5">
        <v>-295656.25399186829</v>
      </c>
      <c r="K8" s="5">
        <v>-227767.32950345459</v>
      </c>
      <c r="L8" s="5">
        <v>-341036.46431940485</v>
      </c>
      <c r="M8" s="5">
        <v>-344444.17883755208</v>
      </c>
      <c r="N8" s="5">
        <v>-162835.44240131089</v>
      </c>
    </row>
    <row r="9" spans="2:14" ht="14.15" customHeight="1">
      <c r="B9" s="99" t="s">
        <v>183</v>
      </c>
      <c r="C9" s="100">
        <v>662496.14658934518</v>
      </c>
      <c r="D9" s="100">
        <v>678174.83122556238</v>
      </c>
      <c r="E9" s="100">
        <v>375042.50037905341</v>
      </c>
      <c r="F9" s="100">
        <v>508435.10133082932</v>
      </c>
      <c r="G9" s="100">
        <v>853166</v>
      </c>
      <c r="H9" s="100">
        <v>1032544.9338666153</v>
      </c>
      <c r="I9" s="100">
        <v>1084624.7615237299</v>
      </c>
      <c r="J9" s="100">
        <v>894971.92865514685</v>
      </c>
      <c r="K9" s="100">
        <f>SUM(K5:K8)</f>
        <v>1010721.5567355967</v>
      </c>
      <c r="L9" s="100">
        <f>SUM(L5:L8)</f>
        <v>1286629.1738125423</v>
      </c>
      <c r="M9" s="100">
        <f>SUM(M5:M8)</f>
        <v>1762656.8916229052</v>
      </c>
      <c r="N9" s="100">
        <f>SUM(N5:N8)</f>
        <v>1433633.9208609536</v>
      </c>
    </row>
    <row r="10" spans="2:14" ht="14.15" customHeight="1">
      <c r="B10" s="72"/>
      <c r="C10" s="7"/>
      <c r="D10" s="7"/>
      <c r="E10" s="7"/>
      <c r="F10" s="3"/>
      <c r="G10" s="3"/>
      <c r="H10" s="3"/>
      <c r="I10" s="3"/>
      <c r="J10" s="3"/>
      <c r="K10" s="3"/>
      <c r="L10" s="3"/>
      <c r="M10" s="3"/>
      <c r="N10" s="3"/>
    </row>
    <row r="11" spans="2:14" ht="14.15" customHeight="1">
      <c r="B11" s="70" t="s">
        <v>184</v>
      </c>
      <c r="C11" s="4">
        <v>-313624.56373979902</v>
      </c>
      <c r="D11" s="4">
        <v>-2122211.17065736</v>
      </c>
      <c r="E11" s="4">
        <v>-286402.13214560598</v>
      </c>
      <c r="F11" s="4">
        <v>-371544.09742649534</v>
      </c>
      <c r="G11" s="4">
        <v>-516531</v>
      </c>
      <c r="H11" s="4">
        <v>-618481.50122584589</v>
      </c>
      <c r="I11" s="4">
        <v>-1732809.8245901903</v>
      </c>
      <c r="J11" s="4">
        <v>-771719.73926320614</v>
      </c>
      <c r="K11" s="4">
        <v>-1051641</v>
      </c>
      <c r="L11" s="4">
        <v>-1230314.898398868</v>
      </c>
      <c r="M11" s="4">
        <v>-904849.70272853191</v>
      </c>
      <c r="N11" s="4">
        <v>-899291.17418818048</v>
      </c>
    </row>
    <row r="12" spans="2:14" ht="14.15" customHeight="1">
      <c r="B12" s="101" t="s">
        <v>185</v>
      </c>
      <c r="C12" s="102">
        <v>-313624.56373979902</v>
      </c>
      <c r="D12" s="102">
        <v>-2122211.17065736</v>
      </c>
      <c r="E12" s="102">
        <v>-286402.13214560598</v>
      </c>
      <c r="F12" s="102">
        <v>-371544.09742649534</v>
      </c>
      <c r="G12" s="102">
        <v>-516531</v>
      </c>
      <c r="H12" s="102">
        <v>-618481.50122584589</v>
      </c>
      <c r="I12" s="102">
        <v>-1732809.8245901903</v>
      </c>
      <c r="J12" s="102">
        <v>-771719.73926320614</v>
      </c>
      <c r="K12" s="102">
        <f>+K11</f>
        <v>-1051641</v>
      </c>
      <c r="L12" s="102">
        <f>+L11</f>
        <v>-1230314.898398868</v>
      </c>
      <c r="M12" s="102">
        <f>+M11</f>
        <v>-904849.70272853191</v>
      </c>
      <c r="N12" s="102">
        <f>+N11</f>
        <v>-899291.17418818048</v>
      </c>
    </row>
    <row r="13" spans="2:14" ht="14.15" customHeight="1">
      <c r="B13" s="72"/>
      <c r="C13" s="7"/>
      <c r="D13" s="7"/>
      <c r="E13" s="7"/>
      <c r="F13" s="7"/>
      <c r="G13" s="7"/>
      <c r="H13" s="7"/>
      <c r="I13" s="7"/>
      <c r="J13" s="7"/>
      <c r="K13" s="7"/>
      <c r="L13" s="7"/>
      <c r="M13" s="7"/>
      <c r="N13" s="7"/>
    </row>
    <row r="14" spans="2:14" s="112" customFormat="1" ht="14.15" hidden="1" customHeight="1">
      <c r="B14" s="109" t="s">
        <v>186</v>
      </c>
      <c r="C14" s="110">
        <v>105444.41070000001</v>
      </c>
      <c r="D14" s="110">
        <v>107425.900922</v>
      </c>
      <c r="E14" s="110">
        <v>0</v>
      </c>
      <c r="F14" s="111"/>
      <c r="G14" s="129"/>
      <c r="H14" s="129"/>
      <c r="I14" s="129"/>
      <c r="J14" s="129"/>
      <c r="K14" s="129"/>
      <c r="L14" s="129"/>
      <c r="M14" s="129"/>
      <c r="N14" s="129"/>
    </row>
    <row r="15" spans="2:14" s="112" customFormat="1" ht="14.15" hidden="1" customHeight="1">
      <c r="B15" s="109" t="s">
        <v>187</v>
      </c>
      <c r="C15" s="110">
        <v>0</v>
      </c>
      <c r="D15" s="110">
        <v>0</v>
      </c>
      <c r="E15" s="110">
        <v>4269.0943079999997</v>
      </c>
      <c r="F15" s="111"/>
      <c r="G15" s="129"/>
      <c r="H15" s="129"/>
      <c r="I15" s="129"/>
      <c r="J15" s="129"/>
      <c r="K15" s="129"/>
      <c r="L15" s="129"/>
      <c r="M15" s="129"/>
      <c r="N15" s="129"/>
    </row>
    <row r="16" spans="2:14" s="112" customFormat="1" ht="14.15" hidden="1" customHeight="1">
      <c r="B16" s="113" t="s">
        <v>188</v>
      </c>
      <c r="C16" s="114">
        <v>34005.350602999999</v>
      </c>
      <c r="D16" s="114">
        <v>59809.582991999996</v>
      </c>
      <c r="E16" s="114">
        <v>320757.00664476422</v>
      </c>
      <c r="F16" s="115"/>
      <c r="G16" s="130"/>
      <c r="H16" s="130"/>
      <c r="I16" s="130"/>
      <c r="J16" s="130"/>
      <c r="K16" s="130"/>
      <c r="L16" s="130"/>
      <c r="M16" s="130"/>
      <c r="N16" s="130"/>
    </row>
    <row r="17" spans="2:14" ht="14.15" hidden="1" customHeight="1" thickBot="1">
      <c r="B17" s="103" t="s">
        <v>189</v>
      </c>
      <c r="C17" s="104">
        <v>139449.76130300001</v>
      </c>
      <c r="D17" s="104">
        <v>167235.48391399998</v>
      </c>
      <c r="E17" s="104">
        <v>325026.10095276422</v>
      </c>
      <c r="F17" s="182" t="s">
        <v>85</v>
      </c>
      <c r="G17" s="182" t="s">
        <v>85</v>
      </c>
      <c r="H17" s="182" t="s">
        <v>85</v>
      </c>
      <c r="I17" s="182" t="s">
        <v>85</v>
      </c>
      <c r="J17" s="182"/>
      <c r="K17" s="182"/>
      <c r="L17" s="182"/>
      <c r="M17" s="182"/>
      <c r="N17" s="182"/>
    </row>
    <row r="18" spans="2:14" ht="14.15" customHeight="1">
      <c r="B18" s="101" t="s">
        <v>190</v>
      </c>
      <c r="C18" s="102">
        <v>488321.34415254614</v>
      </c>
      <c r="D18" s="102">
        <v>-1276800.8555177976</v>
      </c>
      <c r="E18" s="102">
        <v>413666.46918621165</v>
      </c>
      <c r="F18" s="102">
        <v>136891.00390433398</v>
      </c>
      <c r="G18" s="102">
        <v>336635</v>
      </c>
      <c r="H18" s="102">
        <v>414063.4326407694</v>
      </c>
      <c r="I18" s="102">
        <v>-648185.06306646043</v>
      </c>
      <c r="J18" s="102">
        <f>+J9+J12</f>
        <v>123252.18939194072</v>
      </c>
      <c r="K18" s="102">
        <f>+K9+K12</f>
        <v>-40919.443264403264</v>
      </c>
      <c r="L18" s="102">
        <f>+L9+L12</f>
        <v>56314.275413674302</v>
      </c>
      <c r="M18" s="102">
        <f>+M9+M12</f>
        <v>857807.18889437325</v>
      </c>
      <c r="N18" s="102">
        <f>+N9+N12</f>
        <v>534342.74667277315</v>
      </c>
    </row>
    <row r="19" spans="2:14" ht="14.15" customHeight="1">
      <c r="B19" s="6"/>
      <c r="C19" s="7"/>
      <c r="D19" s="7"/>
      <c r="E19" s="7"/>
      <c r="F19" s="7"/>
      <c r="G19" s="7"/>
      <c r="H19" s="7"/>
      <c r="I19" s="7"/>
      <c r="J19" s="7"/>
      <c r="K19" s="7"/>
      <c r="L19" s="7"/>
      <c r="M19" s="7"/>
      <c r="N19" s="7"/>
    </row>
    <row r="20" spans="2:14" ht="14.15" customHeight="1">
      <c r="B20" s="120" t="s">
        <v>191</v>
      </c>
      <c r="C20" s="121">
        <v>-91098.807912761578</v>
      </c>
      <c r="D20" s="121">
        <v>582140.0380878764</v>
      </c>
      <c r="E20" s="121">
        <v>-101765.77541627956</v>
      </c>
      <c r="F20" s="121">
        <v>-393382.67714923492</v>
      </c>
      <c r="G20" s="121">
        <v>-338492.26591470209</v>
      </c>
      <c r="H20" s="121">
        <v>-687568.41769979219</v>
      </c>
      <c r="I20" s="121">
        <v>-72835.001704777693</v>
      </c>
      <c r="J20" s="121">
        <v>23722.00962824485</v>
      </c>
      <c r="K20" s="121">
        <v>42952.823609019397</v>
      </c>
      <c r="L20" s="121">
        <v>506043.39742961188</v>
      </c>
      <c r="M20" s="121">
        <v>-622847.28697069827</v>
      </c>
      <c r="N20" s="121">
        <v>-93582.912323377794</v>
      </c>
    </row>
    <row r="21" spans="2:14" ht="14.15" customHeight="1">
      <c r="B21" s="119" t="s">
        <v>192</v>
      </c>
      <c r="C21" s="4">
        <v>52247.214260430002</v>
      </c>
      <c r="D21" s="4">
        <v>758328.90762909991</v>
      </c>
      <c r="E21" s="4">
        <v>363273.43514383351</v>
      </c>
      <c r="F21" s="4">
        <v>167789</v>
      </c>
      <c r="G21" s="4">
        <v>58272.563183319966</v>
      </c>
      <c r="H21" s="4">
        <v>1512303.3355487855</v>
      </c>
      <c r="I21" s="4">
        <v>1023522.1744623999</v>
      </c>
      <c r="J21" s="4">
        <v>183541.8195844068</v>
      </c>
      <c r="K21" s="4">
        <v>220856.36363546987</v>
      </c>
      <c r="L21" s="4">
        <v>-120772.03652996577</v>
      </c>
      <c r="M21" s="4">
        <v>459849.02557661937</v>
      </c>
      <c r="N21" s="4">
        <v>-440687</v>
      </c>
    </row>
    <row r="22" spans="2:14" ht="14.15" customHeight="1">
      <c r="B22" s="119" t="s">
        <v>193</v>
      </c>
      <c r="C22" s="4">
        <v>-30977.710987999977</v>
      </c>
      <c r="D22" s="4">
        <v>-181897.40024034999</v>
      </c>
      <c r="E22" s="4">
        <v>-164593.57995542727</v>
      </c>
      <c r="F22" s="4">
        <v>-48105</v>
      </c>
      <c r="G22" s="4">
        <v>-91952.599111837553</v>
      </c>
      <c r="H22" s="4">
        <v>-820970.46128647367</v>
      </c>
      <c r="I22" s="4">
        <v>-139657.26621469579</v>
      </c>
      <c r="J22" s="197" t="s">
        <v>85</v>
      </c>
      <c r="K22" s="197" t="s">
        <v>85</v>
      </c>
      <c r="L22" s="197" t="s">
        <v>85</v>
      </c>
      <c r="M22" s="197" t="s">
        <v>85</v>
      </c>
      <c r="N22" s="197" t="s">
        <v>85</v>
      </c>
    </row>
    <row r="23" spans="2:14" ht="14.15" customHeight="1">
      <c r="B23" s="119" t="s">
        <v>194</v>
      </c>
      <c r="C23" s="4">
        <v>39183.205943380002</v>
      </c>
      <c r="D23" s="4">
        <v>31098.881626171693</v>
      </c>
      <c r="E23" s="4">
        <v>19627.8230660751</v>
      </c>
      <c r="F23" s="4">
        <v>44162.174371859692</v>
      </c>
      <c r="G23" s="4">
        <v>12879.900592554406</v>
      </c>
      <c r="H23" s="4">
        <v>27699.631300835197</v>
      </c>
      <c r="I23" s="197" t="s">
        <v>85</v>
      </c>
      <c r="J23" s="197" t="s">
        <v>85</v>
      </c>
      <c r="K23" s="197" t="s">
        <v>85</v>
      </c>
      <c r="L23" s="197" t="s">
        <v>85</v>
      </c>
      <c r="M23" s="197" t="s">
        <v>85</v>
      </c>
      <c r="N23" s="197" t="s">
        <v>85</v>
      </c>
    </row>
    <row r="24" spans="2:14" ht="14.15" customHeight="1">
      <c r="B24" s="119" t="s">
        <v>195</v>
      </c>
      <c r="C24" s="4">
        <v>-304142.5675355948</v>
      </c>
      <c r="D24" s="4">
        <v>-344033.75349989778</v>
      </c>
      <c r="E24" s="4">
        <v>-519209.54918507126</v>
      </c>
      <c r="F24" s="4">
        <v>-122758</v>
      </c>
      <c r="G24" s="4">
        <v>-171446.73837830557</v>
      </c>
      <c r="H24" s="4">
        <v>-209079.66085078497</v>
      </c>
      <c r="I24" s="4">
        <v>-245929.91312099999</v>
      </c>
      <c r="J24" s="4">
        <v>-310807.71678698238</v>
      </c>
      <c r="K24" s="4">
        <v>-408042.01974625082</v>
      </c>
      <c r="L24" s="4">
        <v>-392118.16586291266</v>
      </c>
      <c r="M24" s="4">
        <v>-411374.53881099005</v>
      </c>
      <c r="N24" s="4">
        <v>-353623.48738215491</v>
      </c>
    </row>
    <row r="25" spans="2:14" ht="14.15" customHeight="1">
      <c r="B25" s="119" t="s">
        <v>196</v>
      </c>
      <c r="C25" s="4"/>
      <c r="D25" s="4"/>
      <c r="E25" s="4"/>
      <c r="F25" s="4">
        <v>-19836.927845336395</v>
      </c>
      <c r="G25" s="4">
        <v>1285.4852714941371</v>
      </c>
      <c r="H25" s="4">
        <v>35735.605379660701</v>
      </c>
      <c r="I25" s="4">
        <v>23135.41581853342</v>
      </c>
      <c r="J25" s="4">
        <v>7429.0532913898351</v>
      </c>
      <c r="K25" s="4">
        <v>27816.168798340936</v>
      </c>
      <c r="L25" s="4">
        <v>23034.477592592302</v>
      </c>
      <c r="M25" s="4">
        <v>-53911.975742304494</v>
      </c>
      <c r="N25" s="4">
        <v>12781.40063335044</v>
      </c>
    </row>
    <row r="26" spans="2:14" ht="14.15" customHeight="1">
      <c r="B26" s="106" t="s">
        <v>197</v>
      </c>
      <c r="C26" s="105">
        <v>-334788.66623254633</v>
      </c>
      <c r="D26" s="105">
        <v>845636.67360290012</v>
      </c>
      <c r="E26" s="105">
        <v>-402667.64634686947</v>
      </c>
      <c r="F26" s="105">
        <v>-372131.4306227116</v>
      </c>
      <c r="G26" s="105">
        <v>-529453.65435747663</v>
      </c>
      <c r="H26" s="105">
        <f t="shared" ref="H26:N26" si="0">SUM(H20:H25)</f>
        <v>-141879.96760776942</v>
      </c>
      <c r="I26" s="105">
        <f t="shared" si="0"/>
        <v>588235.40924045979</v>
      </c>
      <c r="J26" s="105">
        <f t="shared" si="0"/>
        <v>-96114.834282940894</v>
      </c>
      <c r="K26" s="105">
        <f t="shared" si="0"/>
        <v>-116416.66370342062</v>
      </c>
      <c r="L26" s="105">
        <f t="shared" si="0"/>
        <v>16187.672629325767</v>
      </c>
      <c r="M26" s="105">
        <f>SUM(M20:M25)</f>
        <v>-628284.77594737336</v>
      </c>
      <c r="N26" s="105">
        <f t="shared" si="0"/>
        <v>-875111.99907218223</v>
      </c>
    </row>
    <row r="27" spans="2:14" ht="14.15" customHeight="1">
      <c r="B27" s="11" t="s">
        <v>198</v>
      </c>
      <c r="C27" s="10">
        <f t="shared" ref="C27:L27" si="1">+C26+C18</f>
        <v>153532.67791999981</v>
      </c>
      <c r="D27" s="10">
        <f t="shared" si="1"/>
        <v>-431164.18191489752</v>
      </c>
      <c r="E27" s="10">
        <f t="shared" si="1"/>
        <v>10998.822839342174</v>
      </c>
      <c r="F27" s="10">
        <f t="shared" si="1"/>
        <v>-235240.42671837762</v>
      </c>
      <c r="G27" s="10">
        <f t="shared" si="1"/>
        <v>-192818.65435747663</v>
      </c>
      <c r="H27" s="10">
        <f t="shared" si="1"/>
        <v>272183.46503299999</v>
      </c>
      <c r="I27" s="10">
        <f t="shared" si="1"/>
        <v>-59949.653826000635</v>
      </c>
      <c r="J27" s="10">
        <f t="shared" si="1"/>
        <v>27137.355108999822</v>
      </c>
      <c r="K27" s="10">
        <f t="shared" si="1"/>
        <v>-157336.10696782387</v>
      </c>
      <c r="L27" s="10">
        <f t="shared" si="1"/>
        <v>72501.948043000069</v>
      </c>
      <c r="M27" s="10">
        <f>+M26+M18</f>
        <v>229522.41294699989</v>
      </c>
      <c r="N27" s="10">
        <f>+N26+N18</f>
        <v>-340769.25239940907</v>
      </c>
    </row>
    <row r="28" spans="2:14" ht="14.15" customHeight="1">
      <c r="B28" s="70" t="s">
        <v>199</v>
      </c>
      <c r="C28" s="4">
        <v>744227.2812020001</v>
      </c>
      <c r="D28" s="4">
        <v>1020667.2632798919</v>
      </c>
      <c r="E28" s="4">
        <v>589499.56264810474</v>
      </c>
      <c r="F28" s="4">
        <v>600498</v>
      </c>
      <c r="G28" s="4">
        <v>365257.43525400071</v>
      </c>
      <c r="H28" s="4">
        <v>172438.222836</v>
      </c>
      <c r="I28" s="4">
        <v>444621.68786900002</v>
      </c>
      <c r="J28" s="4">
        <f>+I29</f>
        <v>384672.03404299938</v>
      </c>
      <c r="K28" s="4">
        <v>411809.3891519999</v>
      </c>
      <c r="L28" s="4">
        <v>254473.76472400001</v>
      </c>
      <c r="M28" s="4">
        <v>326975.71276700002</v>
      </c>
      <c r="N28" s="4">
        <v>556498.12571399997</v>
      </c>
    </row>
    <row r="29" spans="2:14" ht="14.15" customHeight="1">
      <c r="B29" s="8" t="s">
        <v>200</v>
      </c>
      <c r="C29" s="9">
        <v>897759.95912199991</v>
      </c>
      <c r="D29" s="9">
        <v>589503.08136499429</v>
      </c>
      <c r="E29" s="9">
        <v>600498.38548744691</v>
      </c>
      <c r="F29" s="9">
        <v>365257.57328162238</v>
      </c>
      <c r="G29" s="9">
        <v>172438.78089652408</v>
      </c>
      <c r="H29" s="9">
        <v>444621.68786900025</v>
      </c>
      <c r="I29" s="9">
        <f t="shared" ref="I29:N29" si="2">+I27+I28</f>
        <v>384672.03404299938</v>
      </c>
      <c r="J29" s="9">
        <f t="shared" si="2"/>
        <v>411809.3891519992</v>
      </c>
      <c r="K29" s="9">
        <f t="shared" si="2"/>
        <v>254473.28218417603</v>
      </c>
      <c r="L29" s="9">
        <f t="shared" si="2"/>
        <v>326975.71276700008</v>
      </c>
      <c r="M29" s="9">
        <f t="shared" si="2"/>
        <v>556498.12571399985</v>
      </c>
      <c r="N29" s="9">
        <f t="shared" si="2"/>
        <v>215728.87331459089</v>
      </c>
    </row>
    <row r="31" spans="2:14" ht="14.15" customHeight="1">
      <c r="B31" s="88" t="s">
        <v>201</v>
      </c>
    </row>
    <row r="32" spans="2:14" ht="14.15" customHeight="1">
      <c r="B32" s="88" t="s">
        <v>202</v>
      </c>
    </row>
    <row r="33" spans="2:2" ht="14.15" customHeight="1">
      <c r="B33" s="88" t="s">
        <v>203</v>
      </c>
    </row>
  </sheetData>
  <hyperlinks>
    <hyperlink ref="B1" location="Contenido!A1" display="Volver a contenido" xr:uid="{174D4C23-B477-43F4-9191-C20571EFFB91}"/>
  </hyperlink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N90"/>
  <sheetViews>
    <sheetView showGridLines="0" zoomScaleNormal="100" workbookViewId="0">
      <pane xSplit="2" ySplit="3" topLeftCell="AI19"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4.15" customHeight="1"/>
  <cols>
    <col min="1" max="1" width="10.54296875" style="21" customWidth="1"/>
    <col min="2" max="2" width="48" style="21" customWidth="1"/>
    <col min="3" max="21" width="12.54296875" style="91" customWidth="1"/>
    <col min="22" max="26" width="12.7265625" style="91" customWidth="1"/>
    <col min="27" max="28" width="12.7265625" style="21" customWidth="1"/>
    <col min="29" max="30" width="11.453125" style="21"/>
    <col min="31" max="31" width="11.81640625" style="21" bestFit="1" customWidth="1"/>
    <col min="32" max="33" width="12.7265625" style="21" customWidth="1"/>
    <col min="34" max="34" width="12.6328125" style="21" bestFit="1" customWidth="1"/>
    <col min="35" max="35" width="11.81640625" style="21" bestFit="1" customWidth="1"/>
    <col min="36" max="37" width="12.7265625" style="21" customWidth="1"/>
    <col min="38" max="38" width="12.6328125" style="21" bestFit="1" customWidth="1"/>
    <col min="39" max="39" width="11.81640625" style="21" bestFit="1" customWidth="1"/>
    <col min="40" max="40" width="13.81640625" style="21" bestFit="1" customWidth="1"/>
    <col min="41" max="16384" width="11.453125" style="21"/>
  </cols>
  <sheetData>
    <row r="1" spans="2:39" ht="14.15" customHeight="1">
      <c r="B1" s="612" t="s">
        <v>32</v>
      </c>
    </row>
    <row r="2" spans="2:39" ht="14.15" customHeight="1">
      <c r="B2" s="468" t="s">
        <v>33</v>
      </c>
    </row>
    <row r="3" spans="2:39" ht="15" customHeight="1" thickBot="1">
      <c r="B3" s="478" t="s">
        <v>247</v>
      </c>
      <c r="C3" s="482" t="s">
        <v>39</v>
      </c>
      <c r="D3" s="482" t="s">
        <v>40</v>
      </c>
      <c r="E3" s="482" t="s">
        <v>41</v>
      </c>
      <c r="F3" s="482" t="s">
        <v>248</v>
      </c>
      <c r="G3" s="482" t="s">
        <v>249</v>
      </c>
      <c r="H3" s="482" t="s">
        <v>250</v>
      </c>
      <c r="I3" s="482" t="s">
        <v>251</v>
      </c>
      <c r="J3" s="482" t="s">
        <v>46</v>
      </c>
      <c r="K3" s="482" t="s">
        <v>47</v>
      </c>
      <c r="L3" s="482" t="s">
        <v>48</v>
      </c>
      <c r="M3" s="482" t="s">
        <v>49</v>
      </c>
      <c r="N3" s="482" t="s">
        <v>50</v>
      </c>
      <c r="O3" s="482" t="s">
        <v>51</v>
      </c>
      <c r="P3" s="482" t="s">
        <v>52</v>
      </c>
      <c r="Q3" s="482" t="s">
        <v>53</v>
      </c>
      <c r="R3" s="482" t="s">
        <v>54</v>
      </c>
      <c r="S3" s="482" t="s">
        <v>55</v>
      </c>
      <c r="T3" s="482" t="s">
        <v>56</v>
      </c>
      <c r="U3" s="482" t="s">
        <v>57</v>
      </c>
      <c r="V3" s="482" t="s">
        <v>58</v>
      </c>
      <c r="W3" s="482" t="s">
        <v>59</v>
      </c>
      <c r="X3" s="482" t="s">
        <v>60</v>
      </c>
      <c r="Y3" s="482" t="s">
        <v>61</v>
      </c>
      <c r="Z3" s="482" t="s">
        <v>62</v>
      </c>
      <c r="AA3" s="482" t="s">
        <v>63</v>
      </c>
      <c r="AB3" s="482" t="s">
        <v>64</v>
      </c>
      <c r="AC3" s="482" t="s">
        <v>65</v>
      </c>
      <c r="AD3" s="482" t="s">
        <v>66</v>
      </c>
      <c r="AE3" s="482" t="s">
        <v>67</v>
      </c>
      <c r="AF3" s="482" t="s">
        <v>68</v>
      </c>
      <c r="AG3" s="482" t="s">
        <v>835</v>
      </c>
      <c r="AH3" s="482" t="s">
        <v>869</v>
      </c>
      <c r="AI3" s="482" t="s">
        <v>879</v>
      </c>
      <c r="AJ3" s="482" t="s">
        <v>893</v>
      </c>
      <c r="AK3" s="482" t="s">
        <v>907</v>
      </c>
      <c r="AL3" s="482" t="s">
        <v>922</v>
      </c>
      <c r="AM3" s="482" t="s">
        <v>947</v>
      </c>
    </row>
    <row r="4" spans="2:39" ht="14.15" customHeight="1" thickTop="1">
      <c r="B4" s="15"/>
      <c r="C4" s="457"/>
      <c r="D4" s="457"/>
      <c r="E4" s="457"/>
      <c r="F4" s="457"/>
      <c r="G4" s="457"/>
      <c r="H4" s="457"/>
      <c r="I4" s="457"/>
      <c r="J4" s="457"/>
      <c r="K4" s="457"/>
      <c r="L4" s="457"/>
      <c r="M4" s="457"/>
      <c r="N4" s="457"/>
      <c r="O4" s="457"/>
      <c r="P4" s="457"/>
      <c r="Q4" s="457"/>
      <c r="R4" s="457"/>
      <c r="S4" s="457"/>
      <c r="T4" s="457"/>
      <c r="U4" s="457"/>
      <c r="V4" s="457"/>
      <c r="W4" s="457"/>
      <c r="X4" s="457"/>
      <c r="Y4" s="457"/>
      <c r="Z4" s="457"/>
      <c r="AA4" s="92"/>
      <c r="AB4" s="92"/>
      <c r="AC4" s="92"/>
      <c r="AD4" s="92"/>
      <c r="AE4" s="92"/>
      <c r="AF4" s="92"/>
      <c r="AG4" s="92"/>
      <c r="AH4" s="92"/>
      <c r="AI4" s="92"/>
      <c r="AJ4" s="92"/>
      <c r="AK4" s="92"/>
      <c r="AL4" s="92"/>
      <c r="AM4" s="92"/>
    </row>
    <row r="5" spans="2:39" ht="14.15" customHeight="1" thickBot="1">
      <c r="B5" s="478" t="s">
        <v>886</v>
      </c>
      <c r="C5" s="482" t="s">
        <v>39</v>
      </c>
      <c r="D5" s="482" t="s">
        <v>40</v>
      </c>
      <c r="E5" s="482" t="s">
        <v>41</v>
      </c>
      <c r="F5" s="494" t="s">
        <v>248</v>
      </c>
      <c r="G5" s="482" t="s">
        <v>249</v>
      </c>
      <c r="H5" s="482" t="s">
        <v>250</v>
      </c>
      <c r="I5" s="482" t="s">
        <v>251</v>
      </c>
      <c r="J5" s="494" t="s">
        <v>46</v>
      </c>
      <c r="K5" s="482" t="s">
        <v>47</v>
      </c>
      <c r="L5" s="482" t="s">
        <v>48</v>
      </c>
      <c r="M5" s="482" t="s">
        <v>49</v>
      </c>
      <c r="N5" s="494" t="s">
        <v>50</v>
      </c>
      <c r="O5" s="482" t="s">
        <v>51</v>
      </c>
      <c r="P5" s="482" t="s">
        <v>52</v>
      </c>
      <c r="Q5" s="482" t="s">
        <v>53</v>
      </c>
      <c r="R5" s="494" t="s">
        <v>54</v>
      </c>
      <c r="S5" s="482" t="s">
        <v>55</v>
      </c>
      <c r="T5" s="482" t="s">
        <v>56</v>
      </c>
      <c r="U5" s="482" t="s">
        <v>57</v>
      </c>
      <c r="V5" s="494" t="s">
        <v>58</v>
      </c>
      <c r="W5" s="482" t="s">
        <v>59</v>
      </c>
      <c r="X5" s="482" t="s">
        <v>60</v>
      </c>
      <c r="Y5" s="482" t="s">
        <v>61</v>
      </c>
      <c r="Z5" s="494" t="s">
        <v>62</v>
      </c>
      <c r="AA5" s="482" t="s">
        <v>63</v>
      </c>
      <c r="AB5" s="482" t="s">
        <v>64</v>
      </c>
      <c r="AC5" s="482" t="s">
        <v>65</v>
      </c>
      <c r="AD5" s="494" t="s">
        <v>66</v>
      </c>
      <c r="AE5" s="482" t="str">
        <f>+AE3</f>
        <v>1T23</v>
      </c>
      <c r="AF5" s="482" t="str">
        <f t="shared" ref="AF5:AJ5" si="0">+AF3</f>
        <v>2T23</v>
      </c>
      <c r="AG5" s="482" t="str">
        <f t="shared" si="0"/>
        <v>3T23</v>
      </c>
      <c r="AH5" s="494" t="str">
        <f t="shared" si="0"/>
        <v>4T23</v>
      </c>
      <c r="AI5" s="482" t="str">
        <f t="shared" si="0"/>
        <v>1T24</v>
      </c>
      <c r="AJ5" s="482" t="str">
        <f t="shared" si="0"/>
        <v>2T24</v>
      </c>
      <c r="AK5" s="482" t="str">
        <f t="shared" ref="AK5:AM5" si="1">+AK3</f>
        <v>3T24</v>
      </c>
      <c r="AL5" s="494" t="str">
        <f t="shared" si="1"/>
        <v>4T24</v>
      </c>
      <c r="AM5" s="482" t="str">
        <f t="shared" si="1"/>
        <v>1T25</v>
      </c>
    </row>
    <row r="6" spans="2:39" ht="14.15" customHeight="1" thickTop="1">
      <c r="B6" s="189" t="s">
        <v>253</v>
      </c>
      <c r="C6" s="96"/>
      <c r="D6" s="96"/>
      <c r="E6" s="96"/>
      <c r="F6" s="495"/>
      <c r="G6" s="96"/>
      <c r="H6" s="96"/>
      <c r="I6" s="96"/>
      <c r="J6" s="495"/>
      <c r="K6" s="96"/>
      <c r="L6" s="96"/>
      <c r="M6" s="96"/>
      <c r="N6" s="495"/>
      <c r="O6" s="96"/>
      <c r="P6" s="96"/>
      <c r="Q6" s="96"/>
      <c r="R6" s="495"/>
      <c r="S6" s="96"/>
      <c r="T6" s="96"/>
      <c r="U6" s="96"/>
      <c r="V6" s="495"/>
      <c r="W6" s="96"/>
      <c r="X6" s="96"/>
      <c r="Y6" s="96"/>
      <c r="Z6" s="495"/>
      <c r="AD6" s="225"/>
      <c r="AH6" s="495"/>
      <c r="AI6" s="654">
        <f>+AI8+AI16</f>
        <v>1349994.696863954</v>
      </c>
      <c r="AJ6" s="654">
        <f t="shared" ref="AJ6:AM6" si="2">+AJ8+AJ16</f>
        <v>1853789.7400074583</v>
      </c>
      <c r="AK6" s="654">
        <f t="shared" si="2"/>
        <v>1358070.5573189142</v>
      </c>
      <c r="AL6" s="654">
        <f t="shared" si="2"/>
        <v>2039413.6650633994</v>
      </c>
      <c r="AM6" s="654">
        <f t="shared" si="2"/>
        <v>1415877.8007779999</v>
      </c>
    </row>
    <row r="7" spans="2:39" ht="14.15" customHeight="1">
      <c r="B7" s="131" t="s">
        <v>887</v>
      </c>
      <c r="C7" s="97"/>
      <c r="D7" s="95"/>
      <c r="E7" s="95"/>
      <c r="F7" s="496"/>
      <c r="G7" s="95"/>
      <c r="H7" s="95"/>
      <c r="I7" s="95"/>
      <c r="J7" s="496"/>
      <c r="K7" s="95"/>
      <c r="L7" s="95"/>
      <c r="M7" s="95"/>
      <c r="N7" s="496"/>
      <c r="O7" s="95"/>
      <c r="P7" s="95"/>
      <c r="Q7" s="95"/>
      <c r="R7" s="496"/>
      <c r="S7" s="95"/>
      <c r="T7" s="95"/>
      <c r="U7" s="95"/>
      <c r="V7" s="496"/>
      <c r="W7" s="95"/>
      <c r="X7" s="95"/>
      <c r="Y7" s="95"/>
      <c r="Z7" s="496"/>
      <c r="AA7" s="95"/>
      <c r="AB7" s="95"/>
      <c r="AC7" s="95"/>
      <c r="AD7" s="496"/>
      <c r="AE7" s="95"/>
      <c r="AF7" s="95"/>
      <c r="AG7" s="95"/>
      <c r="AH7" s="496"/>
      <c r="AI7" s="95"/>
      <c r="AJ7" s="95"/>
      <c r="AK7" s="95"/>
      <c r="AL7" s="496"/>
      <c r="AM7" s="95"/>
    </row>
    <row r="8" spans="2:39" ht="14.15" customHeight="1">
      <c r="B8" s="21" t="s">
        <v>888</v>
      </c>
      <c r="C8" s="457"/>
      <c r="D8" s="457"/>
      <c r="E8" s="457"/>
      <c r="F8" s="457"/>
      <c r="G8" s="457"/>
      <c r="H8" s="457"/>
      <c r="I8" s="457"/>
      <c r="J8" s="457"/>
      <c r="K8" s="457"/>
      <c r="L8" s="457"/>
      <c r="M8" s="457"/>
      <c r="N8" s="457"/>
      <c r="O8" s="457"/>
      <c r="P8" s="457"/>
      <c r="Q8" s="457"/>
      <c r="R8" s="457"/>
      <c r="S8" s="457"/>
      <c r="T8" s="457"/>
      <c r="U8" s="457"/>
      <c r="V8" s="457"/>
      <c r="W8" s="457"/>
      <c r="X8" s="457"/>
      <c r="Y8" s="457"/>
      <c r="Z8" s="457"/>
      <c r="AA8" s="92"/>
      <c r="AB8" s="92"/>
      <c r="AC8" s="92"/>
      <c r="AD8" s="495"/>
      <c r="AE8" s="108">
        <v>1334615</v>
      </c>
      <c r="AF8" s="734">
        <v>1300205</v>
      </c>
      <c r="AG8" s="734">
        <v>1252846</v>
      </c>
      <c r="AH8" s="495">
        <v>1369198</v>
      </c>
      <c r="AI8" s="108">
        <v>1163039.7140038568</v>
      </c>
      <c r="AJ8" s="734">
        <v>1410010.9937696601</v>
      </c>
      <c r="AK8" s="734">
        <v>1172246.323179858</v>
      </c>
      <c r="AL8" s="495">
        <v>1573058.3384356361</v>
      </c>
      <c r="AM8" s="108">
        <v>1295316.778251603</v>
      </c>
    </row>
    <row r="9" spans="2:39" ht="14.15" customHeight="1">
      <c r="B9" s="21" t="s">
        <v>889</v>
      </c>
      <c r="C9" s="457"/>
      <c r="D9" s="457"/>
      <c r="E9" s="457"/>
      <c r="F9" s="457"/>
      <c r="G9" s="457"/>
      <c r="H9" s="457"/>
      <c r="I9" s="457"/>
      <c r="J9" s="457"/>
      <c r="K9" s="457"/>
      <c r="L9" s="457"/>
      <c r="M9" s="457"/>
      <c r="N9" s="457"/>
      <c r="O9" s="457"/>
      <c r="P9" s="457"/>
      <c r="Q9" s="457"/>
      <c r="R9" s="457"/>
      <c r="S9" s="457"/>
      <c r="T9" s="457"/>
      <c r="U9" s="457"/>
      <c r="V9" s="457"/>
      <c r="W9" s="457"/>
      <c r="X9" s="457"/>
      <c r="Y9" s="457"/>
      <c r="Z9" s="457"/>
      <c r="AA9" s="92"/>
      <c r="AB9" s="92"/>
      <c r="AC9" s="92"/>
      <c r="AD9" s="495"/>
      <c r="AE9" s="108">
        <v>738063</v>
      </c>
      <c r="AF9" s="734">
        <v>683846</v>
      </c>
      <c r="AG9" s="734">
        <v>624315</v>
      </c>
      <c r="AH9" s="495">
        <v>690372</v>
      </c>
      <c r="AI9" s="108">
        <v>522619.06770747085</v>
      </c>
      <c r="AJ9" s="734">
        <v>726798.00442038348</v>
      </c>
      <c r="AK9" s="734">
        <v>565394.81902177504</v>
      </c>
      <c r="AL9" s="495">
        <v>612207.51641358295</v>
      </c>
      <c r="AM9" s="108">
        <v>712234.98218512861</v>
      </c>
    </row>
    <row r="10" spans="2:39" ht="14.15" customHeight="1">
      <c r="B10" s="21" t="s">
        <v>890</v>
      </c>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92"/>
      <c r="AB10" s="92"/>
      <c r="AC10" s="92"/>
      <c r="AD10" s="495"/>
      <c r="AE10" s="108">
        <v>497099</v>
      </c>
      <c r="AF10" s="734">
        <v>416300</v>
      </c>
      <c r="AG10" s="734">
        <v>386003</v>
      </c>
      <c r="AH10" s="495">
        <v>424239</v>
      </c>
      <c r="AI10" s="108">
        <v>295619.24050280981</v>
      </c>
      <c r="AJ10" s="734">
        <v>471040.65197517839</v>
      </c>
      <c r="AK10" s="734">
        <v>315986.0403599639</v>
      </c>
      <c r="AL10" s="495">
        <v>338770.25587030093</v>
      </c>
      <c r="AM10" s="108">
        <v>443116.88714855304</v>
      </c>
    </row>
    <row r="11" spans="2:39" ht="14.15" customHeight="1">
      <c r="B11" s="21" t="s">
        <v>783</v>
      </c>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92"/>
      <c r="AB11" s="92"/>
      <c r="AC11" s="92"/>
      <c r="AD11" s="495"/>
      <c r="AE11" s="108">
        <v>-185599</v>
      </c>
      <c r="AF11" s="734">
        <v>-177162</v>
      </c>
      <c r="AG11" s="734">
        <v>-170120</v>
      </c>
      <c r="AH11" s="495">
        <v>-142439</v>
      </c>
      <c r="AI11" s="108">
        <v>-129831.5106415436</v>
      </c>
      <c r="AJ11" s="734">
        <v>-124360.43691508977</v>
      </c>
      <c r="AK11" s="734">
        <v>-118535.72501527386</v>
      </c>
      <c r="AL11" s="495">
        <v>-137566.74005997233</v>
      </c>
      <c r="AM11" s="108">
        <v>-129245</v>
      </c>
    </row>
    <row r="12" spans="2:39" ht="14.15" customHeight="1">
      <c r="B12" s="21" t="s">
        <v>891</v>
      </c>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92"/>
      <c r="AB12" s="92"/>
      <c r="AC12" s="92"/>
      <c r="AD12" s="495"/>
      <c r="AE12" s="108">
        <v>-85062</v>
      </c>
      <c r="AF12" s="734">
        <v>-62992</v>
      </c>
      <c r="AG12" s="734">
        <v>-42619</v>
      </c>
      <c r="AH12" s="495">
        <v>-55722</v>
      </c>
      <c r="AI12" s="108">
        <v>-42705.179699633161</v>
      </c>
      <c r="AJ12" s="734">
        <v>-92885.093356111596</v>
      </c>
      <c r="AK12" s="734">
        <v>-46962.224780612771</v>
      </c>
      <c r="AL12" s="495">
        <v>-50818.759519043844</v>
      </c>
      <c r="AM12" s="108">
        <v>-92611.279638885622</v>
      </c>
    </row>
    <row r="13" spans="2:39" ht="14.15" customHeight="1">
      <c r="B13" s="132" t="s">
        <v>892</v>
      </c>
      <c r="C13" s="726"/>
      <c r="D13" s="726"/>
      <c r="E13" s="726"/>
      <c r="F13" s="726"/>
      <c r="G13" s="726"/>
      <c r="H13" s="726"/>
      <c r="I13" s="726"/>
      <c r="J13" s="726"/>
      <c r="K13" s="726"/>
      <c r="L13" s="726"/>
      <c r="M13" s="726"/>
      <c r="N13" s="726"/>
      <c r="O13" s="726"/>
      <c r="P13" s="726"/>
      <c r="Q13" s="726"/>
      <c r="R13" s="726"/>
      <c r="S13" s="726"/>
      <c r="T13" s="726"/>
      <c r="U13" s="726"/>
      <c r="V13" s="726"/>
      <c r="W13" s="726"/>
      <c r="X13" s="726"/>
      <c r="Y13" s="726"/>
      <c r="Z13" s="726"/>
      <c r="AA13" s="727"/>
      <c r="AB13" s="727"/>
      <c r="AC13" s="727"/>
      <c r="AD13" s="499"/>
      <c r="AE13" s="107">
        <v>130998</v>
      </c>
      <c r="AF13" s="735">
        <v>64136</v>
      </c>
      <c r="AG13" s="735">
        <v>85653</v>
      </c>
      <c r="AH13" s="499">
        <v>67428</v>
      </c>
      <c r="AI13" s="107">
        <v>12292.047439032889</v>
      </c>
      <c r="AJ13" s="735">
        <v>148426.63497556472</v>
      </c>
      <c r="AK13" s="735">
        <v>79081.343172709006</v>
      </c>
      <c r="AL13" s="499">
        <v>77357.153712939195</v>
      </c>
      <c r="AM13" s="107">
        <v>126792.13259093017</v>
      </c>
    </row>
    <row r="14" spans="2:39" ht="14.15" customHeight="1">
      <c r="B14" s="15"/>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92"/>
      <c r="AB14" s="92"/>
      <c r="AC14" s="92"/>
      <c r="AD14" s="92"/>
      <c r="AE14" s="108"/>
      <c r="AF14" s="92"/>
      <c r="AG14" s="92"/>
      <c r="AH14" s="92"/>
      <c r="AI14" s="108"/>
      <c r="AJ14" s="92"/>
      <c r="AK14" s="92"/>
      <c r="AL14" s="92"/>
      <c r="AM14" s="108"/>
    </row>
    <row r="15" spans="2:39" ht="14.15" customHeight="1">
      <c r="B15" s="131" t="s">
        <v>953</v>
      </c>
      <c r="C15" s="97"/>
      <c r="D15" s="95"/>
      <c r="E15" s="95"/>
      <c r="F15" s="496"/>
      <c r="G15" s="95"/>
      <c r="H15" s="95"/>
      <c r="I15" s="95"/>
      <c r="J15" s="496"/>
      <c r="K15" s="95"/>
      <c r="L15" s="95"/>
      <c r="M15" s="95"/>
      <c r="N15" s="496"/>
      <c r="O15" s="95"/>
      <c r="P15" s="95"/>
      <c r="Q15" s="95"/>
      <c r="R15" s="496"/>
      <c r="S15" s="95"/>
      <c r="T15" s="95"/>
      <c r="U15" s="95"/>
      <c r="V15" s="496"/>
      <c r="W15" s="95"/>
      <c r="X15" s="95"/>
      <c r="Y15" s="95"/>
      <c r="Z15" s="496"/>
      <c r="AA15" s="95"/>
      <c r="AB15" s="95"/>
      <c r="AC15" s="95"/>
      <c r="AD15" s="496"/>
      <c r="AE15" s="95"/>
      <c r="AF15" s="95"/>
      <c r="AG15" s="95"/>
      <c r="AH15" s="496"/>
      <c r="AI15" s="95"/>
      <c r="AJ15" s="95"/>
      <c r="AK15" s="95"/>
      <c r="AL15" s="496"/>
      <c r="AM15" s="95"/>
    </row>
    <row r="16" spans="2:39" ht="14.15" customHeight="1">
      <c r="B16" s="21" t="s">
        <v>888</v>
      </c>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92"/>
      <c r="AB16" s="92"/>
      <c r="AC16" s="92"/>
      <c r="AD16" s="495"/>
      <c r="AE16" s="108">
        <v>171915.73401749198</v>
      </c>
      <c r="AF16" s="734">
        <v>284504.2439331768</v>
      </c>
      <c r="AG16" s="734">
        <v>228485.26729277728</v>
      </c>
      <c r="AH16" s="495">
        <v>302324.23697532219</v>
      </c>
      <c r="AI16" s="108">
        <v>186954.98286009708</v>
      </c>
      <c r="AJ16" s="734">
        <v>443778.74623779801</v>
      </c>
      <c r="AK16" s="734">
        <v>185824.23413905621</v>
      </c>
      <c r="AL16" s="495">
        <v>466355.3266277631</v>
      </c>
      <c r="AM16" s="108">
        <v>120561.02252639682</v>
      </c>
    </row>
    <row r="17" spans="2:39" ht="14.15" customHeight="1">
      <c r="B17" s="21" t="s">
        <v>889</v>
      </c>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92"/>
      <c r="AB17" s="92"/>
      <c r="AC17" s="92"/>
      <c r="AD17" s="495"/>
      <c r="AE17" s="108">
        <v>28815.884832899537</v>
      </c>
      <c r="AF17" s="734">
        <v>77493.136646230734</v>
      </c>
      <c r="AG17" s="734">
        <v>58337.867252583295</v>
      </c>
      <c r="AH17" s="495">
        <v>8703.1038651365088</v>
      </c>
      <c r="AI17" s="108">
        <v>38448.258582482908</v>
      </c>
      <c r="AJ17" s="734">
        <v>7998.9335300747989</v>
      </c>
      <c r="AK17" s="734">
        <v>40611.8647971393</v>
      </c>
      <c r="AL17" s="495">
        <v>23927.243544815166</v>
      </c>
      <c r="AM17" s="108">
        <v>45011.840880871197</v>
      </c>
    </row>
    <row r="18" spans="2:39" ht="14.15" customHeight="1">
      <c r="B18" s="21" t="s">
        <v>890</v>
      </c>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92"/>
      <c r="AB18" s="92"/>
      <c r="AC18" s="92"/>
      <c r="AD18" s="495"/>
      <c r="AE18" s="108">
        <v>16826.218008657637</v>
      </c>
      <c r="AF18" s="734">
        <v>64326.14140529812</v>
      </c>
      <c r="AG18" s="734">
        <v>31940.243724102678</v>
      </c>
      <c r="AH18" s="495">
        <v>28531.866259749731</v>
      </c>
      <c r="AI18" s="108">
        <v>26192.156324143922</v>
      </c>
      <c r="AJ18" s="734">
        <v>-6992.4633724016785</v>
      </c>
      <c r="AK18" s="734">
        <v>24712.65764674799</v>
      </c>
      <c r="AL18" s="495">
        <v>6067.7138580412502</v>
      </c>
      <c r="AM18" s="108">
        <v>28703.310280871199</v>
      </c>
    </row>
    <row r="19" spans="2:39" ht="14.15" customHeight="1">
      <c r="B19" s="21" t="s">
        <v>783</v>
      </c>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92"/>
      <c r="AB19" s="92"/>
      <c r="AC19" s="92"/>
      <c r="AD19" s="495"/>
      <c r="AE19" s="108">
        <v>-37350.768136637314</v>
      </c>
      <c r="AF19" s="734">
        <v>-35759.147729951124</v>
      </c>
      <c r="AG19" s="734">
        <v>-38358.394812136103</v>
      </c>
      <c r="AH19" s="495">
        <v>-39703.323858479387</v>
      </c>
      <c r="AI19" s="108">
        <v>-27822</v>
      </c>
      <c r="AJ19" s="734">
        <v>-23501.759927063616</v>
      </c>
      <c r="AK19" s="734">
        <v>-14382.459738815771</v>
      </c>
      <c r="AL19" s="495">
        <v>-25252.835679720811</v>
      </c>
      <c r="AM19" s="108">
        <v>-30517</v>
      </c>
    </row>
    <row r="20" spans="2:39" ht="14.15" customHeight="1">
      <c r="B20" s="21" t="s">
        <v>891</v>
      </c>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92"/>
      <c r="AB20" s="92"/>
      <c r="AC20" s="92"/>
      <c r="AD20" s="495"/>
      <c r="AE20" s="108">
        <v>16529.290575682979</v>
      </c>
      <c r="AF20" s="734">
        <v>-21090.106311205225</v>
      </c>
      <c r="AG20" s="734">
        <v>2581.9261845243309</v>
      </c>
      <c r="AH20" s="495">
        <v>21531.550941626301</v>
      </c>
      <c r="AI20" s="108">
        <v>18319.73311053326</v>
      </c>
      <c r="AJ20" s="734">
        <v>41951.043382454984</v>
      </c>
      <c r="AK20" s="734">
        <v>-1256.9649181258483</v>
      </c>
      <c r="AL20" s="495">
        <v>34556.949177431932</v>
      </c>
      <c r="AM20" s="108">
        <v>4045.5902536564136</v>
      </c>
    </row>
    <row r="21" spans="2:39" ht="14.15" customHeight="1">
      <c r="B21" s="132" t="s">
        <v>892</v>
      </c>
      <c r="C21" s="726"/>
      <c r="D21" s="726"/>
      <c r="E21" s="726"/>
      <c r="F21" s="726"/>
      <c r="G21" s="726"/>
      <c r="H21" s="726"/>
      <c r="I21" s="726"/>
      <c r="J21" s="726"/>
      <c r="K21" s="726"/>
      <c r="L21" s="726"/>
      <c r="M21" s="726"/>
      <c r="N21" s="726"/>
      <c r="O21" s="726"/>
      <c r="P21" s="726"/>
      <c r="Q21" s="726"/>
      <c r="R21" s="726"/>
      <c r="S21" s="726"/>
      <c r="T21" s="726"/>
      <c r="U21" s="726"/>
      <c r="V21" s="726"/>
      <c r="W21" s="726"/>
      <c r="X21" s="726"/>
      <c r="Y21" s="726"/>
      <c r="Z21" s="726"/>
      <c r="AA21" s="727"/>
      <c r="AB21" s="727"/>
      <c r="AC21" s="727"/>
      <c r="AD21" s="499"/>
      <c r="AE21" s="107">
        <v>-3378.7419162683927</v>
      </c>
      <c r="AF21" s="735">
        <v>6539.6339192382729</v>
      </c>
      <c r="AG21" s="735">
        <v>6025.4006157405165</v>
      </c>
      <c r="AH21" s="499">
        <v>17036.875579551153</v>
      </c>
      <c r="AI21" s="107">
        <v>22222.879790009676</v>
      </c>
      <c r="AJ21" s="735">
        <v>6509.418358583589</v>
      </c>
      <c r="AK21" s="735">
        <v>29908.676502376573</v>
      </c>
      <c r="AL21" s="499">
        <v>-4151.9785865164486</v>
      </c>
      <c r="AM21" s="107">
        <v>-9166.2285515047861</v>
      </c>
    </row>
    <row r="22" spans="2:39" ht="14.15" customHeight="1">
      <c r="B22" s="15"/>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92"/>
      <c r="AB22" s="92"/>
      <c r="AC22" s="92"/>
      <c r="AD22" s="92"/>
      <c r="AE22" s="92"/>
      <c r="AF22" s="92"/>
      <c r="AG22" s="92"/>
      <c r="AH22" s="92"/>
      <c r="AI22" s="92"/>
      <c r="AJ22" s="92"/>
      <c r="AK22" s="92"/>
      <c r="AL22" s="92"/>
      <c r="AM22" s="92"/>
    </row>
    <row r="23" spans="2:39" ht="14.15" customHeight="1" thickBot="1">
      <c r="B23" s="478" t="s">
        <v>252</v>
      </c>
      <c r="C23" s="482" t="s">
        <v>39</v>
      </c>
      <c r="D23" s="482" t="s">
        <v>40</v>
      </c>
      <c r="E23" s="482" t="s">
        <v>41</v>
      </c>
      <c r="F23" s="494" t="s">
        <v>248</v>
      </c>
      <c r="G23" s="482" t="s">
        <v>249</v>
      </c>
      <c r="H23" s="482" t="s">
        <v>250</v>
      </c>
      <c r="I23" s="482" t="s">
        <v>251</v>
      </c>
      <c r="J23" s="494" t="s">
        <v>46</v>
      </c>
      <c r="K23" s="482" t="s">
        <v>47</v>
      </c>
      <c r="L23" s="482" t="s">
        <v>48</v>
      </c>
      <c r="M23" s="482" t="s">
        <v>49</v>
      </c>
      <c r="N23" s="494" t="s">
        <v>50</v>
      </c>
      <c r="O23" s="482" t="s">
        <v>51</v>
      </c>
      <c r="P23" s="482" t="s">
        <v>52</v>
      </c>
      <c r="Q23" s="482" t="s">
        <v>53</v>
      </c>
      <c r="R23" s="494" t="s">
        <v>54</v>
      </c>
      <c r="S23" s="482" t="s">
        <v>55</v>
      </c>
      <c r="T23" s="482" t="s">
        <v>56</v>
      </c>
      <c r="U23" s="482" t="s">
        <v>57</v>
      </c>
      <c r="V23" s="494" t="s">
        <v>58</v>
      </c>
      <c r="W23" s="482" t="s">
        <v>59</v>
      </c>
      <c r="X23" s="482" t="s">
        <v>60</v>
      </c>
      <c r="Y23" s="482" t="s">
        <v>61</v>
      </c>
      <c r="Z23" s="494" t="s">
        <v>62</v>
      </c>
      <c r="AA23" s="482" t="s">
        <v>63</v>
      </c>
      <c r="AB23" s="482" t="s">
        <v>64</v>
      </c>
      <c r="AC23" s="482" t="s">
        <v>65</v>
      </c>
      <c r="AD23" s="494" t="s">
        <v>66</v>
      </c>
      <c r="AE23" s="482" t="s">
        <v>67</v>
      </c>
      <c r="AF23" s="482" t="str">
        <f t="shared" ref="AF23:AK23" si="3">+AF3</f>
        <v>2T23</v>
      </c>
      <c r="AG23" s="482" t="str">
        <f t="shared" si="3"/>
        <v>3T23</v>
      </c>
      <c r="AH23" s="494" t="str">
        <f t="shared" si="3"/>
        <v>4T23</v>
      </c>
      <c r="AI23" s="482" t="str">
        <f t="shared" si="3"/>
        <v>1T24</v>
      </c>
      <c r="AJ23" s="482" t="str">
        <f t="shared" si="3"/>
        <v>2T24</v>
      </c>
      <c r="AK23" s="482" t="str">
        <f t="shared" si="3"/>
        <v>3T24</v>
      </c>
      <c r="AL23" s="494" t="str">
        <f t="shared" ref="AL23:AM23" si="4">+AL3</f>
        <v>4T24</v>
      </c>
      <c r="AM23" s="482" t="str">
        <f t="shared" si="4"/>
        <v>1T25</v>
      </c>
    </row>
    <row r="24" spans="2:39" ht="14.15" customHeight="1" thickTop="1">
      <c r="B24" s="189" t="s">
        <v>253</v>
      </c>
      <c r="C24" s="96"/>
      <c r="D24" s="96"/>
      <c r="E24" s="96"/>
      <c r="F24" s="495"/>
      <c r="G24" s="96"/>
      <c r="H24" s="96"/>
      <c r="I24" s="96"/>
      <c r="J24" s="495"/>
      <c r="K24" s="96"/>
      <c r="L24" s="96"/>
      <c r="M24" s="96"/>
      <c r="N24" s="495"/>
      <c r="O24" s="96"/>
      <c r="P24" s="96"/>
      <c r="Q24" s="96"/>
      <c r="R24" s="495"/>
      <c r="S24" s="96"/>
      <c r="T24" s="96"/>
      <c r="U24" s="96"/>
      <c r="V24" s="495"/>
      <c r="W24" s="96"/>
      <c r="X24" s="96"/>
      <c r="Y24" s="96"/>
      <c r="Z24" s="495"/>
      <c r="AD24" s="225"/>
      <c r="AH24" s="225"/>
      <c r="AL24" s="225"/>
    </row>
    <row r="25" spans="2:39" ht="14.15" customHeight="1">
      <c r="B25" s="131" t="s">
        <v>254</v>
      </c>
      <c r="C25" s="97"/>
      <c r="D25" s="95"/>
      <c r="E25" s="95"/>
      <c r="F25" s="496"/>
      <c r="G25" s="95"/>
      <c r="H25" s="95"/>
      <c r="I25" s="95"/>
      <c r="J25" s="496"/>
      <c r="K25" s="95"/>
      <c r="L25" s="95"/>
      <c r="M25" s="95"/>
      <c r="N25" s="496"/>
      <c r="O25" s="95"/>
      <c r="P25" s="95"/>
      <c r="Q25" s="95"/>
      <c r="R25" s="496"/>
      <c r="S25" s="95"/>
      <c r="T25" s="95"/>
      <c r="U25" s="95"/>
      <c r="V25" s="496"/>
      <c r="W25" s="95"/>
      <c r="X25" s="95"/>
      <c r="Y25" s="95"/>
      <c r="Z25" s="496"/>
      <c r="AA25" s="95"/>
      <c r="AB25" s="95"/>
      <c r="AC25" s="95"/>
      <c r="AD25" s="496"/>
      <c r="AE25" s="95"/>
      <c r="AF25" s="95"/>
      <c r="AG25" s="95"/>
      <c r="AH25" s="496"/>
      <c r="AI25" s="95"/>
      <c r="AJ25" s="95"/>
      <c r="AK25" s="95"/>
      <c r="AL25" s="496"/>
      <c r="AM25" s="95"/>
    </row>
    <row r="26" spans="2:39" ht="14.15" customHeight="1">
      <c r="B26" s="21" t="s">
        <v>255</v>
      </c>
      <c r="C26" s="96">
        <v>558817.95431900001</v>
      </c>
      <c r="D26" s="96">
        <v>207527.90100099999</v>
      </c>
      <c r="E26" s="96">
        <v>160050.28237100001</v>
      </c>
      <c r="F26" s="495">
        <v>140934.412369</v>
      </c>
      <c r="G26" s="96">
        <v>137272.98135399999</v>
      </c>
      <c r="H26" s="96">
        <v>127201.342126</v>
      </c>
      <c r="I26" s="96">
        <v>170891.721364</v>
      </c>
      <c r="J26" s="495">
        <v>186410.24325199999</v>
      </c>
      <c r="K26" s="96">
        <v>242946.0589</v>
      </c>
      <c r="L26" s="96">
        <v>213297.236297</v>
      </c>
      <c r="M26" s="96">
        <v>260867.26282199999</v>
      </c>
      <c r="N26" s="495">
        <v>294462.85795799998</v>
      </c>
      <c r="O26" s="96">
        <v>289388.80268299999</v>
      </c>
      <c r="P26" s="96">
        <v>219719.08343100001</v>
      </c>
      <c r="Q26" s="96">
        <v>206740.919796</v>
      </c>
      <c r="R26" s="495">
        <v>172755.62778899999</v>
      </c>
      <c r="S26" s="96">
        <v>228285.049799</v>
      </c>
      <c r="T26" s="96">
        <v>226078.212073</v>
      </c>
      <c r="U26" s="96">
        <v>140051.36171200001</v>
      </c>
      <c r="V26" s="495">
        <v>131186.26703700001</v>
      </c>
      <c r="W26" s="96">
        <v>173385.55029700001</v>
      </c>
      <c r="X26" s="96">
        <v>119399.33382999999</v>
      </c>
      <c r="Y26" s="96">
        <v>121333.82881600002</v>
      </c>
      <c r="Z26" s="495">
        <v>243360.22657499998</v>
      </c>
      <c r="AA26" s="108">
        <v>329083.462</v>
      </c>
      <c r="AB26" s="108">
        <v>148648.728</v>
      </c>
      <c r="AC26" s="425">
        <v>172128.87299999999</v>
      </c>
      <c r="AD26" s="516">
        <v>264605.64517900004</v>
      </c>
      <c r="AE26" s="425">
        <v>404556.99168400001</v>
      </c>
      <c r="AF26" s="108">
        <v>282155.53499999997</v>
      </c>
      <c r="AG26" s="108">
        <v>366811.01</v>
      </c>
      <c r="AH26" s="516">
        <v>373357.01533000002</v>
      </c>
      <c r="AI26" s="425">
        <v>167290.74074099999</v>
      </c>
      <c r="AJ26" s="108">
        <v>423824.95600000001</v>
      </c>
      <c r="AK26" s="108">
        <v>219398.337</v>
      </c>
      <c r="AL26" s="516">
        <v>519597.41638800001</v>
      </c>
      <c r="AM26" s="425">
        <v>167975.572288</v>
      </c>
    </row>
    <row r="27" spans="2:39" ht="14.15" customHeight="1">
      <c r="B27" s="21" t="s">
        <v>256</v>
      </c>
      <c r="C27" s="108">
        <v>137929.459371</v>
      </c>
      <c r="D27" s="108">
        <v>117240.177538</v>
      </c>
      <c r="E27" s="108">
        <v>93597.319130999997</v>
      </c>
      <c r="F27" s="495">
        <v>96333.233391000002</v>
      </c>
      <c r="G27" s="108">
        <v>140785.268251</v>
      </c>
      <c r="H27" s="108">
        <v>151057.96332099999</v>
      </c>
      <c r="I27" s="108">
        <v>152422.321707</v>
      </c>
      <c r="J27" s="495">
        <v>151122.44394699999</v>
      </c>
      <c r="K27" s="108">
        <v>87275.596462000001</v>
      </c>
      <c r="L27" s="108">
        <v>78411.290305000002</v>
      </c>
      <c r="M27" s="108">
        <v>90152.021513</v>
      </c>
      <c r="N27" s="495">
        <v>103667.074308</v>
      </c>
      <c r="O27" s="108">
        <v>96657.566191000005</v>
      </c>
      <c r="P27" s="108">
        <v>95649.779014</v>
      </c>
      <c r="Q27" s="108">
        <v>87453.259198999993</v>
      </c>
      <c r="R27" s="495">
        <v>45018.684951000003</v>
      </c>
      <c r="S27" s="108">
        <v>45128.921642000001</v>
      </c>
      <c r="T27" s="108">
        <v>44853.753689999998</v>
      </c>
      <c r="U27" s="108">
        <v>47120.245823999998</v>
      </c>
      <c r="V27" s="495">
        <v>43899.923761999999</v>
      </c>
      <c r="W27" s="108">
        <v>45046.505240999999</v>
      </c>
      <c r="X27" s="108">
        <v>47160.119601000006</v>
      </c>
      <c r="Y27" s="108">
        <v>47861.213084999981</v>
      </c>
      <c r="Z27" s="495">
        <v>63439.058609</v>
      </c>
      <c r="AA27" s="108">
        <v>57998.362000000001</v>
      </c>
      <c r="AB27" s="108">
        <v>68764.835999999996</v>
      </c>
      <c r="AC27" s="108">
        <v>66318.269</v>
      </c>
      <c r="AD27" s="495">
        <v>106538.626296</v>
      </c>
      <c r="AE27" s="108">
        <v>111551.674805</v>
      </c>
      <c r="AF27" s="108">
        <v>94123.849234000008</v>
      </c>
      <c r="AG27" s="108">
        <v>83459.126999999993</v>
      </c>
      <c r="AH27" s="495">
        <v>90228.761685000005</v>
      </c>
      <c r="AI27" s="108">
        <v>71282.836441000007</v>
      </c>
      <c r="AJ27" s="108">
        <v>80014.365999999995</v>
      </c>
      <c r="AK27" s="108">
        <v>87202.087</v>
      </c>
      <c r="AL27" s="495">
        <v>204253.177612</v>
      </c>
      <c r="AM27" s="108">
        <v>79350.184854000006</v>
      </c>
    </row>
    <row r="28" spans="2:39" ht="14.15" customHeight="1">
      <c r="B28" s="132" t="s">
        <v>257</v>
      </c>
      <c r="C28" s="128">
        <v>363834.16272199998</v>
      </c>
      <c r="D28" s="128">
        <v>244399.396117</v>
      </c>
      <c r="E28" s="128">
        <v>227234.558904</v>
      </c>
      <c r="F28" s="497">
        <v>256428.526006</v>
      </c>
      <c r="G28" s="128">
        <v>169322.86240400001</v>
      </c>
      <c r="H28" s="107">
        <v>142080.39178000001</v>
      </c>
      <c r="I28" s="107">
        <v>147425.000776</v>
      </c>
      <c r="J28" s="499">
        <v>162057.68868399999</v>
      </c>
      <c r="K28" s="107">
        <v>178846.29543299999</v>
      </c>
      <c r="L28" s="107">
        <v>155631.40786199999</v>
      </c>
      <c r="M28" s="107">
        <v>124973.08476899999</v>
      </c>
      <c r="N28" s="499">
        <v>123470.539097</v>
      </c>
      <c r="O28" s="107">
        <v>109912.922207</v>
      </c>
      <c r="P28" s="107">
        <v>118406.914309</v>
      </c>
      <c r="Q28" s="107">
        <v>109850.286127</v>
      </c>
      <c r="R28" s="499">
        <v>144720.887751</v>
      </c>
      <c r="S28" s="107">
        <v>122115.12026500001</v>
      </c>
      <c r="T28" s="107">
        <v>97447.858470000006</v>
      </c>
      <c r="U28" s="107">
        <v>73739.562237000006</v>
      </c>
      <c r="V28" s="499">
        <v>98446.754707</v>
      </c>
      <c r="W28" s="107">
        <v>158223.43059800001</v>
      </c>
      <c r="X28" s="107">
        <v>159559.89217299997</v>
      </c>
      <c r="Y28" s="107">
        <v>124272.61378000001</v>
      </c>
      <c r="Z28" s="499">
        <v>174771.30926300003</v>
      </c>
      <c r="AA28" s="107">
        <v>188664.122</v>
      </c>
      <c r="AB28" s="107">
        <v>176030.69099999999</v>
      </c>
      <c r="AC28" s="107">
        <v>164690.80100000001</v>
      </c>
      <c r="AD28" s="499">
        <v>193661.86528</v>
      </c>
      <c r="AE28" s="107">
        <v>147701.46542699999</v>
      </c>
      <c r="AF28" s="107">
        <v>134011.04800000001</v>
      </c>
      <c r="AG28" s="107">
        <v>82749.660999999993</v>
      </c>
      <c r="AH28" s="499">
        <v>150656.120142</v>
      </c>
      <c r="AI28" s="107">
        <v>116787.241109</v>
      </c>
      <c r="AJ28" s="107">
        <v>111473.38400000001</v>
      </c>
      <c r="AK28" s="107">
        <v>79903.485000000001</v>
      </c>
      <c r="AL28" s="499">
        <v>127456.54952099999</v>
      </c>
      <c r="AM28" s="107">
        <v>150215.76452699999</v>
      </c>
    </row>
    <row r="29" spans="2:39" ht="14.15" customHeight="1">
      <c r="B29" s="15"/>
      <c r="C29" s="133"/>
      <c r="D29" s="133"/>
      <c r="E29" s="133"/>
      <c r="F29" s="498"/>
      <c r="G29" s="133"/>
      <c r="H29" s="133"/>
      <c r="I29" s="133"/>
      <c r="J29" s="498"/>
      <c r="K29" s="133"/>
      <c r="L29" s="133"/>
      <c r="M29" s="133"/>
      <c r="N29" s="498"/>
      <c r="O29" s="133"/>
      <c r="P29" s="133"/>
      <c r="Q29" s="133"/>
      <c r="R29" s="498"/>
      <c r="S29" s="133"/>
      <c r="T29" s="133"/>
      <c r="U29" s="133"/>
      <c r="V29" s="498"/>
      <c r="W29" s="133"/>
      <c r="X29" s="133"/>
      <c r="Y29" s="133"/>
      <c r="Z29" s="498"/>
      <c r="AD29" s="502"/>
      <c r="AH29" s="502"/>
      <c r="AI29" s="654"/>
      <c r="AL29" s="502"/>
      <c r="AM29" s="654"/>
    </row>
    <row r="30" spans="2:39" ht="14.15" customHeight="1">
      <c r="B30" s="131" t="s">
        <v>258</v>
      </c>
      <c r="C30" s="97"/>
      <c r="D30" s="95"/>
      <c r="E30" s="95"/>
      <c r="F30" s="496"/>
      <c r="G30" s="95"/>
      <c r="H30" s="95"/>
      <c r="I30" s="95"/>
      <c r="J30" s="496"/>
      <c r="K30" s="95"/>
      <c r="L30" s="95"/>
      <c r="M30" s="95"/>
      <c r="N30" s="496"/>
      <c r="O30" s="95"/>
      <c r="P30" s="95"/>
      <c r="Q30" s="95"/>
      <c r="R30" s="496"/>
      <c r="S30" s="95"/>
      <c r="T30" s="95"/>
      <c r="U30" s="95"/>
      <c r="V30" s="496"/>
      <c r="W30" s="95"/>
      <c r="X30" s="95"/>
      <c r="Y30" s="95"/>
      <c r="Z30" s="496"/>
      <c r="AA30" s="95"/>
      <c r="AB30" s="95"/>
      <c r="AC30" s="95"/>
      <c r="AD30" s="496"/>
      <c r="AE30" s="95"/>
      <c r="AF30" s="95"/>
      <c r="AG30" s="95"/>
      <c r="AH30" s="496"/>
      <c r="AI30" s="95"/>
      <c r="AJ30" s="95"/>
      <c r="AK30" s="95"/>
      <c r="AL30" s="496"/>
      <c r="AM30" s="95"/>
    </row>
    <row r="31" spans="2:39" ht="14.15" customHeight="1">
      <c r="B31" s="21" t="s">
        <v>255</v>
      </c>
      <c r="C31" s="96"/>
      <c r="D31" s="96"/>
      <c r="E31" s="96"/>
      <c r="F31" s="495"/>
      <c r="G31" s="96"/>
      <c r="H31" s="96"/>
      <c r="I31" s="96"/>
      <c r="J31" s="495">
        <v>178949.14986899999</v>
      </c>
      <c r="K31" s="96">
        <v>196736.588143</v>
      </c>
      <c r="L31" s="96">
        <v>147061.07670500001</v>
      </c>
      <c r="M31" s="96">
        <v>200038</v>
      </c>
      <c r="N31" s="495">
        <v>220472.25244800001</v>
      </c>
      <c r="O31" s="96">
        <v>211740.073668</v>
      </c>
      <c r="P31" s="96">
        <v>144432.16680000001</v>
      </c>
      <c r="Q31" s="96">
        <v>138380.76934299999</v>
      </c>
      <c r="R31" s="495">
        <v>116448.577305</v>
      </c>
      <c r="S31" s="96">
        <v>175128.134445</v>
      </c>
      <c r="T31" s="96">
        <v>192528.33033</v>
      </c>
      <c r="U31" s="96">
        <v>99829.996190000005</v>
      </c>
      <c r="V31" s="495">
        <v>92763.218760999996</v>
      </c>
      <c r="W31" s="96">
        <v>134059.359731</v>
      </c>
      <c r="X31" s="96">
        <v>68210.306301999983</v>
      </c>
      <c r="Y31" s="96">
        <v>61901.960355999996</v>
      </c>
      <c r="Z31" s="495">
        <v>171370.85683500004</v>
      </c>
      <c r="AA31" s="108">
        <v>238775.22042200001</v>
      </c>
      <c r="AB31" s="108">
        <v>96716.387000000002</v>
      </c>
      <c r="AC31" s="108">
        <v>105997</v>
      </c>
      <c r="AD31" s="495">
        <v>196426.35604499999</v>
      </c>
      <c r="AE31" s="96">
        <v>307973.55995800003</v>
      </c>
      <c r="AF31" s="108">
        <v>160935.47088499996</v>
      </c>
      <c r="AG31" s="108">
        <v>264468.212291</v>
      </c>
      <c r="AH31" s="495">
        <v>361898.97200100002</v>
      </c>
      <c r="AI31" s="96">
        <v>133294.973299</v>
      </c>
      <c r="AJ31" s="108">
        <v>365449.21937499999</v>
      </c>
      <c r="AK31" s="108">
        <v>196940.26109500002</v>
      </c>
      <c r="AL31" s="495">
        <v>511669.25083400012</v>
      </c>
      <c r="AM31" s="96">
        <v>162037.321509</v>
      </c>
    </row>
    <row r="32" spans="2:39" ht="14.15" customHeight="1">
      <c r="B32" s="21" t="s">
        <v>259</v>
      </c>
      <c r="C32" s="108"/>
      <c r="D32" s="108"/>
      <c r="E32" s="108"/>
      <c r="F32" s="495"/>
      <c r="G32" s="108"/>
      <c r="H32" s="108"/>
      <c r="I32" s="108"/>
      <c r="J32" s="495">
        <v>93759.944793999995</v>
      </c>
      <c r="K32" s="108">
        <v>87275.596462000001</v>
      </c>
      <c r="L32" s="108">
        <v>78411.290305000002</v>
      </c>
      <c r="M32" s="108">
        <v>90152.021513</v>
      </c>
      <c r="N32" s="495">
        <v>103667.074308</v>
      </c>
      <c r="O32" s="108">
        <v>96657.566191000005</v>
      </c>
      <c r="P32" s="108">
        <v>95649.779014</v>
      </c>
      <c r="Q32" s="108">
        <v>87453.259198999993</v>
      </c>
      <c r="R32" s="495">
        <v>45018.684951000003</v>
      </c>
      <c r="S32" s="108">
        <v>45128.921642000001</v>
      </c>
      <c r="T32" s="108">
        <v>44853.753689999998</v>
      </c>
      <c r="U32" s="108">
        <v>47120.245823999998</v>
      </c>
      <c r="V32" s="495">
        <v>43899.923761999999</v>
      </c>
      <c r="W32" s="108">
        <v>45046.505240999999</v>
      </c>
      <c r="X32" s="108">
        <v>47160.119601000006</v>
      </c>
      <c r="Y32" s="108">
        <v>47861.213084999981</v>
      </c>
      <c r="Z32" s="495">
        <v>63439.058609</v>
      </c>
      <c r="AA32" s="108">
        <v>57998.362000000001</v>
      </c>
      <c r="AB32" s="108">
        <v>68764.835999999996</v>
      </c>
      <c r="AC32" s="108">
        <v>66318</v>
      </c>
      <c r="AD32" s="495">
        <v>106538.626296</v>
      </c>
      <c r="AE32" s="108">
        <v>111551.674805</v>
      </c>
      <c r="AF32" s="108">
        <v>94123.849234000008</v>
      </c>
      <c r="AG32" s="108">
        <v>83459.126753999997</v>
      </c>
      <c r="AH32" s="495">
        <v>90228.761931000001</v>
      </c>
      <c r="AI32" s="108">
        <v>71282.836441000007</v>
      </c>
      <c r="AJ32" s="108">
        <v>80014.366374999998</v>
      </c>
      <c r="AK32" s="108">
        <v>87202.087303999971</v>
      </c>
      <c r="AL32" s="495">
        <v>204253.17761200003</v>
      </c>
      <c r="AM32" s="108">
        <v>79350.184854000006</v>
      </c>
    </row>
    <row r="33" spans="2:40" ht="14.15" customHeight="1">
      <c r="B33" s="132" t="s">
        <v>257</v>
      </c>
      <c r="C33" s="107"/>
      <c r="D33" s="107"/>
      <c r="E33" s="107"/>
      <c r="F33" s="499"/>
      <c r="G33" s="107"/>
      <c r="H33" s="107"/>
      <c r="I33" s="107"/>
      <c r="J33" s="499">
        <v>50718.446497999998</v>
      </c>
      <c r="K33" s="107">
        <v>42438.439406999998</v>
      </c>
      <c r="L33" s="107">
        <v>45038.042861000002</v>
      </c>
      <c r="M33" s="107">
        <v>32300.580776999999</v>
      </c>
      <c r="N33" s="499">
        <v>56226.125279</v>
      </c>
      <c r="O33" s="107">
        <v>33585.609873000001</v>
      </c>
      <c r="P33" s="107">
        <v>39694.789291000001</v>
      </c>
      <c r="Q33" s="107">
        <v>18023.648032000001</v>
      </c>
      <c r="R33" s="499">
        <v>49030.831954000001</v>
      </c>
      <c r="S33" s="107">
        <v>27335.047308000001</v>
      </c>
      <c r="T33" s="107">
        <v>45197.548456999997</v>
      </c>
      <c r="U33" s="107">
        <v>23388.018484</v>
      </c>
      <c r="V33" s="499">
        <v>44742.246120999996</v>
      </c>
      <c r="W33" s="107">
        <v>80563.305747999999</v>
      </c>
      <c r="X33" s="107">
        <v>101481.610027</v>
      </c>
      <c r="Y33" s="107">
        <v>80750.982987999974</v>
      </c>
      <c r="Z33" s="499">
        <v>104799.796003</v>
      </c>
      <c r="AA33" s="107">
        <v>103698.149485</v>
      </c>
      <c r="AB33" s="107">
        <v>115832.29</v>
      </c>
      <c r="AC33" s="107">
        <v>98910</v>
      </c>
      <c r="AD33" s="499">
        <v>122947.659667</v>
      </c>
      <c r="AE33" s="107">
        <v>99004.763636000003</v>
      </c>
      <c r="AF33" s="107">
        <v>102043.68962199999</v>
      </c>
      <c r="AG33" s="107">
        <v>78457.067001000018</v>
      </c>
      <c r="AH33" s="499">
        <v>111810.91340600001</v>
      </c>
      <c r="AI33" s="107">
        <v>116202.54287400001</v>
      </c>
      <c r="AJ33" s="107">
        <v>110352.81352500001</v>
      </c>
      <c r="AK33" s="107">
        <v>77406.556451000011</v>
      </c>
      <c r="AL33" s="499">
        <v>125277.22389499997</v>
      </c>
      <c r="AM33" s="107">
        <v>148094.69315899999</v>
      </c>
    </row>
    <row r="34" spans="2:40" ht="14.15" customHeight="1">
      <c r="B34" s="15"/>
      <c r="C34" s="133"/>
      <c r="D34" s="133"/>
      <c r="E34" s="133"/>
      <c r="F34" s="498"/>
      <c r="G34" s="133"/>
      <c r="H34" s="133"/>
      <c r="I34" s="133"/>
      <c r="J34" s="498"/>
      <c r="K34" s="133"/>
      <c r="L34" s="133"/>
      <c r="M34" s="133"/>
      <c r="N34" s="498"/>
      <c r="O34" s="133"/>
      <c r="P34" s="133"/>
      <c r="Q34" s="133"/>
      <c r="R34" s="498"/>
      <c r="S34" s="133"/>
      <c r="T34" s="133"/>
      <c r="U34" s="133"/>
      <c r="V34" s="498"/>
      <c r="W34" s="133"/>
      <c r="X34" s="133"/>
      <c r="Y34" s="133"/>
      <c r="Z34" s="498"/>
      <c r="AA34" s="485"/>
      <c r="AB34" s="485"/>
      <c r="AD34" s="502"/>
      <c r="AF34" s="647"/>
      <c r="AG34" s="647"/>
      <c r="AH34" s="502"/>
      <c r="AI34" s="654"/>
      <c r="AJ34" s="647"/>
      <c r="AK34" s="647"/>
      <c r="AL34" s="502"/>
      <c r="AM34" s="654"/>
    </row>
    <row r="35" spans="2:40" ht="14.15" customHeight="1">
      <c r="B35" s="131" t="s">
        <v>260</v>
      </c>
      <c r="C35" s="97"/>
      <c r="D35" s="95"/>
      <c r="E35" s="95"/>
      <c r="F35" s="496"/>
      <c r="G35" s="95"/>
      <c r="H35" s="95"/>
      <c r="I35" s="95"/>
      <c r="J35" s="496"/>
      <c r="K35" s="95"/>
      <c r="L35" s="95"/>
      <c r="M35" s="95"/>
      <c r="N35" s="496"/>
      <c r="O35" s="95"/>
      <c r="P35" s="95"/>
      <c r="Q35" s="95"/>
      <c r="R35" s="496"/>
      <c r="S35" s="95"/>
      <c r="T35" s="95"/>
      <c r="U35" s="95"/>
      <c r="V35" s="496"/>
      <c r="W35" s="95"/>
      <c r="X35" s="95"/>
      <c r="Y35" s="95"/>
      <c r="Z35" s="496"/>
      <c r="AA35" s="95"/>
      <c r="AB35" s="95"/>
      <c r="AC35" s="95"/>
      <c r="AD35" s="496"/>
      <c r="AE35" s="95"/>
      <c r="AF35" s="648"/>
      <c r="AG35" s="648"/>
      <c r="AH35" s="496"/>
      <c r="AI35" s="95"/>
      <c r="AJ35" s="648"/>
      <c r="AK35" s="648"/>
      <c r="AL35" s="496"/>
      <c r="AM35" s="95"/>
    </row>
    <row r="36" spans="2:40" ht="14.15" customHeight="1">
      <c r="B36" s="21" t="s">
        <v>255</v>
      </c>
      <c r="C36" s="141"/>
      <c r="D36" s="141"/>
      <c r="E36" s="141"/>
      <c r="F36" s="500"/>
      <c r="G36" s="141"/>
      <c r="H36" s="141"/>
      <c r="I36" s="141"/>
      <c r="J36" s="500">
        <v>7461.0933830000004</v>
      </c>
      <c r="K36" s="141">
        <v>46209.470757000003</v>
      </c>
      <c r="L36" s="141">
        <v>66235.827674</v>
      </c>
      <c r="M36" s="141">
        <v>60815.104194</v>
      </c>
      <c r="N36" s="500">
        <v>73990.605509999994</v>
      </c>
      <c r="O36" s="141">
        <v>76489.435586000007</v>
      </c>
      <c r="P36" s="141">
        <v>76446.210059999998</v>
      </c>
      <c r="Q36" s="141">
        <v>68360.150452999995</v>
      </c>
      <c r="R36" s="500">
        <v>56307.050483999999</v>
      </c>
      <c r="S36" s="141">
        <v>53156.915353999997</v>
      </c>
      <c r="T36" s="141">
        <v>33549.881742999998</v>
      </c>
      <c r="U36" s="141">
        <v>40221.365522</v>
      </c>
      <c r="V36" s="500">
        <v>38423.048276000001</v>
      </c>
      <c r="W36" s="141">
        <v>39326.190565999997</v>
      </c>
      <c r="X36" s="141">
        <v>51189.027527999999</v>
      </c>
      <c r="Y36" s="141">
        <v>59406.261723999996</v>
      </c>
      <c r="Z36" s="500">
        <v>72014.976476000011</v>
      </c>
      <c r="AA36" s="486">
        <v>90308.241248000006</v>
      </c>
      <c r="AB36" s="486">
        <f t="shared" ref="AB36:AE38" si="5">+AB26-AB31</f>
        <v>51932.341</v>
      </c>
      <c r="AC36" s="486">
        <f t="shared" si="5"/>
        <v>66131.872999999992</v>
      </c>
      <c r="AD36" s="500">
        <f t="shared" si="5"/>
        <v>68179.28913400005</v>
      </c>
      <c r="AE36" s="141">
        <f>+AE26-AE31</f>
        <v>96583.431725999981</v>
      </c>
      <c r="AF36" s="486">
        <f t="shared" ref="AF36" si="6">+AF26-AF31</f>
        <v>121220.06411500002</v>
      </c>
      <c r="AG36" s="486">
        <f>+AG26-AG31</f>
        <v>102342.79770900001</v>
      </c>
      <c r="AH36" s="500">
        <f>+AH26-AH31</f>
        <v>11458.043329000007</v>
      </c>
      <c r="AI36" s="141">
        <f>+AI26-AI31</f>
        <v>33995.767441999982</v>
      </c>
      <c r="AJ36" s="486">
        <v>58375.737023000023</v>
      </c>
      <c r="AK36" s="486">
        <v>22458.075830999995</v>
      </c>
      <c r="AL36" s="500">
        <v>7928.1655540000065</v>
      </c>
      <c r="AM36" s="141">
        <f>+AM26-AM31</f>
        <v>5938.2507789999945</v>
      </c>
    </row>
    <row r="37" spans="2:40" ht="14.15" customHeight="1">
      <c r="B37" s="21" t="s">
        <v>261</v>
      </c>
      <c r="C37" s="141"/>
      <c r="D37" s="141"/>
      <c r="E37" s="141"/>
      <c r="F37" s="500"/>
      <c r="G37" s="141"/>
      <c r="H37" s="141"/>
      <c r="I37" s="141"/>
      <c r="J37" s="500">
        <v>57362.499152999997</v>
      </c>
      <c r="K37" s="141">
        <v>0</v>
      </c>
      <c r="L37" s="141">
        <v>0</v>
      </c>
      <c r="M37" s="141">
        <v>0</v>
      </c>
      <c r="N37" s="500">
        <v>0</v>
      </c>
      <c r="O37" s="141">
        <v>0</v>
      </c>
      <c r="P37" s="141">
        <v>0</v>
      </c>
      <c r="Q37" s="141">
        <v>0</v>
      </c>
      <c r="R37" s="500">
        <v>0</v>
      </c>
      <c r="S37" s="141">
        <v>0</v>
      </c>
      <c r="T37" s="141">
        <v>0</v>
      </c>
      <c r="U37" s="141">
        <v>0</v>
      </c>
      <c r="V37" s="500">
        <v>0</v>
      </c>
      <c r="W37" s="141">
        <v>0</v>
      </c>
      <c r="X37" s="141">
        <v>0</v>
      </c>
      <c r="Y37" s="141">
        <v>0</v>
      </c>
      <c r="Z37" s="500">
        <v>0</v>
      </c>
      <c r="AA37" s="486">
        <v>0</v>
      </c>
      <c r="AB37" s="486">
        <f t="shared" si="5"/>
        <v>0</v>
      </c>
      <c r="AC37" s="486">
        <v>0</v>
      </c>
      <c r="AD37" s="500">
        <f t="shared" si="5"/>
        <v>0</v>
      </c>
      <c r="AE37" s="141">
        <f>+AE27-AE32</f>
        <v>0</v>
      </c>
      <c r="AF37" s="486">
        <f t="shared" ref="AF37:AH37" si="7">+AF27-AF32</f>
        <v>0</v>
      </c>
      <c r="AG37" s="486">
        <f t="shared" si="7"/>
        <v>2.4599999596830457E-4</v>
      </c>
      <c r="AH37" s="500">
        <f t="shared" si="7"/>
        <v>-2.4599999596830457E-4</v>
      </c>
      <c r="AI37" s="141">
        <f>+AI27-AI32</f>
        <v>0</v>
      </c>
      <c r="AJ37" s="486">
        <v>0</v>
      </c>
      <c r="AK37" s="486">
        <v>0</v>
      </c>
      <c r="AL37" s="500"/>
      <c r="AM37" s="141">
        <f t="shared" ref="AM37:AM38" si="8">+AM27-AM32</f>
        <v>0</v>
      </c>
    </row>
    <row r="38" spans="2:40" ht="14.15" customHeight="1">
      <c r="B38" s="134" t="s">
        <v>262</v>
      </c>
      <c r="C38" s="142"/>
      <c r="D38" s="142"/>
      <c r="E38" s="142"/>
      <c r="F38" s="501"/>
      <c r="G38" s="142"/>
      <c r="H38" s="142"/>
      <c r="I38" s="142"/>
      <c r="J38" s="501">
        <v>111339.242186</v>
      </c>
      <c r="K38" s="142">
        <v>136407.85602599999</v>
      </c>
      <c r="L38" s="142">
        <v>110593.365001</v>
      </c>
      <c r="M38" s="142">
        <v>92672.503991999998</v>
      </c>
      <c r="N38" s="501">
        <v>67244.413818000001</v>
      </c>
      <c r="O38" s="142">
        <v>77486.605763</v>
      </c>
      <c r="P38" s="142">
        <v>77552.831588999994</v>
      </c>
      <c r="Q38" s="142">
        <v>91826.638095000002</v>
      </c>
      <c r="R38" s="501">
        <v>95690.055796999994</v>
      </c>
      <c r="S38" s="142">
        <v>94780.072956999997</v>
      </c>
      <c r="T38" s="142">
        <v>52250.310013000002</v>
      </c>
      <c r="U38" s="142">
        <v>50351.543752999998</v>
      </c>
      <c r="V38" s="501">
        <v>53704.508586000004</v>
      </c>
      <c r="W38" s="142">
        <v>77660.124849999993</v>
      </c>
      <c r="X38" s="142">
        <v>58078.282146000012</v>
      </c>
      <c r="Y38" s="142">
        <v>55523.710441999981</v>
      </c>
      <c r="Z38" s="501">
        <v>57969.433610000007</v>
      </c>
      <c r="AA38" s="142">
        <v>84965.972710999995</v>
      </c>
      <c r="AB38" s="142">
        <f t="shared" si="5"/>
        <v>60198.400999999998</v>
      </c>
      <c r="AC38" s="142">
        <f t="shared" si="5"/>
        <v>65780.801000000007</v>
      </c>
      <c r="AD38" s="501">
        <f t="shared" si="5"/>
        <v>70714.205612999998</v>
      </c>
      <c r="AE38" s="142">
        <f t="shared" si="5"/>
        <v>48696.701790999985</v>
      </c>
      <c r="AF38" s="142">
        <f t="shared" ref="AF38:AI38" si="9">+AF28-AF33</f>
        <v>31967.358378000019</v>
      </c>
      <c r="AG38" s="142">
        <f t="shared" si="9"/>
        <v>4292.5939989999752</v>
      </c>
      <c r="AH38" s="501">
        <f t="shared" si="9"/>
        <v>38845.206735999993</v>
      </c>
      <c r="AI38" s="142">
        <f t="shared" si="9"/>
        <v>584.69823499998893</v>
      </c>
      <c r="AJ38" s="142">
        <v>1120.5697900000112</v>
      </c>
      <c r="AK38" s="142">
        <v>2496.9288969999998</v>
      </c>
      <c r="AL38" s="501">
        <v>2179.3256259999998</v>
      </c>
      <c r="AM38" s="142">
        <f t="shared" si="8"/>
        <v>2121.0713680000044</v>
      </c>
    </row>
    <row r="39" spans="2:40" ht="14.15" customHeight="1">
      <c r="C39" s="133"/>
      <c r="D39" s="133"/>
      <c r="E39" s="133"/>
      <c r="F39" s="498"/>
      <c r="G39" s="133"/>
      <c r="H39" s="133"/>
      <c r="I39" s="133"/>
      <c r="J39" s="498"/>
      <c r="K39" s="133"/>
      <c r="L39" s="133"/>
      <c r="M39" s="133"/>
      <c r="N39" s="498"/>
      <c r="O39" s="133"/>
      <c r="P39" s="133"/>
      <c r="Q39" s="133"/>
      <c r="R39" s="498"/>
      <c r="S39" s="133"/>
      <c r="T39" s="133"/>
      <c r="U39" s="133"/>
      <c r="V39" s="498"/>
      <c r="W39" s="133"/>
      <c r="X39" s="133"/>
      <c r="Y39" s="133"/>
      <c r="Z39" s="498"/>
      <c r="AA39" s="485"/>
      <c r="AB39" s="485"/>
      <c r="AD39" s="502"/>
      <c r="AF39" s="485"/>
      <c r="AG39" s="485"/>
      <c r="AH39" s="502"/>
      <c r="AI39" s="654"/>
      <c r="AJ39" s="485"/>
      <c r="AK39" s="485"/>
      <c r="AL39" s="502"/>
      <c r="AM39" s="654"/>
    </row>
    <row r="40" spans="2:40" ht="14.15" customHeight="1">
      <c r="B40" s="131" t="s">
        <v>263</v>
      </c>
      <c r="C40" s="97"/>
      <c r="D40" s="95"/>
      <c r="E40" s="95"/>
      <c r="F40" s="496"/>
      <c r="G40" s="95"/>
      <c r="H40" s="95"/>
      <c r="I40" s="95"/>
      <c r="J40" s="496"/>
      <c r="K40" s="95"/>
      <c r="L40" s="95"/>
      <c r="M40" s="95"/>
      <c r="N40" s="496"/>
      <c r="O40" s="95"/>
      <c r="P40" s="95"/>
      <c r="Q40" s="95"/>
      <c r="R40" s="496"/>
      <c r="S40" s="95"/>
      <c r="T40" s="95"/>
      <c r="U40" s="95"/>
      <c r="V40" s="496"/>
      <c r="W40" s="95"/>
      <c r="X40" s="95"/>
      <c r="Y40" s="95"/>
      <c r="Z40" s="496"/>
      <c r="AA40" s="95"/>
      <c r="AB40" s="95"/>
      <c r="AC40" s="95"/>
      <c r="AD40" s="496"/>
      <c r="AE40" s="95"/>
      <c r="AF40" s="95"/>
      <c r="AG40" s="95"/>
      <c r="AH40" s="496"/>
      <c r="AI40" s="95"/>
      <c r="AJ40" s="95"/>
      <c r="AK40" s="95"/>
      <c r="AL40" s="496"/>
      <c r="AM40" s="95"/>
    </row>
    <row r="41" spans="2:40" ht="14.15" customHeight="1">
      <c r="B41" s="21" t="s">
        <v>255</v>
      </c>
      <c r="C41" s="96">
        <v>101073.78373700001</v>
      </c>
      <c r="D41" s="96">
        <v>50386.634037999997</v>
      </c>
      <c r="E41" s="96">
        <v>48784.659281</v>
      </c>
      <c r="F41" s="495">
        <v>42514.370387000003</v>
      </c>
      <c r="G41" s="96">
        <f>76044.600623-9512</f>
        <v>66532.600623000006</v>
      </c>
      <c r="H41" s="96">
        <f>35724.390097+9512</f>
        <v>45236.390097000003</v>
      </c>
      <c r="I41" s="96">
        <v>56069.245078</v>
      </c>
      <c r="J41" s="495">
        <v>79512.118501000004</v>
      </c>
      <c r="K41" s="96">
        <v>68610.400284999996</v>
      </c>
      <c r="L41" s="96">
        <v>43951.881950000003</v>
      </c>
      <c r="M41" s="96">
        <v>38087.529236000002</v>
      </c>
      <c r="N41" s="495">
        <v>64144.545041999998</v>
      </c>
      <c r="O41" s="96">
        <v>101182.19947399999</v>
      </c>
      <c r="P41" s="96">
        <v>79638.785793000003</v>
      </c>
      <c r="Q41" s="96">
        <v>77805.875362000006</v>
      </c>
      <c r="R41" s="495">
        <v>118845.42943800001</v>
      </c>
      <c r="S41" s="96">
        <v>194442.89943399999</v>
      </c>
      <c r="T41" s="96">
        <v>201220.52518500001</v>
      </c>
      <c r="U41" s="96">
        <v>99786.928490999999</v>
      </c>
      <c r="V41" s="495">
        <v>92763.218760999996</v>
      </c>
      <c r="W41" s="96">
        <v>134059.359731</v>
      </c>
      <c r="X41" s="96">
        <v>68210.306301999983</v>
      </c>
      <c r="Y41" s="96">
        <v>61927.567092000041</v>
      </c>
      <c r="Z41" s="495">
        <v>171345.250099</v>
      </c>
      <c r="AA41" s="108">
        <v>238775.22</v>
      </c>
      <c r="AB41" s="108">
        <v>96716.387000000002</v>
      </c>
      <c r="AC41" s="108">
        <v>105997</v>
      </c>
      <c r="AD41" s="495">
        <v>196426.35604499999</v>
      </c>
      <c r="AE41" s="96">
        <v>307973.55995800003</v>
      </c>
      <c r="AF41" s="108">
        <v>160935.47099999999</v>
      </c>
      <c r="AG41" s="108">
        <v>289362.48300000001</v>
      </c>
      <c r="AH41" s="495">
        <v>370759.979123</v>
      </c>
      <c r="AI41" s="96">
        <v>147951.577036</v>
      </c>
      <c r="AJ41" s="108">
        <v>392275.98700000002</v>
      </c>
      <c r="AK41" s="108">
        <v>237379.53844099995</v>
      </c>
      <c r="AL41" s="495">
        <v>511303.28225400002</v>
      </c>
      <c r="AM41" s="96">
        <v>162037.321509</v>
      </c>
      <c r="AN41" s="654"/>
    </row>
    <row r="42" spans="2:40" ht="14.15" customHeight="1">
      <c r="B42" s="21" t="s">
        <v>259</v>
      </c>
      <c r="C42" s="108">
        <v>95207.306549000001</v>
      </c>
      <c r="D42" s="108">
        <v>44747.807011999997</v>
      </c>
      <c r="E42" s="108">
        <v>21862.554</v>
      </c>
      <c r="F42" s="495">
        <v>28801.031951000001</v>
      </c>
      <c r="G42" s="108">
        <v>19812.875971000001</v>
      </c>
      <c r="H42" s="108">
        <v>21074.858447999999</v>
      </c>
      <c r="I42" s="108">
        <v>19399.879678000001</v>
      </c>
      <c r="J42" s="495">
        <v>24888.410638000001</v>
      </c>
      <c r="K42" s="108">
        <v>22613.558711999998</v>
      </c>
      <c r="L42" s="108">
        <v>22151.303500999999</v>
      </c>
      <c r="M42" s="108">
        <v>20081.720963</v>
      </c>
      <c r="N42" s="495">
        <v>24906.845495000001</v>
      </c>
      <c r="O42" s="108">
        <v>39459.123440000003</v>
      </c>
      <c r="P42" s="108">
        <v>43689.455379999999</v>
      </c>
      <c r="Q42" s="108">
        <v>44315.584925000003</v>
      </c>
      <c r="R42" s="495">
        <v>45018.684951000003</v>
      </c>
      <c r="S42" s="108">
        <v>45128.921642000001</v>
      </c>
      <c r="T42" s="108">
        <v>44853.753689999998</v>
      </c>
      <c r="U42" s="108">
        <v>47120.245823999998</v>
      </c>
      <c r="V42" s="495">
        <v>43899.923761999999</v>
      </c>
      <c r="W42" s="108">
        <v>45046.505240999999</v>
      </c>
      <c r="X42" s="108">
        <v>47160.119601000006</v>
      </c>
      <c r="Y42" s="108">
        <v>47861.213084999981</v>
      </c>
      <c r="Z42" s="495">
        <v>57914.95232500002</v>
      </c>
      <c r="AA42" s="108">
        <v>57998.362000000001</v>
      </c>
      <c r="AB42" s="108">
        <v>52318.243999999999</v>
      </c>
      <c r="AC42" s="108">
        <v>66318</v>
      </c>
      <c r="AD42" s="495">
        <v>106538.626296</v>
      </c>
      <c r="AE42" s="108">
        <v>111551.674805</v>
      </c>
      <c r="AF42" s="108">
        <v>94123.849000000002</v>
      </c>
      <c r="AG42" s="108">
        <v>83459.126999999993</v>
      </c>
      <c r="AH42" s="495">
        <v>90228.761918999997</v>
      </c>
      <c r="AI42" s="108">
        <v>71282.836441000007</v>
      </c>
      <c r="AJ42" s="108">
        <v>80014.366374999998</v>
      </c>
      <c r="AK42" s="108">
        <v>87202.087303999971</v>
      </c>
      <c r="AL42" s="495">
        <v>204253.177612</v>
      </c>
      <c r="AM42" s="108">
        <v>79350.184854000006</v>
      </c>
      <c r="AN42" s="654"/>
    </row>
    <row r="43" spans="2:40" ht="14.15" customHeight="1">
      <c r="B43" s="132" t="s">
        <v>257</v>
      </c>
      <c r="C43" s="107">
        <v>22195.708634999999</v>
      </c>
      <c r="D43" s="107">
        <v>19021.655527999999</v>
      </c>
      <c r="E43" s="107">
        <v>16542.926403000001</v>
      </c>
      <c r="F43" s="499">
        <v>20371.593844999999</v>
      </c>
      <c r="G43" s="107">
        <v>31807.317514999999</v>
      </c>
      <c r="H43" s="107">
        <v>33354.112728</v>
      </c>
      <c r="I43" s="107">
        <v>29601.215594000001</v>
      </c>
      <c r="J43" s="499">
        <v>37637.927534000002</v>
      </c>
      <c r="K43" s="107">
        <v>33858.921761999998</v>
      </c>
      <c r="L43" s="107">
        <v>31587.971458</v>
      </c>
      <c r="M43" s="107">
        <v>27997.979770000002</v>
      </c>
      <c r="N43" s="499">
        <v>49424.188443999999</v>
      </c>
      <c r="O43" s="107">
        <v>41319.303080999998</v>
      </c>
      <c r="P43" s="107">
        <v>31965.067611999999</v>
      </c>
      <c r="Q43" s="107">
        <v>18023.648032000001</v>
      </c>
      <c r="R43" s="499">
        <v>77231.878970999998</v>
      </c>
      <c r="S43" s="107">
        <v>27335.047308000001</v>
      </c>
      <c r="T43" s="107">
        <v>59731.937797999999</v>
      </c>
      <c r="U43" s="107">
        <v>23388.018484</v>
      </c>
      <c r="V43" s="499">
        <v>44742.246120999996</v>
      </c>
      <c r="W43" s="107">
        <v>80563.305747999999</v>
      </c>
      <c r="X43" s="107">
        <v>101481.610027</v>
      </c>
      <c r="Y43" s="107">
        <v>68748.903338000004</v>
      </c>
      <c r="Z43" s="499">
        <v>116801.87565299997</v>
      </c>
      <c r="AA43" s="107">
        <v>103698.149</v>
      </c>
      <c r="AB43" s="107">
        <v>115832.29</v>
      </c>
      <c r="AC43" s="107">
        <v>98910</v>
      </c>
      <c r="AD43" s="499">
        <v>122947.659667</v>
      </c>
      <c r="AE43" s="107">
        <v>99004.763636000003</v>
      </c>
      <c r="AF43" s="107">
        <v>102043.69</v>
      </c>
      <c r="AG43" s="107">
        <v>60886.091</v>
      </c>
      <c r="AH43" s="499">
        <v>129381.889029</v>
      </c>
      <c r="AI43" s="107">
        <v>116202.54287400001</v>
      </c>
      <c r="AJ43" s="107">
        <v>110352.814</v>
      </c>
      <c r="AK43" s="107">
        <v>77406.555976000003</v>
      </c>
      <c r="AL43" s="499">
        <v>125277.223895</v>
      </c>
      <c r="AM43" s="107">
        <v>148094.69315899999</v>
      </c>
      <c r="AN43" s="654"/>
    </row>
    <row r="44" spans="2:40" ht="14.15" customHeight="1">
      <c r="B44" s="15"/>
      <c r="C44" s="133"/>
      <c r="D44" s="133"/>
      <c r="E44" s="133"/>
      <c r="F44" s="498"/>
      <c r="G44" s="133"/>
      <c r="H44" s="133"/>
      <c r="I44" s="133"/>
      <c r="J44" s="498"/>
      <c r="K44" s="133"/>
      <c r="L44" s="133"/>
      <c r="M44" s="133"/>
      <c r="N44" s="498"/>
      <c r="O44" s="133"/>
      <c r="P44" s="133"/>
      <c r="Q44" s="133"/>
      <c r="R44" s="498"/>
      <c r="S44" s="133"/>
      <c r="T44" s="133"/>
      <c r="U44" s="133"/>
      <c r="V44" s="498"/>
      <c r="W44" s="133"/>
      <c r="X44" s="133"/>
      <c r="Y44" s="133"/>
      <c r="Z44" s="498"/>
      <c r="AD44" s="502"/>
      <c r="AH44" s="502"/>
      <c r="AI44" s="654"/>
      <c r="AL44" s="502"/>
      <c r="AM44" s="654"/>
    </row>
    <row r="45" spans="2:40" ht="14.15" customHeight="1">
      <c r="B45" s="135" t="s">
        <v>264</v>
      </c>
      <c r="C45" s="21"/>
      <c r="D45" s="21"/>
      <c r="E45" s="21"/>
      <c r="F45" s="502"/>
      <c r="G45" s="21"/>
      <c r="H45" s="21"/>
      <c r="I45" s="21"/>
      <c r="J45" s="502"/>
      <c r="K45" s="21"/>
      <c r="L45" s="21"/>
      <c r="M45" s="21"/>
      <c r="N45" s="502"/>
      <c r="O45" s="21"/>
      <c r="P45" s="21"/>
      <c r="Q45" s="21"/>
      <c r="R45" s="502"/>
      <c r="S45" s="21"/>
      <c r="T45" s="21"/>
      <c r="U45" s="21"/>
      <c r="V45" s="502"/>
      <c r="W45" s="21"/>
      <c r="X45" s="21"/>
      <c r="Y45" s="21"/>
      <c r="Z45" s="502"/>
      <c r="AD45" s="502"/>
      <c r="AH45" s="502"/>
      <c r="AL45" s="502"/>
    </row>
    <row r="46" spans="2:40" ht="14.15" customHeight="1">
      <c r="B46" s="15"/>
      <c r="F46" s="503"/>
      <c r="J46" s="503"/>
      <c r="N46" s="503"/>
      <c r="R46" s="503"/>
      <c r="V46" s="503"/>
      <c r="X46" s="503"/>
      <c r="Z46" s="503"/>
      <c r="AA46" s="91"/>
      <c r="AB46" s="91"/>
      <c r="AD46" s="503"/>
      <c r="AE46" s="91"/>
      <c r="AF46" s="91"/>
      <c r="AG46" s="91"/>
      <c r="AH46" s="503"/>
      <c r="AI46" s="91"/>
      <c r="AJ46" s="91"/>
      <c r="AK46" s="91"/>
      <c r="AL46" s="503"/>
      <c r="AM46" s="91"/>
    </row>
    <row r="47" spans="2:40" ht="14.15" customHeight="1" thickBot="1">
      <c r="B47" s="478" t="s">
        <v>265</v>
      </c>
      <c r="E47" s="475">
        <v>2015</v>
      </c>
      <c r="F47" s="504">
        <v>2016</v>
      </c>
      <c r="G47" s="475" t="str">
        <f>+G$3</f>
        <v>1T17</v>
      </c>
      <c r="H47" s="475" t="str">
        <f t="shared" ref="H47:AM47" si="10">+H$3</f>
        <v>2T17</v>
      </c>
      <c r="I47" s="475" t="str">
        <f t="shared" si="10"/>
        <v>3T17</v>
      </c>
      <c r="J47" s="504" t="str">
        <f t="shared" si="10"/>
        <v>4T17</v>
      </c>
      <c r="K47" s="475" t="str">
        <f t="shared" si="10"/>
        <v>1T18</v>
      </c>
      <c r="L47" s="475" t="str">
        <f t="shared" si="10"/>
        <v>2T18</v>
      </c>
      <c r="M47" s="475" t="str">
        <f t="shared" si="10"/>
        <v>3T18</v>
      </c>
      <c r="N47" s="504" t="str">
        <f t="shared" si="10"/>
        <v>4T18</v>
      </c>
      <c r="O47" s="475" t="str">
        <f t="shared" si="10"/>
        <v>1T19</v>
      </c>
      <c r="P47" s="475" t="str">
        <f t="shared" si="10"/>
        <v>2T19</v>
      </c>
      <c r="Q47" s="475" t="str">
        <f t="shared" si="10"/>
        <v>3T19</v>
      </c>
      <c r="R47" s="504" t="str">
        <f t="shared" si="10"/>
        <v>4T19</v>
      </c>
      <c r="S47" s="475" t="str">
        <f t="shared" si="10"/>
        <v>1T20</v>
      </c>
      <c r="T47" s="475" t="str">
        <f t="shared" si="10"/>
        <v>2T20</v>
      </c>
      <c r="U47" s="475" t="str">
        <f t="shared" si="10"/>
        <v>3T20</v>
      </c>
      <c r="V47" s="504" t="str">
        <f t="shared" si="10"/>
        <v>4T20</v>
      </c>
      <c r="W47" s="475" t="str">
        <f t="shared" si="10"/>
        <v>1T21</v>
      </c>
      <c r="X47" s="475" t="str">
        <f t="shared" si="10"/>
        <v>2T21</v>
      </c>
      <c r="Y47" s="475" t="str">
        <f t="shared" si="10"/>
        <v>3T21</v>
      </c>
      <c r="Z47" s="504" t="str">
        <f t="shared" si="10"/>
        <v>4T21</v>
      </c>
      <c r="AA47" s="475" t="str">
        <f t="shared" si="10"/>
        <v>1T22</v>
      </c>
      <c r="AB47" s="475" t="str">
        <f t="shared" si="10"/>
        <v>2T22</v>
      </c>
      <c r="AC47" s="475" t="str">
        <f t="shared" si="10"/>
        <v>3T22</v>
      </c>
      <c r="AD47" s="504" t="str">
        <f t="shared" si="10"/>
        <v>4T22</v>
      </c>
      <c r="AE47" s="475" t="str">
        <f t="shared" si="10"/>
        <v>1T23</v>
      </c>
      <c r="AF47" s="475" t="str">
        <f t="shared" si="10"/>
        <v>2T23</v>
      </c>
      <c r="AG47" s="475" t="str">
        <f t="shared" si="10"/>
        <v>3T23</v>
      </c>
      <c r="AH47" s="504" t="str">
        <f t="shared" si="10"/>
        <v>4T23</v>
      </c>
      <c r="AI47" s="475" t="str">
        <f t="shared" si="10"/>
        <v>1T24</v>
      </c>
      <c r="AJ47" s="475" t="str">
        <f t="shared" si="10"/>
        <v>2T24</v>
      </c>
      <c r="AK47" s="475" t="str">
        <f t="shared" si="10"/>
        <v>3T24</v>
      </c>
      <c r="AL47" s="504" t="str">
        <f t="shared" si="10"/>
        <v>4T24</v>
      </c>
      <c r="AM47" s="475" t="str">
        <f t="shared" si="10"/>
        <v>1T25</v>
      </c>
    </row>
    <row r="48" spans="2:40" ht="14.15" customHeight="1" thickTop="1">
      <c r="F48" s="503"/>
      <c r="G48" s="21"/>
      <c r="H48" s="21"/>
      <c r="I48" s="21"/>
      <c r="J48" s="502"/>
      <c r="K48" s="21"/>
      <c r="L48" s="21"/>
      <c r="M48" s="21"/>
      <c r="N48" s="502"/>
      <c r="O48" s="21"/>
      <c r="P48" s="21"/>
      <c r="Q48" s="21"/>
      <c r="R48" s="502"/>
      <c r="S48" s="21"/>
      <c r="T48" s="21"/>
      <c r="U48" s="21"/>
      <c r="V48" s="502"/>
      <c r="W48" s="21"/>
      <c r="X48" s="21"/>
      <c r="Y48" s="21"/>
      <c r="Z48" s="502"/>
      <c r="AD48" s="502"/>
      <c r="AE48" s="649"/>
      <c r="AH48" s="502"/>
      <c r="AI48" s="649"/>
      <c r="AL48" s="502"/>
      <c r="AM48" s="649"/>
    </row>
    <row r="49" spans="2:39" ht="14.15" customHeight="1">
      <c r="B49" s="25" t="s">
        <v>266</v>
      </c>
      <c r="E49" s="90"/>
      <c r="F49" s="505"/>
      <c r="I49" s="90"/>
      <c r="J49" s="505"/>
      <c r="K49" s="90"/>
      <c r="L49" s="90"/>
      <c r="M49" s="90"/>
      <c r="N49" s="505"/>
      <c r="O49" s="90"/>
      <c r="P49" s="90"/>
      <c r="Q49" s="90"/>
      <c r="R49" s="505"/>
      <c r="S49" s="90"/>
      <c r="T49" s="202"/>
      <c r="U49" s="202"/>
      <c r="V49" s="514"/>
      <c r="W49" s="202"/>
      <c r="X49" s="202"/>
      <c r="Y49" s="202"/>
      <c r="Z49" s="514"/>
      <c r="AD49" s="502"/>
      <c r="AE49" s="649"/>
      <c r="AH49" s="502"/>
      <c r="AI49" s="649"/>
      <c r="AL49" s="502"/>
      <c r="AM49" s="649"/>
    </row>
    <row r="50" spans="2:39" s="193" customFormat="1" ht="14.15" customHeight="1">
      <c r="B50" s="193" t="s">
        <v>267</v>
      </c>
      <c r="F50" s="506"/>
      <c r="J50" s="506"/>
      <c r="N50" s="506"/>
      <c r="O50" s="193">
        <v>497946.04227800004</v>
      </c>
      <c r="P50" s="193">
        <v>451871.578438</v>
      </c>
      <c r="Q50" s="193">
        <v>430074.01990900002</v>
      </c>
      <c r="R50" s="506">
        <v>377776.962963</v>
      </c>
      <c r="S50" s="193">
        <v>458069.76457</v>
      </c>
      <c r="T50" s="141">
        <v>429964.455388</v>
      </c>
      <c r="U50" s="141">
        <v>315589.78765900002</v>
      </c>
      <c r="V50" s="500">
        <v>327439.47918999998</v>
      </c>
      <c r="W50" s="141">
        <v>377669.38595999999</v>
      </c>
      <c r="X50" s="141">
        <v>333585.14440600004</v>
      </c>
      <c r="Y50" s="141">
        <v>310166.46963399998</v>
      </c>
      <c r="Z50" s="500">
        <v>495218.96706900001</v>
      </c>
      <c r="AA50" s="486">
        <v>544489.05839300004</v>
      </c>
      <c r="AB50" s="486">
        <v>423368.65013999998</v>
      </c>
      <c r="AC50" s="486">
        <v>434204.23366700002</v>
      </c>
      <c r="AD50" s="500">
        <v>583216.47987100005</v>
      </c>
      <c r="AE50" s="141">
        <v>717325.24092100002</v>
      </c>
      <c r="AF50" s="486">
        <v>555547.52842400002</v>
      </c>
      <c r="AG50" s="486">
        <v>678998.69905399997</v>
      </c>
      <c r="AH50" s="500">
        <v>832374.75446600001</v>
      </c>
      <c r="AI50" s="141">
        <v>615075.07106300001</v>
      </c>
      <c r="AJ50" s="486">
        <v>785298.26910799998</v>
      </c>
      <c r="AK50" s="486">
        <v>644209.02123900002</v>
      </c>
      <c r="AL50" s="500">
        <v>1159555.0145709999</v>
      </c>
      <c r="AM50" s="141">
        <v>688046.89447599999</v>
      </c>
    </row>
    <row r="51" spans="2:39" s="193" customFormat="1" ht="14.15" customHeight="1">
      <c r="B51" s="212" t="s">
        <v>268</v>
      </c>
      <c r="F51" s="506"/>
      <c r="J51" s="506"/>
      <c r="N51" s="506"/>
      <c r="O51" s="193">
        <v>-279253.63270099997</v>
      </c>
      <c r="P51" s="193">
        <v>-239830.40824399999</v>
      </c>
      <c r="Q51" s="193">
        <v>-220244.49236200002</v>
      </c>
      <c r="R51" s="506">
        <v>-155398.252748</v>
      </c>
      <c r="S51" s="193">
        <v>-223155.375092</v>
      </c>
      <c r="T51" s="141">
        <v>-236375.57830499997</v>
      </c>
      <c r="U51" s="141">
        <v>-153382.809691</v>
      </c>
      <c r="V51" s="500">
        <v>-144389.28044500001</v>
      </c>
      <c r="W51" s="141">
        <v>-164483.961217</v>
      </c>
      <c r="X51" s="141">
        <v>-152151.59809000001</v>
      </c>
      <c r="Y51" s="141">
        <v>-150431.44069299998</v>
      </c>
      <c r="Z51" s="500">
        <v>-217174.70614599995</v>
      </c>
      <c r="AA51" s="486">
        <v>-228450.58264099999</v>
      </c>
      <c r="AB51" s="486">
        <v>-174060.92329899999</v>
      </c>
      <c r="AC51" s="486">
        <v>-224596.76537499999</v>
      </c>
      <c r="AD51" s="500">
        <v>-297557.273461</v>
      </c>
      <c r="AE51" s="141">
        <v>-386658.01716300001</v>
      </c>
      <c r="AF51" s="486">
        <v>-308377.720073</v>
      </c>
      <c r="AG51" s="486">
        <v>-454224.02822500002</v>
      </c>
      <c r="AH51" s="500">
        <v>-581228.51377099997</v>
      </c>
      <c r="AI51" s="141">
        <v>-444388.87100799999</v>
      </c>
      <c r="AJ51" s="486">
        <v>-468028.60981399997</v>
      </c>
      <c r="AK51" s="486">
        <v>-388858.32059299998</v>
      </c>
      <c r="AL51" s="500">
        <v>-887693.63110200001</v>
      </c>
      <c r="AM51" s="141">
        <v>-357263.978259</v>
      </c>
    </row>
    <row r="52" spans="2:39" s="193" customFormat="1" ht="14.15" customHeight="1">
      <c r="B52" s="212" t="s">
        <v>269</v>
      </c>
      <c r="F52" s="506"/>
      <c r="J52" s="506"/>
      <c r="N52" s="506"/>
      <c r="O52" s="193">
        <v>-79932.564075000002</v>
      </c>
      <c r="P52" s="193">
        <v>-90811.118557000009</v>
      </c>
      <c r="Q52" s="193">
        <v>-82735.006694000011</v>
      </c>
      <c r="R52" s="506">
        <v>-59050.591374999996</v>
      </c>
      <c r="S52" s="193">
        <v>-53655.547766000003</v>
      </c>
      <c r="T52" s="141">
        <v>-47963.507798999999</v>
      </c>
      <c r="U52" s="141">
        <v>-57630.922188999997</v>
      </c>
      <c r="V52" s="500">
        <v>-65514.174880000006</v>
      </c>
      <c r="W52" s="141">
        <v>-53363.603939000001</v>
      </c>
      <c r="X52" s="141">
        <v>-62899.785425999995</v>
      </c>
      <c r="Y52" s="141">
        <v>-49566.610635000005</v>
      </c>
      <c r="Z52" s="500">
        <v>-74707.656569000013</v>
      </c>
      <c r="AA52" s="486">
        <v>-57819.902199000004</v>
      </c>
      <c r="AB52" s="486">
        <v>-51344.98373</v>
      </c>
      <c r="AC52" s="486">
        <v>-63788.740544</v>
      </c>
      <c r="AD52" s="500">
        <v>-66500.563899999994</v>
      </c>
      <c r="AE52" s="141">
        <v>-66315.619829999996</v>
      </c>
      <c r="AF52" s="486">
        <v>-67576.692874</v>
      </c>
      <c r="AG52" s="486">
        <v>-68735.018763999993</v>
      </c>
      <c r="AH52" s="500">
        <v>-63452.954024999999</v>
      </c>
      <c r="AI52" s="141">
        <v>-66184.531075000006</v>
      </c>
      <c r="AJ52" s="486">
        <v>-73262.322115999996</v>
      </c>
      <c r="AK52" s="486">
        <v>-78330.543776999999</v>
      </c>
      <c r="AL52" s="500">
        <v>-74659.360558999993</v>
      </c>
      <c r="AM52" s="141">
        <v>-102768.14300900001</v>
      </c>
    </row>
    <row r="53" spans="2:39" s="193" customFormat="1" ht="14.15" customHeight="1">
      <c r="B53" s="212" t="s">
        <v>270</v>
      </c>
      <c r="F53" s="506"/>
      <c r="J53" s="506"/>
      <c r="N53" s="506"/>
      <c r="O53" s="193">
        <v>-25215.7863</v>
      </c>
      <c r="P53" s="193">
        <v>-30256.565991999996</v>
      </c>
      <c r="Q53" s="193">
        <v>-33620.284637000004</v>
      </c>
      <c r="R53" s="506">
        <v>-25414.309455000002</v>
      </c>
      <c r="S53" s="193">
        <v>-24111.746918000001</v>
      </c>
      <c r="T53" s="141">
        <v>-22463.563568999998</v>
      </c>
      <c r="U53" s="141">
        <v>-30741.806512000003</v>
      </c>
      <c r="V53" s="500">
        <v>-21766.668012000002</v>
      </c>
      <c r="W53" s="141">
        <v>-22632.938622999998</v>
      </c>
      <c r="X53" s="141">
        <v>-23958.037930000002</v>
      </c>
      <c r="Y53" s="141">
        <v>-25042.023447</v>
      </c>
      <c r="Z53" s="500">
        <v>-26838.160183999993</v>
      </c>
      <c r="AA53" s="486">
        <v>-25187.685785999998</v>
      </c>
      <c r="AB53" s="486">
        <v>-26390.539973999999</v>
      </c>
      <c r="AC53" s="486">
        <v>-27578.416373</v>
      </c>
      <c r="AD53" s="500">
        <v>-31060.056137</v>
      </c>
      <c r="AE53" s="141">
        <v>-25891.258442999999</v>
      </c>
      <c r="AF53" s="486">
        <v>-29181.341831999998</v>
      </c>
      <c r="AG53" s="486">
        <v>-24663.708770000001</v>
      </c>
      <c r="AH53" s="500">
        <v>-35280.076792</v>
      </c>
      <c r="AI53" s="141">
        <v>-28165.275065999998</v>
      </c>
      <c r="AJ53" s="486">
        <v>-28377.206964000001</v>
      </c>
      <c r="AK53" s="486">
        <v>-28182.055357000001</v>
      </c>
      <c r="AL53" s="500">
        <v>-45164.126731999997</v>
      </c>
      <c r="AM53" s="141">
        <v>-34448.984513000003</v>
      </c>
    </row>
    <row r="54" spans="2:39" s="210" customFormat="1" ht="14.15" customHeight="1">
      <c r="B54" s="210" t="s">
        <v>271</v>
      </c>
      <c r="F54" s="507"/>
      <c r="J54" s="507"/>
      <c r="N54" s="507"/>
      <c r="O54" s="210">
        <v>156450.07250099999</v>
      </c>
      <c r="P54" s="210">
        <v>135757.76740899999</v>
      </c>
      <c r="Q54" s="210">
        <v>133717.987433</v>
      </c>
      <c r="R54" s="507">
        <v>164499.99167300001</v>
      </c>
      <c r="S54" s="210">
        <v>183562.42646699998</v>
      </c>
      <c r="T54" s="211">
        <v>149771.27422099997</v>
      </c>
      <c r="U54" s="211">
        <v>103130.799638</v>
      </c>
      <c r="V54" s="515">
        <v>122444.51731</v>
      </c>
      <c r="W54" s="211">
        <v>165542.49091600001</v>
      </c>
      <c r="X54" s="211">
        <v>126300.71601100001</v>
      </c>
      <c r="Y54" s="211">
        <v>105557.79307299998</v>
      </c>
      <c r="Z54" s="515">
        <v>204643.51386900002</v>
      </c>
      <c r="AA54" s="487">
        <v>260911.548033</v>
      </c>
      <c r="AB54" s="488">
        <v>199079.93567499999</v>
      </c>
      <c r="AC54" s="488">
        <v>145951.95802699999</v>
      </c>
      <c r="AD54" s="507">
        <v>216200.60349899999</v>
      </c>
      <c r="AE54" s="210">
        <f>+AE50+AE51+AE52+AE53-AE55</f>
        <v>266307.955243</v>
      </c>
      <c r="AF54" s="210">
        <f t="shared" ref="AF54:AJ54" si="11">+AF50+AF51+AF52+AF53-AF55</f>
        <v>178276.62762400002</v>
      </c>
      <c r="AG54" s="210">
        <f>+AG50+AG51+AG52+AG53-AG55</f>
        <v>159044.10440499999</v>
      </c>
      <c r="AH54" s="507">
        <f>+AH50+AH51+AH52+AH53-AH55</f>
        <v>179941.99890200005</v>
      </c>
      <c r="AI54" s="210">
        <f t="shared" si="11"/>
        <v>104463.87150600001</v>
      </c>
      <c r="AJ54" s="210">
        <f t="shared" si="11"/>
        <v>243806.64664200001</v>
      </c>
      <c r="AK54" s="210">
        <f>+AK50+AK51+AK52+AK53-AK55</f>
        <v>177050.50452100005</v>
      </c>
      <c r="AL54" s="507">
        <f t="shared" ref="AL54:AM54" si="12">+AL50+AL51+AL52+AL53-AL55</f>
        <v>180170.28859499987</v>
      </c>
      <c r="AM54" s="210">
        <f t="shared" si="12"/>
        <v>230915.888897</v>
      </c>
    </row>
    <row r="55" spans="2:39" s="193" customFormat="1" ht="14.15" customHeight="1">
      <c r="B55" s="212" t="s">
        <v>272</v>
      </c>
      <c r="F55" s="506"/>
      <c r="J55" s="506"/>
      <c r="N55" s="506"/>
      <c r="O55" s="193">
        <v>-42906.013311000002</v>
      </c>
      <c r="P55" s="193">
        <v>-44784.282419000003</v>
      </c>
      <c r="Q55" s="193">
        <v>-40243.750061999999</v>
      </c>
      <c r="R55" s="506">
        <v>-26586.182288</v>
      </c>
      <c r="S55" s="193">
        <v>-26415.331673000001</v>
      </c>
      <c r="T55" s="141">
        <v>-26609.468505999997</v>
      </c>
      <c r="U55" s="141">
        <v>-29296.550369000001</v>
      </c>
      <c r="V55" s="500">
        <v>-26675.161457000002</v>
      </c>
      <c r="W55" s="141">
        <v>-28353.608735000002</v>
      </c>
      <c r="X55" s="141">
        <v>-31724.993050999998</v>
      </c>
      <c r="Y55" s="141">
        <v>-20430.398214000001</v>
      </c>
      <c r="Z55" s="500">
        <v>-28146.069699</v>
      </c>
      <c r="AA55" s="486">
        <v>-27880.660265999999</v>
      </c>
      <c r="AB55" s="489">
        <v>-27507.732538</v>
      </c>
      <c r="AC55" s="489">
        <v>-27711.646651999999</v>
      </c>
      <c r="AD55" s="506">
        <v>-28102.017125999999</v>
      </c>
      <c r="AE55" s="193">
        <v>-27847.609757999999</v>
      </c>
      <c r="AF55" s="489">
        <v>-27864.853979</v>
      </c>
      <c r="AG55" s="489">
        <v>-27668.161110000001</v>
      </c>
      <c r="AH55" s="506">
        <v>-27528.789024000002</v>
      </c>
      <c r="AI55" s="193">
        <v>-28127.477591999999</v>
      </c>
      <c r="AJ55" s="489">
        <v>-28176.516427999999</v>
      </c>
      <c r="AK55" s="489">
        <v>-28212.403009000001</v>
      </c>
      <c r="AL55" s="506">
        <v>-28132.392416999999</v>
      </c>
      <c r="AM55" s="193">
        <v>-37350.100202000001</v>
      </c>
    </row>
    <row r="56" spans="2:39" s="90" customFormat="1" ht="14.15" customHeight="1">
      <c r="B56" s="90" t="s">
        <v>273</v>
      </c>
      <c r="F56" s="505"/>
      <c r="J56" s="505"/>
      <c r="N56" s="505"/>
      <c r="O56" s="90">
        <v>0.31401368988315909</v>
      </c>
      <c r="P56" s="90">
        <v>0.29866474027241047</v>
      </c>
      <c r="Q56" s="90">
        <v>0.32024093338277604</v>
      </c>
      <c r="R56" s="505">
        <v>0.43669021763445914</v>
      </c>
      <c r="S56" s="90">
        <v>0.40488269384790715</v>
      </c>
      <c r="T56" s="202">
        <v>0.35530803629263669</v>
      </c>
      <c r="U56" s="202">
        <v>0.32619724470503325</v>
      </c>
      <c r="V56" s="514">
        <v>0.3745657393763413</v>
      </c>
      <c r="W56" s="202">
        <f t="shared" ref="W56:AB56" si="13">W54/W50</f>
        <v>0.43832647566920629</v>
      </c>
      <c r="X56" s="202">
        <f t="shared" si="13"/>
        <v>0.37861612883240942</v>
      </c>
      <c r="Y56" s="202">
        <f t="shared" si="13"/>
        <v>0.34032625511571057</v>
      </c>
      <c r="Z56" s="514">
        <f t="shared" si="13"/>
        <v>0.4132384409268528</v>
      </c>
      <c r="AA56" s="490">
        <f t="shared" si="13"/>
        <v>0.47918602589196546</v>
      </c>
      <c r="AB56" s="490">
        <f t="shared" si="13"/>
        <v>0.47022833553964855</v>
      </c>
      <c r="AC56" s="490">
        <f t="shared" ref="AC56:AG56" si="14">+AC54/AC50</f>
        <v>0.33613665346923699</v>
      </c>
      <c r="AD56" s="514">
        <f t="shared" si="14"/>
        <v>0.37070386547859685</v>
      </c>
      <c r="AE56" s="202">
        <f t="shared" si="14"/>
        <v>0.37125133767923391</v>
      </c>
      <c r="AF56" s="490">
        <f t="shared" si="14"/>
        <v>0.32090256639201054</v>
      </c>
      <c r="AG56" s="490">
        <f t="shared" si="14"/>
        <v>0.23423329768758719</v>
      </c>
      <c r="AH56" s="514">
        <f>+AH54/AH50</f>
        <v>0.21617906830612574</v>
      </c>
      <c r="AI56" s="202">
        <f t="shared" ref="AI56:AJ56" si="15">+AI54/AI50</f>
        <v>0.16983922194320267</v>
      </c>
      <c r="AJ56" s="490">
        <f t="shared" si="15"/>
        <v>0.31046375145959976</v>
      </c>
      <c r="AK56" s="490">
        <f t="shared" ref="AK56:AM56" si="16">+AK54/AK50</f>
        <v>0.27483394159939084</v>
      </c>
      <c r="AL56" s="514">
        <f t="shared" si="16"/>
        <v>0.15537881888394697</v>
      </c>
      <c r="AM56" s="202">
        <f t="shared" si="16"/>
        <v>0.33561068402591948</v>
      </c>
    </row>
    <row r="57" spans="2:39" s="193" customFormat="1" ht="14.15" customHeight="1">
      <c r="F57" s="506"/>
      <c r="J57" s="506"/>
      <c r="N57" s="506"/>
      <c r="R57" s="506"/>
      <c r="U57" s="141"/>
      <c r="V57" s="500"/>
      <c r="W57" s="141"/>
      <c r="X57" s="141"/>
      <c r="Y57" s="141"/>
      <c r="Z57" s="500"/>
      <c r="AA57" s="486"/>
      <c r="AB57" s="489"/>
      <c r="AC57" s="489"/>
      <c r="AD57" s="517"/>
      <c r="AE57" s="443"/>
      <c r="AF57" s="489"/>
      <c r="AG57" s="489"/>
      <c r="AH57" s="517"/>
      <c r="AI57" s="443"/>
      <c r="AJ57" s="489"/>
      <c r="AK57" s="489"/>
      <c r="AL57" s="517"/>
      <c r="AM57" s="443"/>
    </row>
    <row r="58" spans="2:39" s="193" customFormat="1" ht="14.15" customHeight="1">
      <c r="B58" s="210" t="s">
        <v>836</v>
      </c>
      <c r="F58" s="506"/>
      <c r="J58" s="506"/>
      <c r="N58" s="506"/>
      <c r="R58" s="506"/>
      <c r="U58" s="141"/>
      <c r="V58" s="500"/>
      <c r="W58" s="141"/>
      <c r="X58" s="202"/>
      <c r="Y58" s="202"/>
      <c r="Z58" s="514"/>
      <c r="AA58" s="490"/>
      <c r="AB58" s="486"/>
      <c r="AC58" s="486"/>
      <c r="AD58" s="518"/>
      <c r="AE58" s="442"/>
      <c r="AF58" s="486"/>
      <c r="AG58" s="486"/>
      <c r="AH58" s="518"/>
      <c r="AI58" s="442"/>
      <c r="AJ58" s="486"/>
      <c r="AK58" s="486"/>
      <c r="AL58" s="518"/>
      <c r="AM58" s="442"/>
    </row>
    <row r="59" spans="2:39" s="193" customFormat="1" ht="14.15" customHeight="1">
      <c r="B59" s="193" t="s">
        <v>274</v>
      </c>
      <c r="F59" s="506"/>
      <c r="J59" s="506"/>
      <c r="N59" s="506"/>
      <c r="O59" s="193">
        <v>399404.68361000001</v>
      </c>
      <c r="P59" s="193">
        <v>549334.179244</v>
      </c>
      <c r="Q59" s="193">
        <v>733703.51133299991</v>
      </c>
      <c r="R59" s="506">
        <v>756901.62364999996</v>
      </c>
      <c r="S59" s="193">
        <v>691449.18379399995</v>
      </c>
      <c r="T59" s="193">
        <v>636256.43113099993</v>
      </c>
      <c r="U59" s="141">
        <v>678637.59484799998</v>
      </c>
      <c r="V59" s="500">
        <v>752033.63936599996</v>
      </c>
      <c r="W59" s="141">
        <v>727737.4960269999</v>
      </c>
      <c r="X59" s="141">
        <v>731044.09214500012</v>
      </c>
      <c r="Y59" s="141">
        <v>817054.94467599993</v>
      </c>
      <c r="Z59" s="500">
        <v>870198.41795299994</v>
      </c>
      <c r="AA59" s="486">
        <f>881113.712988+20.601364</f>
        <v>881134.31435200002</v>
      </c>
      <c r="AB59" s="486">
        <v>894705.567561</v>
      </c>
      <c r="AC59" s="489">
        <v>955513.69437399996</v>
      </c>
      <c r="AD59" s="506">
        <v>1348355.204538</v>
      </c>
      <c r="AE59" s="141">
        <v>969094.52833600005</v>
      </c>
      <c r="AF59" s="141">
        <v>1197429.907961</v>
      </c>
      <c r="AG59" s="141">
        <v>1079598.550757</v>
      </c>
      <c r="AH59" s="506">
        <v>1166216.647356</v>
      </c>
      <c r="AI59" s="141">
        <v>1142233.1343109999</v>
      </c>
      <c r="AJ59" s="141">
        <v>1436406.613049</v>
      </c>
      <c r="AK59" s="141">
        <v>1134828.5722330001</v>
      </c>
      <c r="AL59" s="506">
        <v>1356756.7612030001</v>
      </c>
      <c r="AM59" s="141">
        <v>1156353.46422</v>
      </c>
    </row>
    <row r="60" spans="2:39" s="193" customFormat="1" ht="14.15" customHeight="1">
      <c r="B60" s="212" t="s">
        <v>275</v>
      </c>
      <c r="F60" s="506"/>
      <c r="J60" s="506"/>
      <c r="N60" s="506"/>
      <c r="O60" s="193">
        <v>-250232.28801199998</v>
      </c>
      <c r="P60" s="193">
        <v>-351522.38352200005</v>
      </c>
      <c r="Q60" s="193">
        <v>-489884.43966700003</v>
      </c>
      <c r="R60" s="506">
        <v>-470314.63160300005</v>
      </c>
      <c r="S60" s="193">
        <v>-481716.72856899997</v>
      </c>
      <c r="T60" s="193">
        <v>-413721.26193499996</v>
      </c>
      <c r="U60" s="141">
        <v>-447435.49256099999</v>
      </c>
      <c r="V60" s="500">
        <v>-488174.436812</v>
      </c>
      <c r="W60" s="141">
        <v>-481040.629717</v>
      </c>
      <c r="X60" s="141">
        <v>-481785.60137499997</v>
      </c>
      <c r="Y60" s="141">
        <v>-542758.89199100004</v>
      </c>
      <c r="Z60" s="500">
        <v>-581637.98374400008</v>
      </c>
      <c r="AA60" s="486">
        <v>-582181.31665399997</v>
      </c>
      <c r="AB60" s="486">
        <v>-546913.79599400004</v>
      </c>
      <c r="AC60" s="489">
        <v>-606288.24166099995</v>
      </c>
      <c r="AD60" s="506">
        <v>-965723.24205600005</v>
      </c>
      <c r="AE60" s="141">
        <v>-616483.99500600004</v>
      </c>
      <c r="AF60" s="141">
        <v>-782314.00099800003</v>
      </c>
      <c r="AG60" s="141">
        <v>-702724.27480500005</v>
      </c>
      <c r="AH60" s="506">
        <v>-787680.53416499996</v>
      </c>
      <c r="AI60" s="141">
        <v>-751742.37621000002</v>
      </c>
      <c r="AJ60" s="141">
        <v>-1037273.055743</v>
      </c>
      <c r="AK60" s="141">
        <v>-789848.23377299996</v>
      </c>
      <c r="AL60" s="506">
        <v>-985063.91732000001</v>
      </c>
      <c r="AM60" s="141">
        <v>-732726.16667900002</v>
      </c>
    </row>
    <row r="61" spans="2:39" s="193" customFormat="1" ht="14.15" customHeight="1">
      <c r="B61" s="212" t="s">
        <v>276</v>
      </c>
      <c r="F61" s="506"/>
      <c r="J61" s="506"/>
      <c r="N61" s="506"/>
      <c r="O61" s="193">
        <v>-71856.223434999993</v>
      </c>
      <c r="P61" s="193">
        <v>-81455.547358000011</v>
      </c>
      <c r="Q61" s="193">
        <v>-105128.350263</v>
      </c>
      <c r="R61" s="506">
        <v>-104668.366369</v>
      </c>
      <c r="S61" s="193">
        <v>-107705.22658399999</v>
      </c>
      <c r="T61" s="193">
        <v>-94811.808885000006</v>
      </c>
      <c r="U61" s="141">
        <v>-112729.62540799999</v>
      </c>
      <c r="V61" s="500">
        <v>-114527.83580900001</v>
      </c>
      <c r="W61" s="141">
        <v>-124901.679562</v>
      </c>
      <c r="X61" s="141">
        <v>-124392.58264299999</v>
      </c>
      <c r="Y61" s="141">
        <v>-131410.20778500001</v>
      </c>
      <c r="Z61" s="500">
        <v>-138183.53038900002</v>
      </c>
      <c r="AA61" s="486">
        <v>-151354.73600700009</v>
      </c>
      <c r="AB61" s="486">
        <v>-152831.931905</v>
      </c>
      <c r="AC61" s="489">
        <v>-112678.654467</v>
      </c>
      <c r="AD61" s="503">
        <v>-166601.29362800001</v>
      </c>
      <c r="AE61" s="141">
        <v>-156414.85069200001</v>
      </c>
      <c r="AF61" s="141">
        <v>-167335.760626</v>
      </c>
      <c r="AG61" s="141">
        <v>-177383.03448500001</v>
      </c>
      <c r="AH61" s="503">
        <v>-171491.95017500001</v>
      </c>
      <c r="AI61" s="141">
        <v>-184887.55643600001</v>
      </c>
      <c r="AJ61" s="141">
        <v>-196548.38423200001</v>
      </c>
      <c r="AK61" s="141">
        <v>-201659.13832699999</v>
      </c>
      <c r="AL61" s="503">
        <v>-205175.44662900001</v>
      </c>
      <c r="AM61" s="141">
        <v>-186164.388121</v>
      </c>
    </row>
    <row r="62" spans="2:39" s="193" customFormat="1" ht="14.15" customHeight="1">
      <c r="B62" s="212" t="s">
        <v>277</v>
      </c>
      <c r="F62" s="506"/>
      <c r="J62" s="506"/>
      <c r="N62" s="506"/>
      <c r="O62" s="193">
        <v>-22495.831145999997</v>
      </c>
      <c r="P62" s="193">
        <v>-30624.694251999998</v>
      </c>
      <c r="Q62" s="193">
        <v>-36993.279924000002</v>
      </c>
      <c r="R62" s="506">
        <v>-45592.833010000002</v>
      </c>
      <c r="S62" s="193">
        <v>-34740.819918000001</v>
      </c>
      <c r="T62" s="193">
        <v>-41441.310911</v>
      </c>
      <c r="U62" s="141">
        <v>-56065.137684000001</v>
      </c>
      <c r="V62" s="500">
        <v>-32107.849457999997</v>
      </c>
      <c r="W62" s="141">
        <v>-42907.793322000005</v>
      </c>
      <c r="X62" s="141">
        <v>-36148.363281999991</v>
      </c>
      <c r="Y62" s="141">
        <v>-41045.868396000005</v>
      </c>
      <c r="Z62" s="500">
        <v>-50132.02232399999</v>
      </c>
      <c r="AA62" s="486">
        <v>-42806.004089000002</v>
      </c>
      <c r="AB62" s="486">
        <v>-49210.812833999997</v>
      </c>
      <c r="AC62" s="489">
        <v>-40499.531977999999</v>
      </c>
      <c r="AD62" s="506">
        <v>-51800.327877000003</v>
      </c>
      <c r="AE62" s="141">
        <v>-42753.016809000001</v>
      </c>
      <c r="AF62" s="141">
        <v>-47167.112858</v>
      </c>
      <c r="AG62" s="141">
        <v>-43037.026067999999</v>
      </c>
      <c r="AH62" s="506">
        <v>-32797.011195999999</v>
      </c>
      <c r="AI62" s="141">
        <v>-51713.855745000001</v>
      </c>
      <c r="AJ62" s="141">
        <v>-60809.136619999997</v>
      </c>
      <c r="AK62" s="141">
        <v>-50097.559772000001</v>
      </c>
      <c r="AL62" s="506">
        <v>-60804.317895</v>
      </c>
      <c r="AM62" s="141">
        <v>-46423.943671000001</v>
      </c>
    </row>
    <row r="63" spans="2:39" s="210" customFormat="1" ht="14.15" customHeight="1">
      <c r="B63" s="210" t="s">
        <v>278</v>
      </c>
      <c r="F63" s="507"/>
      <c r="J63" s="507"/>
      <c r="N63" s="507"/>
      <c r="O63" s="210">
        <v>81419.717954000007</v>
      </c>
      <c r="P63" s="210">
        <v>121947.08638299999</v>
      </c>
      <c r="Q63" s="210">
        <v>149204.77958199999</v>
      </c>
      <c r="R63" s="507">
        <v>180404.72651900002</v>
      </c>
      <c r="S63" s="210">
        <v>107430.77281699999</v>
      </c>
      <c r="T63" s="210">
        <v>126805.73254200001</v>
      </c>
      <c r="U63" s="211">
        <v>105250.569346</v>
      </c>
      <c r="V63" s="515">
        <v>162921.56102400002</v>
      </c>
      <c r="W63" s="211">
        <v>123594.28443999987</v>
      </c>
      <c r="X63" s="211">
        <v>135710.13394699999</v>
      </c>
      <c r="Y63" s="211">
        <v>148778.518522</v>
      </c>
      <c r="Z63" s="515">
        <v>152594.89958500001</v>
      </c>
      <c r="AA63" s="487">
        <f>+SUM(AA59:AA62)-AA64</f>
        <v>156292.34804199997</v>
      </c>
      <c r="AB63" s="487">
        <v>197510.13934399997</v>
      </c>
      <c r="AC63" s="487">
        <v>196047.26626800001</v>
      </c>
      <c r="AD63" s="515">
        <v>205784.88842</v>
      </c>
      <c r="AE63" s="210">
        <f>+AE59+AE60+AE61+AE62-AE64</f>
        <v>205497.78238300001</v>
      </c>
      <c r="AF63" s="210">
        <f t="shared" ref="AF63:AH63" si="17">+AF59+AF60+AF61+AF62-AF64</f>
        <v>253333.39771999995</v>
      </c>
      <c r="AG63" s="210">
        <f t="shared" si="17"/>
        <v>210066.02061799992</v>
      </c>
      <c r="AH63" s="210">
        <f t="shared" si="17"/>
        <v>242529.49644600006</v>
      </c>
      <c r="AI63" s="210">
        <f t="shared" ref="AI63" si="18">+AI59+AI60+AI61+AI62-AI64</f>
        <v>217108.92534599983</v>
      </c>
      <c r="AJ63" s="210">
        <f t="shared" ref="AJ63" si="19">+AJ59+AJ60+AJ61+AJ62-AJ64</f>
        <v>203268.27250300001</v>
      </c>
      <c r="AK63" s="210">
        <f t="shared" ref="AK63:AM63" si="20">+AK59+AK60+AK61+AK62-AK64</f>
        <v>154873.69629400011</v>
      </c>
      <c r="AL63" s="210">
        <f t="shared" si="20"/>
        <v>172675.38632500009</v>
      </c>
      <c r="AM63" s="210">
        <f t="shared" si="20"/>
        <v>244229.76497199998</v>
      </c>
    </row>
    <row r="64" spans="2:39" s="193" customFormat="1" ht="14.15" customHeight="1">
      <c r="B64" s="212" t="s">
        <v>279</v>
      </c>
      <c r="F64" s="506"/>
      <c r="J64" s="506"/>
      <c r="N64" s="506"/>
      <c r="O64" s="193">
        <v>-26599.376940000002</v>
      </c>
      <c r="P64" s="193">
        <v>-36215.532270999996</v>
      </c>
      <c r="Q64" s="193">
        <v>-47507.338103000002</v>
      </c>
      <c r="R64" s="506">
        <v>-44078.933851000002</v>
      </c>
      <c r="S64" s="193">
        <v>-40144.364094000004</v>
      </c>
      <c r="T64" s="193">
        <v>-40523.683141999994</v>
      </c>
      <c r="U64" s="141">
        <v>-42843.230150999996</v>
      </c>
      <c r="V64" s="500">
        <v>-45698.043737</v>
      </c>
      <c r="W64" s="141">
        <v>-44706.891014000001</v>
      </c>
      <c r="X64" s="141">
        <v>-46992.589102000005</v>
      </c>
      <c r="Y64" s="141">
        <v>-46938.542017999993</v>
      </c>
      <c r="Z64" s="500">
        <v>-52350.01808899999</v>
      </c>
      <c r="AA64" s="486">
        <v>-51500.09044</v>
      </c>
      <c r="AB64" s="486">
        <v>-51761.112516000001</v>
      </c>
      <c r="AC64" s="486">
        <v>-53434.109682000002</v>
      </c>
      <c r="AD64" s="500">
        <v>-49181.698430999997</v>
      </c>
      <c r="AE64" s="141">
        <v>-52055.116554</v>
      </c>
      <c r="AF64" s="141">
        <v>-52720.364241000003</v>
      </c>
      <c r="AG64" s="141">
        <v>-53611.805219000002</v>
      </c>
      <c r="AH64" s="500">
        <v>-68282.344626000006</v>
      </c>
      <c r="AI64" s="141">
        <v>-63219.579425999997</v>
      </c>
      <c r="AJ64" s="141">
        <v>-61492.236048999999</v>
      </c>
      <c r="AK64" s="141">
        <v>-61650.055933000003</v>
      </c>
      <c r="AL64" s="500">
        <v>-66962.306966000004</v>
      </c>
      <c r="AM64" s="141">
        <v>-53190.799223000002</v>
      </c>
    </row>
    <row r="65" spans="2:39" s="90" customFormat="1" ht="14.15" customHeight="1">
      <c r="B65" s="90" t="s">
        <v>280</v>
      </c>
      <c r="F65" s="505"/>
      <c r="J65" s="505"/>
      <c r="N65" s="505"/>
      <c r="O65" s="202">
        <f t="shared" ref="O65:T65" si="21">O63/O59</f>
        <v>0.20385268699929054</v>
      </c>
      <c r="P65" s="202">
        <f t="shared" si="21"/>
        <v>0.22199071346848465</v>
      </c>
      <c r="Q65" s="202">
        <f t="shared" si="21"/>
        <v>0.20335841014434189</v>
      </c>
      <c r="R65" s="514">
        <f t="shared" si="21"/>
        <v>0.23834633310605929</v>
      </c>
      <c r="S65" s="202">
        <f t="shared" si="21"/>
        <v>0.15537045286180612</v>
      </c>
      <c r="T65" s="202">
        <f t="shared" si="21"/>
        <v>0.19929972623866771</v>
      </c>
      <c r="U65" s="202">
        <f t="shared" ref="U65:V65" si="22">U63/U59</f>
        <v>0.15509097955230999</v>
      </c>
      <c r="V65" s="514">
        <f t="shared" si="22"/>
        <v>0.21664132094057739</v>
      </c>
      <c r="W65" s="202">
        <f>W63/W59</f>
        <v>0.16983360774283146</v>
      </c>
      <c r="X65" s="202">
        <f>X63/X59</f>
        <v>0.18563878075918072</v>
      </c>
      <c r="Y65" s="202">
        <f>Y63/Y59</f>
        <v>0.18209120389204372</v>
      </c>
      <c r="Z65" s="514">
        <f>Z63/Z59</f>
        <v>0.17535644335455661</v>
      </c>
      <c r="AA65" s="490">
        <f>AA63/AA59</f>
        <v>0.17737630403934479</v>
      </c>
      <c r="AB65" s="490">
        <v>0.22075434255139353</v>
      </c>
      <c r="AC65" s="490">
        <f t="shared" ref="AC65:AD65" si="23">+AC63/AC59</f>
        <v>0.20517473210725609</v>
      </c>
      <c r="AD65" s="514">
        <f t="shared" si="23"/>
        <v>0.15261919687587816</v>
      </c>
      <c r="AE65" s="202">
        <f>+AE63/AE59</f>
        <v>0.21205132871388038</v>
      </c>
      <c r="AF65" s="202">
        <f t="shared" ref="AF65:AG65" si="24">+AF63/AF59</f>
        <v>0.21156428116229326</v>
      </c>
      <c r="AG65" s="202">
        <f t="shared" si="24"/>
        <v>0.19457790163825661</v>
      </c>
      <c r="AH65" s="514">
        <f t="shared" ref="AH65:AM65" si="25">+AH63/AH59</f>
        <v>0.20796264312969059</v>
      </c>
      <c r="AI65" s="202">
        <f t="shared" si="25"/>
        <v>0.19007409155308816</v>
      </c>
      <c r="AJ65" s="202">
        <f t="shared" si="25"/>
        <v>0.14151165182366501</v>
      </c>
      <c r="AK65" s="202">
        <f t="shared" si="25"/>
        <v>0.13647320845055516</v>
      </c>
      <c r="AL65" s="514">
        <f t="shared" si="25"/>
        <v>0.12727070265114684</v>
      </c>
      <c r="AM65" s="202">
        <f t="shared" si="25"/>
        <v>0.21120684334762754</v>
      </c>
    </row>
    <row r="66" spans="2:39" s="193" customFormat="1" ht="14.15" customHeight="1">
      <c r="B66" s="193" t="s">
        <v>281</v>
      </c>
      <c r="F66" s="506"/>
      <c r="J66" s="506"/>
      <c r="N66" s="506"/>
      <c r="R66" s="500"/>
      <c r="U66" s="141"/>
      <c r="V66" s="500"/>
      <c r="W66" s="141"/>
      <c r="X66" s="141"/>
      <c r="Y66" s="141"/>
      <c r="Z66" s="500"/>
      <c r="AA66" s="486"/>
      <c r="AB66" s="486"/>
      <c r="AC66" s="489"/>
      <c r="AD66" s="517"/>
      <c r="AE66" s="443"/>
      <c r="AF66" s="443"/>
      <c r="AG66" s="443"/>
      <c r="AH66" s="443"/>
      <c r="AI66" s="443"/>
      <c r="AJ66" s="443"/>
      <c r="AK66" s="443"/>
      <c r="AL66" s="443"/>
      <c r="AM66" s="443"/>
    </row>
    <row r="67" spans="2:39" s="193" customFormat="1" ht="14" customHeight="1">
      <c r="F67" s="506"/>
      <c r="J67" s="506"/>
      <c r="N67" s="506"/>
      <c r="R67" s="500"/>
      <c r="U67" s="141"/>
      <c r="V67" s="500"/>
      <c r="W67" s="141"/>
      <c r="X67" s="141"/>
      <c r="Y67" s="141"/>
      <c r="Z67" s="500"/>
      <c r="AA67" s="486"/>
      <c r="AB67" s="486"/>
      <c r="AC67" s="489"/>
      <c r="AD67" s="517"/>
      <c r="AE67" s="443"/>
      <c r="AF67" s="443"/>
      <c r="AG67" s="443"/>
      <c r="AH67" s="443"/>
      <c r="AI67" s="443"/>
      <c r="AJ67" s="443"/>
      <c r="AK67" s="443"/>
      <c r="AL67" s="443"/>
      <c r="AM67" s="443"/>
    </row>
    <row r="68" spans="2:39" s="25" customFormat="1" ht="14.15" customHeight="1">
      <c r="B68" s="25" t="s">
        <v>837</v>
      </c>
      <c r="C68" s="203"/>
      <c r="D68" s="203"/>
      <c r="E68" s="718"/>
      <c r="F68" s="512"/>
      <c r="G68" s="203">
        <v>48081.932357662707</v>
      </c>
      <c r="H68" s="203">
        <v>56770.666070784479</v>
      </c>
      <c r="I68" s="203">
        <v>86557.958818854386</v>
      </c>
      <c r="J68" s="512">
        <v>69363.672882444662</v>
      </c>
      <c r="K68" s="203">
        <v>79907.21827994741</v>
      </c>
      <c r="L68" s="203">
        <v>60652.481565916343</v>
      </c>
      <c r="M68" s="203">
        <v>60933.002488261365</v>
      </c>
      <c r="N68" s="512">
        <v>54775.075917658251</v>
      </c>
      <c r="O68" s="203">
        <v>37842.820965046936</v>
      </c>
      <c r="P68" s="203">
        <v>29452.734634377437</v>
      </c>
      <c r="Q68" s="133">
        <v>37621.410564312799</v>
      </c>
      <c r="R68" s="498">
        <v>34412.865686831763</v>
      </c>
      <c r="S68" s="133">
        <v>40076.257112802239</v>
      </c>
      <c r="T68" s="133">
        <v>37070.961980077991</v>
      </c>
      <c r="U68" s="133">
        <v>50020.922389526793</v>
      </c>
      <c r="V68" s="498">
        <v>51837.257329113629</v>
      </c>
      <c r="W68" s="133">
        <v>47182.936970589537</v>
      </c>
      <c r="X68" s="133">
        <v>52027.483463881981</v>
      </c>
      <c r="Y68" s="133">
        <v>63541.167326976087</v>
      </c>
      <c r="Z68" s="498">
        <v>47159.028981552401</v>
      </c>
      <c r="AA68" s="485">
        <v>37553.641843999998</v>
      </c>
      <c r="AB68" s="485">
        <v>61394.907208219069</v>
      </c>
      <c r="AC68" s="485">
        <v>82168</v>
      </c>
      <c r="AD68" s="498">
        <v>23207.354868899605</v>
      </c>
      <c r="AE68" s="133">
        <v>42125</v>
      </c>
      <c r="AF68" s="485">
        <v>45403.702779185856</v>
      </c>
      <c r="AG68" s="485">
        <v>40326</v>
      </c>
      <c r="AH68" s="498">
        <v>13650.700733835129</v>
      </c>
      <c r="AI68" s="133">
        <v>-2066.6690827841899</v>
      </c>
      <c r="AJ68" s="485">
        <v>12497.201074424036</v>
      </c>
      <c r="AK68" s="485">
        <v>5245</v>
      </c>
      <c r="AL68" s="498">
        <v>1457</v>
      </c>
      <c r="AM68" s="133">
        <v>-422.16320230659676</v>
      </c>
    </row>
    <row r="69" spans="2:39" ht="14.15" customHeight="1">
      <c r="E69" s="90"/>
      <c r="F69" s="505"/>
      <c r="G69" s="209"/>
      <c r="H69" s="209"/>
      <c r="I69" s="209"/>
      <c r="J69" s="510"/>
      <c r="K69" s="209"/>
      <c r="L69" s="209"/>
      <c r="M69" s="209"/>
      <c r="N69" s="510"/>
      <c r="O69" s="209"/>
      <c r="P69" s="209"/>
      <c r="Q69" s="209"/>
      <c r="R69" s="510"/>
      <c r="S69" s="209"/>
      <c r="T69" s="209"/>
      <c r="U69" s="209"/>
      <c r="V69" s="510"/>
      <c r="W69" s="209"/>
      <c r="X69" s="209"/>
      <c r="Y69" s="209"/>
      <c r="Z69" s="510"/>
      <c r="AD69" s="502"/>
      <c r="AH69" s="502"/>
      <c r="AL69" s="502"/>
    </row>
    <row r="70" spans="2:39" ht="14.15" customHeight="1" thickBot="1">
      <c r="B70" s="478" t="s">
        <v>282</v>
      </c>
      <c r="E70" s="98"/>
      <c r="F70" s="508"/>
      <c r="G70" s="122" t="str">
        <f>+G$3</f>
        <v>1T17</v>
      </c>
      <c r="H70" s="122" t="str">
        <f t="shared" ref="H70:T70" si="26">+H$3</f>
        <v>2T17</v>
      </c>
      <c r="I70" s="122" t="str">
        <f t="shared" si="26"/>
        <v>3T17</v>
      </c>
      <c r="J70" s="511" t="str">
        <f t="shared" si="26"/>
        <v>4T17</v>
      </c>
      <c r="K70" s="122" t="str">
        <f t="shared" si="26"/>
        <v>1T18</v>
      </c>
      <c r="L70" s="122" t="str">
        <f t="shared" si="26"/>
        <v>2T18</v>
      </c>
      <c r="M70" s="122" t="str">
        <f t="shared" si="26"/>
        <v>3T18</v>
      </c>
      <c r="N70" s="511" t="str">
        <f t="shared" si="26"/>
        <v>4T18</v>
      </c>
      <c r="O70" s="122" t="str">
        <f t="shared" si="26"/>
        <v>1T19</v>
      </c>
      <c r="P70" s="122" t="str">
        <f t="shared" si="26"/>
        <v>2T19</v>
      </c>
      <c r="Q70" s="122" t="str">
        <f t="shared" si="26"/>
        <v>3T19</v>
      </c>
      <c r="R70" s="511" t="str">
        <f t="shared" si="26"/>
        <v>4T19</v>
      </c>
      <c r="S70" s="122" t="str">
        <f t="shared" si="26"/>
        <v>1T20</v>
      </c>
      <c r="T70" s="122" t="str">
        <f t="shared" si="26"/>
        <v>2T20</v>
      </c>
      <c r="U70" s="122" t="s">
        <v>57</v>
      </c>
      <c r="V70" s="511" t="s">
        <v>58</v>
      </c>
      <c r="W70" s="122" t="s">
        <v>59</v>
      </c>
      <c r="X70" s="122" t="str">
        <f t="shared" ref="X70:AJ70" si="27">+X3</f>
        <v>2T21</v>
      </c>
      <c r="Y70" s="122" t="str">
        <f t="shared" si="27"/>
        <v>3T21</v>
      </c>
      <c r="Z70" s="511" t="str">
        <f t="shared" si="27"/>
        <v>4T21</v>
      </c>
      <c r="AA70" s="122" t="str">
        <f t="shared" si="27"/>
        <v>1T22</v>
      </c>
      <c r="AB70" s="122" t="str">
        <f t="shared" si="27"/>
        <v>2T22</v>
      </c>
      <c r="AC70" s="122" t="str">
        <f t="shared" si="27"/>
        <v>3T22</v>
      </c>
      <c r="AD70" s="511" t="str">
        <f t="shared" si="27"/>
        <v>4T22</v>
      </c>
      <c r="AE70" s="122" t="str">
        <f t="shared" si="27"/>
        <v>1T23</v>
      </c>
      <c r="AF70" s="122" t="str">
        <f t="shared" si="27"/>
        <v>2T23</v>
      </c>
      <c r="AG70" s="122" t="str">
        <f t="shared" si="27"/>
        <v>3T23</v>
      </c>
      <c r="AH70" s="511" t="str">
        <f t="shared" si="27"/>
        <v>4T23</v>
      </c>
      <c r="AI70" s="122" t="str">
        <f>+AI3</f>
        <v>1T24</v>
      </c>
      <c r="AJ70" s="122" t="str">
        <f t="shared" si="27"/>
        <v>2T24</v>
      </c>
      <c r="AK70" s="122" t="str">
        <f t="shared" ref="AK70:AL70" si="28">+AK3</f>
        <v>3T24</v>
      </c>
      <c r="AL70" s="511" t="str">
        <f t="shared" si="28"/>
        <v>4T24</v>
      </c>
      <c r="AM70" s="122" t="str">
        <f>+AM3</f>
        <v>1T25</v>
      </c>
    </row>
    <row r="71" spans="2:39" ht="14.15" customHeight="1" thickTop="1">
      <c r="C71" s="21"/>
      <c r="D71" s="21"/>
      <c r="E71" s="21"/>
      <c r="F71" s="502"/>
      <c r="J71" s="503"/>
      <c r="N71" s="503"/>
      <c r="R71" s="503"/>
      <c r="V71" s="503"/>
      <c r="Z71" s="503"/>
      <c r="AD71" s="502"/>
      <c r="AH71" s="502"/>
      <c r="AL71" s="502"/>
    </row>
    <row r="72" spans="2:39" ht="14.15" customHeight="1">
      <c r="B72" s="200" t="s">
        <v>283</v>
      </c>
      <c r="F72" s="503"/>
      <c r="J72" s="503"/>
      <c r="N72" s="503"/>
      <c r="R72" s="503"/>
      <c r="V72" s="503"/>
      <c r="Z72" s="503"/>
      <c r="AD72" s="502"/>
      <c r="AH72" s="502"/>
      <c r="AL72" s="502"/>
    </row>
    <row r="73" spans="2:39" ht="14.15" customHeight="1">
      <c r="B73" s="21" t="s">
        <v>284</v>
      </c>
      <c r="C73" s="21"/>
      <c r="D73" s="21"/>
      <c r="E73" s="21"/>
      <c r="F73" s="502"/>
      <c r="G73" s="91">
        <v>331665</v>
      </c>
      <c r="H73" s="91">
        <v>301480</v>
      </c>
      <c r="I73" s="91">
        <v>324247</v>
      </c>
      <c r="J73" s="503">
        <v>335267</v>
      </c>
      <c r="K73" s="91">
        <v>394483</v>
      </c>
      <c r="L73" s="91">
        <v>381643</v>
      </c>
      <c r="M73" s="91">
        <v>425988</v>
      </c>
      <c r="N73" s="503">
        <v>415472</v>
      </c>
      <c r="O73" s="91">
        <v>410645.66600000003</v>
      </c>
      <c r="P73" s="91">
        <v>429683.18800000002</v>
      </c>
      <c r="Q73" s="91">
        <v>444527.22343300004</v>
      </c>
      <c r="R73" s="503">
        <v>381148.92299999995</v>
      </c>
      <c r="S73" s="91">
        <v>413587.538</v>
      </c>
      <c r="T73" s="96">
        <v>401835</v>
      </c>
      <c r="U73" s="96">
        <v>340697.25199999986</v>
      </c>
      <c r="V73" s="495">
        <v>361026.57328400016</v>
      </c>
      <c r="W73" s="96">
        <v>435032.435</v>
      </c>
      <c r="X73" s="96">
        <v>415604.67800000001</v>
      </c>
      <c r="Y73" s="96">
        <v>442072.08299999998</v>
      </c>
      <c r="Z73" s="495">
        <v>551408.804</v>
      </c>
      <c r="AA73" s="108">
        <v>614283.18000000005</v>
      </c>
      <c r="AB73" s="108">
        <v>508310.42599999998</v>
      </c>
      <c r="AC73" s="108">
        <v>621018.53899999999</v>
      </c>
      <c r="AD73" s="519">
        <v>980981</v>
      </c>
      <c r="AE73" s="457">
        <v>711330.84204699995</v>
      </c>
      <c r="AF73" s="717">
        <v>802103.24641999998</v>
      </c>
      <c r="AG73" s="717">
        <v>786022.63604999997</v>
      </c>
      <c r="AH73" s="519">
        <v>893972.48924100003</v>
      </c>
      <c r="AI73" s="457">
        <v>775510.59091999999</v>
      </c>
      <c r="AJ73" s="717">
        <v>1145576.878339</v>
      </c>
      <c r="AK73" s="717">
        <v>761831.89017100004</v>
      </c>
      <c r="AL73" s="519">
        <v>1399461.8249299999</v>
      </c>
      <c r="AM73" s="457">
        <v>647761.49973000004</v>
      </c>
    </row>
    <row r="74" spans="2:39" ht="14.15" customHeight="1">
      <c r="B74" s="21" t="s">
        <v>285</v>
      </c>
      <c r="C74" s="21"/>
      <c r="D74" s="21"/>
      <c r="E74" s="21"/>
      <c r="F74" s="502"/>
      <c r="G74" s="91">
        <v>78351</v>
      </c>
      <c r="H74" s="91">
        <v>81960</v>
      </c>
      <c r="I74" s="91">
        <v>85034</v>
      </c>
      <c r="J74" s="503">
        <v>88608</v>
      </c>
      <c r="K74" s="91">
        <v>86317</v>
      </c>
      <c r="L74" s="91">
        <v>81667</v>
      </c>
      <c r="M74" s="91">
        <v>81691</v>
      </c>
      <c r="N74" s="503">
        <v>75928</v>
      </c>
      <c r="O74" s="91">
        <v>88938.284</v>
      </c>
      <c r="P74" s="91">
        <v>93849.771999999997</v>
      </c>
      <c r="Q74" s="91">
        <v>101697.15003799999</v>
      </c>
      <c r="R74" s="503">
        <v>81536.793999999994</v>
      </c>
      <c r="S74" s="91">
        <v>77739.135999999999</v>
      </c>
      <c r="T74" s="96">
        <v>79882</v>
      </c>
      <c r="U74" s="96">
        <v>82177.320000000007</v>
      </c>
      <c r="V74" s="495">
        <v>85521.126573000016</v>
      </c>
      <c r="W74" s="96">
        <v>84031.335000000006</v>
      </c>
      <c r="X74" s="96">
        <v>91558.621999999988</v>
      </c>
      <c r="Y74" s="96">
        <v>79934.423999999999</v>
      </c>
      <c r="Z74" s="495">
        <v>91812.619000000006</v>
      </c>
      <c r="AA74" s="108">
        <v>91807.837</v>
      </c>
      <c r="AB74" s="108">
        <v>91451.173999999999</v>
      </c>
      <c r="AC74" s="108">
        <v>96292.698999999993</v>
      </c>
      <c r="AD74" s="519">
        <v>94882</v>
      </c>
      <c r="AE74" s="457">
        <v>72760.271588999996</v>
      </c>
      <c r="AF74" s="717">
        <v>81766.142999999996</v>
      </c>
      <c r="AG74" s="717">
        <v>82374.12</v>
      </c>
      <c r="AH74" s="519">
        <v>94128.144253000006</v>
      </c>
      <c r="AI74" s="457">
        <v>84724.982619000002</v>
      </c>
      <c r="AJ74" s="717">
        <v>86023.717787000001</v>
      </c>
      <c r="AK74" s="717">
        <v>87533.413096000004</v>
      </c>
      <c r="AL74" s="519">
        <v>103038.467655</v>
      </c>
      <c r="AM74" s="457">
        <v>92663.179365000004</v>
      </c>
    </row>
    <row r="75" spans="2:39" ht="14.15" customHeight="1">
      <c r="B75" s="21" t="s">
        <v>286</v>
      </c>
      <c r="C75" s="21"/>
      <c r="D75" s="21"/>
      <c r="E75" s="21"/>
      <c r="F75" s="502"/>
      <c r="G75" s="91">
        <v>35070</v>
      </c>
      <c r="H75" s="91">
        <v>34560</v>
      </c>
      <c r="I75" s="91">
        <v>31757</v>
      </c>
      <c r="J75" s="503">
        <v>31082</v>
      </c>
      <c r="K75" s="91">
        <v>38672</v>
      </c>
      <c r="L75" s="91">
        <v>36278</v>
      </c>
      <c r="M75" s="91">
        <v>37703</v>
      </c>
      <c r="N75" s="503">
        <v>31878</v>
      </c>
      <c r="O75" s="91">
        <v>42661.447999999997</v>
      </c>
      <c r="P75" s="91">
        <v>35656.296999999999</v>
      </c>
      <c r="Q75" s="91">
        <v>42381.233051000003</v>
      </c>
      <c r="R75" s="503">
        <v>36814.021999999997</v>
      </c>
      <c r="S75" s="91">
        <v>46800.506999999998</v>
      </c>
      <c r="T75" s="96">
        <v>38446</v>
      </c>
      <c r="U75" s="96">
        <v>45862.453999999998</v>
      </c>
      <c r="V75" s="495">
        <v>45776.447393000009</v>
      </c>
      <c r="W75" s="96">
        <v>48490.105000000003</v>
      </c>
      <c r="X75" s="96">
        <v>44058.783000000003</v>
      </c>
      <c r="Y75" s="96">
        <v>47423.70299999998</v>
      </c>
      <c r="Z75" s="495">
        <v>43973.409000000014</v>
      </c>
      <c r="AA75" s="108">
        <v>50968.796000000002</v>
      </c>
      <c r="AB75" s="108">
        <v>47679.845999999998</v>
      </c>
      <c r="AC75" s="108">
        <v>50493.322999999997</v>
      </c>
      <c r="AD75" s="519">
        <v>45679</v>
      </c>
      <c r="AE75" s="457">
        <v>66380.638701000003</v>
      </c>
      <c r="AF75" s="717">
        <v>61540.237000000001</v>
      </c>
      <c r="AG75" s="717">
        <v>55670.913999999997</v>
      </c>
      <c r="AH75" s="519">
        <v>57067.560634000001</v>
      </c>
      <c r="AI75" s="457">
        <v>71417.635687000002</v>
      </c>
      <c r="AJ75" s="717">
        <v>62255.063556000001</v>
      </c>
      <c r="AK75" s="717">
        <v>63746.637562999997</v>
      </c>
      <c r="AL75" s="519">
        <v>62560.441558999999</v>
      </c>
      <c r="AM75" s="457">
        <v>83801.318056000004</v>
      </c>
    </row>
    <row r="76" spans="2:39" ht="14.15" customHeight="1">
      <c r="B76" s="21" t="s">
        <v>287</v>
      </c>
      <c r="C76" s="21"/>
      <c r="D76" s="21"/>
      <c r="E76" s="21"/>
      <c r="F76" s="502"/>
      <c r="G76" s="91">
        <v>22683</v>
      </c>
      <c r="H76" s="91">
        <v>26725</v>
      </c>
      <c r="I76" s="91">
        <v>22394</v>
      </c>
      <c r="J76" s="503">
        <v>27452</v>
      </c>
      <c r="K76" s="91">
        <v>16479</v>
      </c>
      <c r="L76" s="91">
        <v>23089</v>
      </c>
      <c r="M76" s="91">
        <v>21599</v>
      </c>
      <c r="N76" s="503">
        <v>26627</v>
      </c>
      <c r="O76" s="91">
        <v>24040.196</v>
      </c>
      <c r="P76" s="91">
        <v>32608.262999999999</v>
      </c>
      <c r="Q76" s="91">
        <v>39399.238202</v>
      </c>
      <c r="R76" s="503">
        <v>28412.303</v>
      </c>
      <c r="S76" s="91">
        <v>25999.077000000001</v>
      </c>
      <c r="T76" s="96">
        <v>21690</v>
      </c>
      <c r="U76" s="96">
        <v>28584.269</v>
      </c>
      <c r="V76" s="495">
        <v>25787.908729999996</v>
      </c>
      <c r="W76" s="96">
        <v>28492.2</v>
      </c>
      <c r="X76" s="96">
        <v>30797.791999999998</v>
      </c>
      <c r="Y76" s="96">
        <v>36573.338000000003</v>
      </c>
      <c r="Z76" s="495">
        <v>44092.67</v>
      </c>
      <c r="AA76" s="108">
        <v>39331.120000000003</v>
      </c>
      <c r="AB76" s="108">
        <v>40636.571000000004</v>
      </c>
      <c r="AC76" s="108">
        <v>44319.652000000002</v>
      </c>
      <c r="AD76" s="519">
        <v>61647</v>
      </c>
      <c r="AE76" s="457">
        <v>37689.620579000002</v>
      </c>
      <c r="AF76" s="717">
        <v>47007.716</v>
      </c>
      <c r="AG76" s="717">
        <v>44229.85</v>
      </c>
      <c r="AH76" s="519">
        <v>67286.257572000002</v>
      </c>
      <c r="AI76" s="457">
        <v>34018.949493</v>
      </c>
      <c r="AJ76" s="717">
        <v>72803.406965000002</v>
      </c>
      <c r="AK76" s="717">
        <v>71701.547707000005</v>
      </c>
      <c r="AL76" s="519">
        <v>68120.274615000002</v>
      </c>
      <c r="AM76" s="457">
        <v>61445.809290999998</v>
      </c>
    </row>
    <row r="77" spans="2:39" ht="14.15" customHeight="1">
      <c r="B77" s="21" t="s">
        <v>288</v>
      </c>
      <c r="C77" s="21"/>
      <c r="D77" s="21"/>
      <c r="E77" s="21"/>
      <c r="F77" s="502"/>
      <c r="G77" s="91">
        <v>12144</v>
      </c>
      <c r="H77" s="91">
        <v>11103</v>
      </c>
      <c r="I77" s="91">
        <v>11757</v>
      </c>
      <c r="J77" s="503">
        <v>13285</v>
      </c>
      <c r="K77" s="91">
        <v>13725</v>
      </c>
      <c r="L77" s="91">
        <v>12752</v>
      </c>
      <c r="M77" s="91">
        <v>12201</v>
      </c>
      <c r="N77" s="503">
        <v>18018</v>
      </c>
      <c r="O77" s="91">
        <v>14287.421</v>
      </c>
      <c r="P77" s="91">
        <v>15069.047</v>
      </c>
      <c r="Q77" s="91">
        <v>12221.135963000001</v>
      </c>
      <c r="R77" s="503">
        <v>13227.396000000001</v>
      </c>
      <c r="S77" s="91">
        <v>10322.298000000001</v>
      </c>
      <c r="T77" s="96">
        <v>9670</v>
      </c>
      <c r="U77" s="96">
        <v>10755.897000000001</v>
      </c>
      <c r="V77" s="495">
        <v>9973.1422850000017</v>
      </c>
      <c r="W77" s="96">
        <v>13034.77</v>
      </c>
      <c r="X77" s="96">
        <v>12265.674999999999</v>
      </c>
      <c r="Y77" s="96">
        <v>10982.353000000003</v>
      </c>
      <c r="Z77" s="495">
        <v>14803.201999999997</v>
      </c>
      <c r="AA77" s="108">
        <v>17700.522000000001</v>
      </c>
      <c r="AB77" s="108">
        <v>15072.99</v>
      </c>
      <c r="AC77" s="108">
        <v>13282.319</v>
      </c>
      <c r="AD77" s="519">
        <v>16329</v>
      </c>
      <c r="AE77" s="457">
        <v>21257.655609000001</v>
      </c>
      <c r="AF77" s="717">
        <v>14055.023718</v>
      </c>
      <c r="AG77" s="717">
        <v>11909.25597</v>
      </c>
      <c r="AH77" s="519">
        <v>14763.204454000001</v>
      </c>
      <c r="AI77" s="457">
        <v>2126.9623999999999</v>
      </c>
      <c r="AJ77" s="717">
        <v>56.975999999999999</v>
      </c>
      <c r="AK77" s="717">
        <v>0</v>
      </c>
      <c r="AL77" s="519">
        <v>0</v>
      </c>
      <c r="AM77" s="457">
        <v>1389.307018</v>
      </c>
    </row>
    <row r="78" spans="2:39" ht="14.15" customHeight="1">
      <c r="B78" s="21" t="s">
        <v>289</v>
      </c>
      <c r="C78" s="21"/>
      <c r="D78" s="21"/>
      <c r="E78" s="21"/>
      <c r="F78" s="502"/>
      <c r="G78" s="91">
        <v>16816</v>
      </c>
      <c r="H78" s="91">
        <v>15885</v>
      </c>
      <c r="I78" s="91">
        <v>16536</v>
      </c>
      <c r="J78" s="503">
        <v>6992</v>
      </c>
      <c r="K78" s="91">
        <v>12177</v>
      </c>
      <c r="L78" s="91">
        <v>11679</v>
      </c>
      <c r="M78" s="91">
        <v>9635</v>
      </c>
      <c r="N78" s="503">
        <v>8493</v>
      </c>
      <c r="O78" s="91">
        <v>12416.931</v>
      </c>
      <c r="P78" s="91">
        <v>9313.2710000000006</v>
      </c>
      <c r="Q78" s="91">
        <v>11330.072865000002</v>
      </c>
      <c r="R78" s="503">
        <v>-770.27500000000146</v>
      </c>
      <c r="S78" s="91">
        <v>7944.5820000000003</v>
      </c>
      <c r="T78" s="96">
        <v>9125</v>
      </c>
      <c r="U78" s="96">
        <v>12396.25</v>
      </c>
      <c r="V78" s="495">
        <v>11100.934836</v>
      </c>
      <c r="W78" s="96">
        <v>12518.588</v>
      </c>
      <c r="X78" s="96">
        <v>15608.287</v>
      </c>
      <c r="Y78" s="96">
        <v>9201.1330000000016</v>
      </c>
      <c r="Z78" s="495">
        <v>13063.991999999998</v>
      </c>
      <c r="AA78" s="108">
        <v>11883.713</v>
      </c>
      <c r="AB78" s="108">
        <v>4013.4479999999999</v>
      </c>
      <c r="AC78" s="108">
        <v>11423.673000000001</v>
      </c>
      <c r="AD78" s="519">
        <v>13203.931887999999</v>
      </c>
      <c r="AE78" s="457">
        <v>17123.970084</v>
      </c>
      <c r="AF78" s="717">
        <v>15467.102000000001</v>
      </c>
      <c r="AG78" s="717">
        <v>15506.53</v>
      </c>
      <c r="AH78" s="519">
        <v>4311.3851699999996</v>
      </c>
      <c r="AI78" s="457">
        <v>6939.8064050000003</v>
      </c>
      <c r="AJ78" s="717">
        <v>7745.8456809999998</v>
      </c>
      <c r="AK78" s="717">
        <v>9549.6433209999996</v>
      </c>
      <c r="AL78" s="519">
        <v>9429.9046490000001</v>
      </c>
      <c r="AM78" s="457">
        <v>16347.894178</v>
      </c>
    </row>
    <row r="79" spans="2:39" ht="14.15" customHeight="1">
      <c r="B79" s="21" t="s">
        <v>290</v>
      </c>
      <c r="C79" s="21"/>
      <c r="D79" s="21"/>
      <c r="E79" s="21"/>
      <c r="F79" s="502"/>
      <c r="G79" s="91">
        <v>4997</v>
      </c>
      <c r="H79" s="91">
        <v>7710</v>
      </c>
      <c r="I79" s="91">
        <v>13260</v>
      </c>
      <c r="J79" s="503">
        <v>17907</v>
      </c>
      <c r="K79" s="91">
        <v>9452</v>
      </c>
      <c r="L79" s="91">
        <v>11743</v>
      </c>
      <c r="M79" s="91">
        <v>13954</v>
      </c>
      <c r="N79" s="503">
        <v>14423</v>
      </c>
      <c r="O79" s="91">
        <v>10955.966</v>
      </c>
      <c r="P79" s="91">
        <v>19788.784</v>
      </c>
      <c r="Q79" s="91">
        <v>13058.838044000004</v>
      </c>
      <c r="R79" s="503">
        <v>16631.411999999997</v>
      </c>
      <c r="S79" s="91">
        <v>11244.422</v>
      </c>
      <c r="T79" s="96">
        <v>9694</v>
      </c>
      <c r="U79" s="96">
        <v>12414.192999999999</v>
      </c>
      <c r="V79" s="495">
        <v>23753.223551999996</v>
      </c>
      <c r="W79" s="96">
        <v>13887.749</v>
      </c>
      <c r="X79" s="96">
        <v>15458.398000000001</v>
      </c>
      <c r="Y79" s="96">
        <v>15211.645</v>
      </c>
      <c r="Z79" s="495">
        <v>21243.207999999999</v>
      </c>
      <c r="AA79" s="108">
        <v>14196.589</v>
      </c>
      <c r="AB79" s="108">
        <v>18371.976999999999</v>
      </c>
      <c r="AC79" s="108">
        <v>18586.530999999999</v>
      </c>
      <c r="AD79" s="519">
        <v>17349</v>
      </c>
      <c r="AE79" s="457">
        <v>17595.595015999999</v>
      </c>
      <c r="AF79" s="717">
        <v>19913.960999999999</v>
      </c>
      <c r="AG79" s="717">
        <v>18469.109</v>
      </c>
      <c r="AH79" s="519">
        <v>22596.806280000001</v>
      </c>
      <c r="AI79" s="457">
        <v>22329.483611</v>
      </c>
      <c r="AJ79" s="717">
        <v>11454.094293</v>
      </c>
      <c r="AK79" s="717">
        <v>18720.429411000001</v>
      </c>
      <c r="AL79" s="519">
        <v>17009.343914000001</v>
      </c>
      <c r="AM79" s="457">
        <v>12683.003064</v>
      </c>
    </row>
    <row r="80" spans="2:39" ht="14.15" customHeight="1">
      <c r="B80" s="21" t="s">
        <v>291</v>
      </c>
      <c r="C80" s="21"/>
      <c r="D80" s="21"/>
      <c r="E80" s="21"/>
      <c r="F80" s="502"/>
      <c r="G80" s="91">
        <v>9108</v>
      </c>
      <c r="H80" s="91">
        <v>11249</v>
      </c>
      <c r="I80" s="91">
        <v>11613</v>
      </c>
      <c r="J80" s="503">
        <v>15366</v>
      </c>
      <c r="K80" s="91">
        <v>10723</v>
      </c>
      <c r="L80" s="91">
        <v>13228</v>
      </c>
      <c r="M80" s="91">
        <v>12208</v>
      </c>
      <c r="N80" s="503">
        <v>15878</v>
      </c>
      <c r="O80" s="91">
        <v>10687.706</v>
      </c>
      <c r="P80" s="91">
        <v>14892.196</v>
      </c>
      <c r="Q80" s="91">
        <v>20564.344533000003</v>
      </c>
      <c r="R80" s="503">
        <v>22480.752999999997</v>
      </c>
      <c r="S80" s="91">
        <v>17277.32</v>
      </c>
      <c r="T80" s="96">
        <v>15583</v>
      </c>
      <c r="U80" s="96">
        <v>17868.923999999999</v>
      </c>
      <c r="V80" s="495">
        <v>20391.348589000001</v>
      </c>
      <c r="W80" s="96">
        <v>20175.754000000001</v>
      </c>
      <c r="X80" s="96">
        <v>21331.460999999996</v>
      </c>
      <c r="Y80" s="96">
        <v>24153.398000000001</v>
      </c>
      <c r="Z80" s="495">
        <v>29481.387000000002</v>
      </c>
      <c r="AA80" s="108">
        <v>31412.045999999998</v>
      </c>
      <c r="AB80" s="108">
        <v>29862.3</v>
      </c>
      <c r="AC80" s="108">
        <v>29638.924999999999</v>
      </c>
      <c r="AD80" s="519">
        <v>68160</v>
      </c>
      <c r="AE80" s="457">
        <v>33539.116863000003</v>
      </c>
      <c r="AF80" s="717">
        <v>42968.727631000002</v>
      </c>
      <c r="AG80" s="717">
        <v>56092.246118000003</v>
      </c>
      <c r="AH80" s="519">
        <v>62399.312770999997</v>
      </c>
      <c r="AI80" s="457">
        <v>50787.164641000003</v>
      </c>
      <c r="AJ80" s="717">
        <v>58668.801369000001</v>
      </c>
      <c r="AK80" s="717">
        <v>52400.948233000003</v>
      </c>
      <c r="AL80" s="519">
        <v>67445.099608999997</v>
      </c>
      <c r="AM80" s="457">
        <v>60618.044335999999</v>
      </c>
    </row>
    <row r="81" spans="2:39" ht="14.15" customHeight="1">
      <c r="B81" s="21" t="s">
        <v>292</v>
      </c>
      <c r="C81" s="21"/>
      <c r="D81" s="21"/>
      <c r="E81" s="21"/>
      <c r="F81" s="502"/>
      <c r="G81" s="91">
        <v>4318</v>
      </c>
      <c r="H81" s="91">
        <v>3467</v>
      </c>
      <c r="I81" s="91">
        <v>4467</v>
      </c>
      <c r="J81" s="503">
        <v>6061</v>
      </c>
      <c r="K81" s="91">
        <v>2905</v>
      </c>
      <c r="L81" s="91">
        <v>3762</v>
      </c>
      <c r="M81" s="91">
        <v>2536</v>
      </c>
      <c r="N81" s="503">
        <v>4051</v>
      </c>
      <c r="O81" s="91">
        <v>2554.2669999999998</v>
      </c>
      <c r="P81" s="91">
        <v>4505.049</v>
      </c>
      <c r="Q81" s="91">
        <v>1947.1223250000003</v>
      </c>
      <c r="R81" s="503">
        <v>7510.5619999999999</v>
      </c>
      <c r="S81" s="91">
        <v>3763.5880000000002</v>
      </c>
      <c r="T81" s="96">
        <v>2507</v>
      </c>
      <c r="U81" s="96">
        <v>4374.3570000000009</v>
      </c>
      <c r="V81" s="495">
        <v>5990.806376999999</v>
      </c>
      <c r="W81" s="96">
        <v>1929.0119999999999</v>
      </c>
      <c r="X81" s="96">
        <v>4070.585</v>
      </c>
      <c r="Y81" s="96">
        <v>4461.482</v>
      </c>
      <c r="Z81" s="495">
        <v>6012.9210000000003</v>
      </c>
      <c r="AA81" s="108">
        <v>1459.9590000000001</v>
      </c>
      <c r="AB81" s="108">
        <v>2999.547</v>
      </c>
      <c r="AC81" s="108">
        <v>3498.8879999999999</v>
      </c>
      <c r="AD81" s="519">
        <v>5125.3488669999997</v>
      </c>
      <c r="AE81" s="457">
        <v>3424.6275740000001</v>
      </c>
      <c r="AF81" s="717">
        <v>3257.9662819999999</v>
      </c>
      <c r="AG81" s="717">
        <v>5390.1580000000004</v>
      </c>
      <c r="AH81" s="519">
        <v>7368.4356589999998</v>
      </c>
      <c r="AI81" s="457">
        <v>3800.6506939999999</v>
      </c>
      <c r="AJ81" s="717">
        <v>4113.9018040000001</v>
      </c>
      <c r="AK81" s="717">
        <v>4579.9739529999997</v>
      </c>
      <c r="AL81" s="519">
        <v>6262.8310179999999</v>
      </c>
      <c r="AM81" s="457">
        <v>2948.1343000000002</v>
      </c>
    </row>
    <row r="82" spans="2:39" ht="14.15" customHeight="1">
      <c r="B82" s="21" t="s">
        <v>293</v>
      </c>
      <c r="C82" s="21"/>
      <c r="D82" s="21"/>
      <c r="E82" s="21"/>
      <c r="F82" s="502"/>
      <c r="G82" s="91">
        <v>5494</v>
      </c>
      <c r="H82" s="91">
        <v>3680</v>
      </c>
      <c r="I82" s="91">
        <v>3440</v>
      </c>
      <c r="J82" s="503">
        <v>3174</v>
      </c>
      <c r="K82" s="91">
        <v>4015</v>
      </c>
      <c r="L82" s="91">
        <v>2682</v>
      </c>
      <c r="M82" s="91">
        <v>4001</v>
      </c>
      <c r="N82" s="503">
        <v>2063</v>
      </c>
      <c r="O82" s="91">
        <v>3850.6410000000001</v>
      </c>
      <c r="P82" s="91">
        <v>4501.6400000000003</v>
      </c>
      <c r="Q82" s="91">
        <v>3721.8098030000001</v>
      </c>
      <c r="R82" s="503">
        <v>8282.9089999999997</v>
      </c>
      <c r="S82" s="91">
        <v>4671.6819999999998</v>
      </c>
      <c r="T82" s="96">
        <v>5560</v>
      </c>
      <c r="U82" s="96">
        <v>4235.5489999999991</v>
      </c>
      <c r="V82" s="495">
        <v>5716.1795910000019</v>
      </c>
      <c r="W82" s="96">
        <v>4864.0309999999999</v>
      </c>
      <c r="X82" s="96">
        <v>6112.6279999999997</v>
      </c>
      <c r="Y82" s="96">
        <v>5592.0329999999994</v>
      </c>
      <c r="Z82" s="495">
        <v>6815.3080000000009</v>
      </c>
      <c r="AA82" s="108">
        <v>4678.6909999999998</v>
      </c>
      <c r="AB82" s="108">
        <v>7152.66</v>
      </c>
      <c r="AC82" s="108">
        <v>7370.009</v>
      </c>
      <c r="AD82" s="519">
        <v>6945</v>
      </c>
      <c r="AE82" s="457">
        <v>9363.9934909999993</v>
      </c>
      <c r="AF82" s="717">
        <v>7222.5408070000003</v>
      </c>
      <c r="AG82" s="717">
        <v>4656.3942239999997</v>
      </c>
      <c r="AH82" s="519">
        <v>4842.4377839999997</v>
      </c>
      <c r="AI82" s="457">
        <v>568.20901000000003</v>
      </c>
      <c r="AJ82" s="717">
        <v>69.784699000000003</v>
      </c>
      <c r="AK82" s="717">
        <v>4.2714569999999998</v>
      </c>
      <c r="AL82" s="519">
        <v>10.758653000000001</v>
      </c>
      <c r="AM82" s="457">
        <v>761.71879200000001</v>
      </c>
    </row>
    <row r="83" spans="2:39" ht="14.15" customHeight="1">
      <c r="B83" s="21" t="s">
        <v>294</v>
      </c>
      <c r="C83" s="21"/>
      <c r="D83" s="21"/>
      <c r="E83" s="21"/>
      <c r="F83" s="502"/>
      <c r="G83" s="91">
        <v>1763</v>
      </c>
      <c r="H83" s="91">
        <v>1813</v>
      </c>
      <c r="I83" s="91">
        <v>1990</v>
      </c>
      <c r="J83" s="503">
        <v>1816</v>
      </c>
      <c r="K83" s="91">
        <v>1223</v>
      </c>
      <c r="L83" s="91">
        <v>1853</v>
      </c>
      <c r="M83" s="91">
        <v>1244</v>
      </c>
      <c r="N83" s="503">
        <v>1955</v>
      </c>
      <c r="O83" s="91">
        <v>1421.473</v>
      </c>
      <c r="P83" s="91">
        <v>2463.3670000000002</v>
      </c>
      <c r="Q83" s="91">
        <v>3190.9445719999999</v>
      </c>
      <c r="R83" s="503">
        <v>3515.2150000000001</v>
      </c>
      <c r="S83" s="91">
        <v>2234.473</v>
      </c>
      <c r="T83" s="96">
        <v>1847</v>
      </c>
      <c r="U83" s="96">
        <v>2139.7569999999996</v>
      </c>
      <c r="V83" s="495">
        <v>1726.7441159999998</v>
      </c>
      <c r="W83" s="96">
        <v>2122.087</v>
      </c>
      <c r="X83" s="96">
        <v>2969.721</v>
      </c>
      <c r="Y83" s="96">
        <v>1361.5820000000003</v>
      </c>
      <c r="Z83" s="495">
        <v>2937.6099999999997</v>
      </c>
      <c r="AA83" s="108">
        <v>2110.9589999999998</v>
      </c>
      <c r="AB83" s="108">
        <v>1525.367</v>
      </c>
      <c r="AC83" s="108">
        <v>2768.1660000000002</v>
      </c>
      <c r="AD83" s="519">
        <v>10782.353471</v>
      </c>
      <c r="AE83" s="457">
        <v>3883.4860509999999</v>
      </c>
      <c r="AF83" s="717">
        <v>3627.1379310000002</v>
      </c>
      <c r="AG83" s="717">
        <v>4231.3599999999997</v>
      </c>
      <c r="AH83" s="519">
        <v>4855.5188740000003</v>
      </c>
      <c r="AI83" s="457">
        <v>3962.0023070000002</v>
      </c>
      <c r="AJ83" s="717">
        <v>5068.8714179999997</v>
      </c>
      <c r="AK83" s="717">
        <v>5042.4390119999998</v>
      </c>
      <c r="AL83" s="519">
        <v>4432.4880549999998</v>
      </c>
      <c r="AM83" s="457">
        <v>4346.433704</v>
      </c>
    </row>
    <row r="84" spans="2:39" ht="14.15" customHeight="1">
      <c r="B84" s="21" t="s">
        <v>295</v>
      </c>
      <c r="C84" s="21"/>
      <c r="D84" s="21"/>
      <c r="E84" s="21"/>
      <c r="F84" s="502"/>
      <c r="G84" s="91">
        <v>958</v>
      </c>
      <c r="H84" s="91">
        <v>924</v>
      </c>
      <c r="I84" s="91">
        <v>964</v>
      </c>
      <c r="J84" s="503">
        <v>1244</v>
      </c>
      <c r="K84" s="91">
        <v>1872</v>
      </c>
      <c r="L84" s="91">
        <v>1700</v>
      </c>
      <c r="M84" s="91">
        <v>725</v>
      </c>
      <c r="N84" s="503">
        <v>1201</v>
      </c>
      <c r="O84" s="91">
        <v>389.89100000000002</v>
      </c>
      <c r="P84" s="91">
        <v>1074.4490000000001</v>
      </c>
      <c r="Q84" s="91">
        <v>801.60511900000006</v>
      </c>
      <c r="R84" s="503">
        <v>788.05499999999984</v>
      </c>
      <c r="S84" s="91">
        <v>574.56799999999998</v>
      </c>
      <c r="T84" s="96">
        <v>112</v>
      </c>
      <c r="U84" s="96">
        <v>389.00599999999997</v>
      </c>
      <c r="V84" s="495">
        <v>1200.7037949999999</v>
      </c>
      <c r="W84" s="96">
        <v>1106.0619999999999</v>
      </c>
      <c r="X84" s="96">
        <v>872.07000000000016</v>
      </c>
      <c r="Y84" s="96">
        <v>404.67499999999973</v>
      </c>
      <c r="Z84" s="495">
        <v>-26.806999999999789</v>
      </c>
      <c r="AA84" s="108">
        <v>1206.075</v>
      </c>
      <c r="AB84" s="108">
        <v>1534.8489999999999</v>
      </c>
      <c r="AC84" s="108">
        <v>1130.595</v>
      </c>
      <c r="AD84" s="519">
        <v>2032.80045</v>
      </c>
      <c r="AE84" s="457">
        <v>816.71245499999998</v>
      </c>
      <c r="AF84" s="717">
        <v>4163.2860000000001</v>
      </c>
      <c r="AG84" s="717">
        <v>1699.3389999999999</v>
      </c>
      <c r="AH84" s="519">
        <v>365.636481</v>
      </c>
      <c r="AI84" s="457">
        <v>2260.4808790000002</v>
      </c>
      <c r="AJ84" s="717">
        <v>3853.7213879999999</v>
      </c>
      <c r="AK84" s="717">
        <v>1226.17273</v>
      </c>
      <c r="AL84" s="519">
        <v>1994.361674</v>
      </c>
      <c r="AM84" s="457">
        <v>2538.738061</v>
      </c>
    </row>
    <row r="85" spans="2:39" s="25" customFormat="1" ht="14.15" customHeight="1">
      <c r="B85" s="25" t="s">
        <v>296</v>
      </c>
      <c r="F85" s="509"/>
      <c r="G85" s="203">
        <f t="shared" ref="G85:N85" si="29">+SUM(G73:G84)</f>
        <v>523367</v>
      </c>
      <c r="H85" s="203">
        <f t="shared" si="29"/>
        <v>500556</v>
      </c>
      <c r="I85" s="203">
        <f t="shared" si="29"/>
        <v>527459</v>
      </c>
      <c r="J85" s="512">
        <f t="shared" si="29"/>
        <v>548254</v>
      </c>
      <c r="K85" s="203">
        <f t="shared" si="29"/>
        <v>592043</v>
      </c>
      <c r="L85" s="203">
        <f t="shared" si="29"/>
        <v>582076</v>
      </c>
      <c r="M85" s="203">
        <f t="shared" si="29"/>
        <v>623485</v>
      </c>
      <c r="N85" s="512">
        <f t="shared" si="29"/>
        <v>615987</v>
      </c>
      <c r="O85" s="203">
        <v>622849.8899999999</v>
      </c>
      <c r="P85" s="203">
        <f t="shared" ref="P85:Z85" si="30">SUM(P73:P84)</f>
        <v>663405.32299999997</v>
      </c>
      <c r="Q85" s="203">
        <f t="shared" si="30"/>
        <v>694840.71794799995</v>
      </c>
      <c r="R85" s="512">
        <f t="shared" si="30"/>
        <v>599578.0689999999</v>
      </c>
      <c r="S85" s="203">
        <f t="shared" si="30"/>
        <v>622159.19099999999</v>
      </c>
      <c r="T85" s="133">
        <f t="shared" si="30"/>
        <v>595951</v>
      </c>
      <c r="U85" s="133">
        <f t="shared" si="30"/>
        <v>561895.22799999977</v>
      </c>
      <c r="V85" s="498">
        <f t="shared" si="30"/>
        <v>597965.13912099996</v>
      </c>
      <c r="W85" s="133">
        <f t="shared" si="30"/>
        <v>665684.12799999991</v>
      </c>
      <c r="X85" s="133">
        <f t="shared" si="30"/>
        <v>660708.70000000007</v>
      </c>
      <c r="Y85" s="133">
        <f t="shared" si="30"/>
        <v>677371.84900000016</v>
      </c>
      <c r="Z85" s="498">
        <f t="shared" si="30"/>
        <v>825618.32299999986</v>
      </c>
      <c r="AA85" s="485">
        <f t="shared" ref="AA85:AF85" si="31">SUM(AA73:AA84)</f>
        <v>881039.48699999996</v>
      </c>
      <c r="AB85" s="485">
        <f t="shared" si="31"/>
        <v>768611.15500000003</v>
      </c>
      <c r="AC85" s="485">
        <f t="shared" si="31"/>
        <v>899823.3189999999</v>
      </c>
      <c r="AD85" s="498">
        <f t="shared" si="31"/>
        <v>1323116.4346760001</v>
      </c>
      <c r="AE85" s="133">
        <f>SUM(AE73:AE84)</f>
        <v>995166.53005900001</v>
      </c>
      <c r="AF85" s="485">
        <f t="shared" si="31"/>
        <v>1103093.087789</v>
      </c>
      <c r="AG85" s="485">
        <f t="shared" ref="AG85:AH85" si="32">SUM(AG73:AG84)</f>
        <v>1086251.912362</v>
      </c>
      <c r="AH85" s="498">
        <f t="shared" si="32"/>
        <v>1233957.1891730002</v>
      </c>
      <c r="AI85" s="133">
        <f>SUM(AI73:AI84)</f>
        <v>1058446.9186660002</v>
      </c>
      <c r="AJ85" s="485">
        <f>SUM(AJ73:AJ84)</f>
        <v>1457691.0632989998</v>
      </c>
      <c r="AK85" s="485">
        <f>SUM(AK73:AK84)</f>
        <v>1076337.3666540002</v>
      </c>
      <c r="AL85" s="498">
        <f>SUM(AL73:AL84)</f>
        <v>1739765.7963309998</v>
      </c>
      <c r="AM85" s="133">
        <f>SUM(AM73:AM84)</f>
        <v>987305.07989500021</v>
      </c>
    </row>
    <row r="86" spans="2:39" ht="14.15" customHeight="1">
      <c r="F86" s="503"/>
      <c r="J86" s="503"/>
      <c r="N86" s="503"/>
      <c r="R86" s="503"/>
      <c r="T86" s="96"/>
      <c r="U86" s="96"/>
      <c r="V86" s="495"/>
      <c r="W86" s="96"/>
      <c r="X86" s="96"/>
      <c r="Y86" s="96"/>
      <c r="Z86" s="495"/>
      <c r="AC86" s="491"/>
      <c r="AD86" s="520"/>
      <c r="AE86" s="46"/>
      <c r="AH86" s="520"/>
      <c r="AI86" s="46"/>
      <c r="AJ86" s="21">
        <f>+AJ85+'EEFF Consolidados'!AN17</f>
        <v>0</v>
      </c>
      <c r="AK86" s="21">
        <f>+AK85+'EEFF Consolidados'!AO17</f>
        <v>0</v>
      </c>
      <c r="AL86" s="21">
        <f>+AL85+'EEFF Consolidados'!AP17</f>
        <v>0</v>
      </c>
      <c r="AM86" s="21">
        <f>+AM85+'EEFF Consolidados'!AQ17</f>
        <v>0</v>
      </c>
    </row>
    <row r="87" spans="2:39" ht="14.15" customHeight="1" thickBot="1">
      <c r="B87" s="478" t="s">
        <v>297</v>
      </c>
      <c r="C87" s="483" t="s">
        <v>298</v>
      </c>
      <c r="D87" s="482"/>
      <c r="E87" s="482"/>
      <c r="F87" s="482"/>
      <c r="G87" s="483" t="s">
        <v>299</v>
      </c>
      <c r="H87" s="483"/>
      <c r="I87" s="483"/>
      <c r="J87" s="513"/>
      <c r="K87" s="483" t="s">
        <v>300</v>
      </c>
      <c r="L87" s="483"/>
      <c r="M87" s="483"/>
      <c r="N87" s="513"/>
      <c r="O87" s="483" t="s">
        <v>301</v>
      </c>
      <c r="P87" s="483"/>
      <c r="Q87" s="483"/>
      <c r="R87" s="513"/>
      <c r="S87" s="483" t="s">
        <v>302</v>
      </c>
      <c r="T87" s="483"/>
      <c r="U87" s="483"/>
      <c r="V87" s="513"/>
      <c r="W87" s="483" t="s">
        <v>303</v>
      </c>
      <c r="X87" s="483"/>
      <c r="Y87" s="483"/>
      <c r="Z87" s="513"/>
      <c r="AA87" s="483" t="s">
        <v>304</v>
      </c>
      <c r="AB87" s="483"/>
      <c r="AC87" s="483"/>
      <c r="AD87" s="513"/>
      <c r="AE87" s="483" t="s">
        <v>305</v>
      </c>
      <c r="AF87" s="483"/>
      <c r="AG87" s="483"/>
      <c r="AH87" s="513"/>
      <c r="AI87" s="483" t="s">
        <v>881</v>
      </c>
      <c r="AJ87" s="483"/>
      <c r="AK87" s="483"/>
      <c r="AL87" s="513"/>
      <c r="AM87" s="483" t="s">
        <v>952</v>
      </c>
    </row>
    <row r="88" spans="2:39" ht="14.15" customHeight="1" thickTop="1">
      <c r="B88" s="191" t="s">
        <v>306</v>
      </c>
      <c r="J88" s="503"/>
      <c r="N88" s="503"/>
      <c r="R88" s="503"/>
      <c r="V88" s="503"/>
      <c r="Z88" s="503"/>
      <c r="AD88" s="502"/>
      <c r="AH88" s="502"/>
      <c r="AL88" s="502"/>
    </row>
    <row r="89" spans="2:39" s="81" customFormat="1" ht="14.15" customHeight="1">
      <c r="B89" s="493" t="s">
        <v>307</v>
      </c>
      <c r="C89" s="484">
        <v>120</v>
      </c>
      <c r="D89" s="484"/>
      <c r="E89" s="484"/>
      <c r="F89" s="492"/>
      <c r="G89" s="484">
        <v>130</v>
      </c>
      <c r="H89" s="484"/>
      <c r="I89" s="484"/>
      <c r="J89" s="492"/>
      <c r="K89" s="484">
        <v>170</v>
      </c>
      <c r="L89" s="484"/>
      <c r="M89" s="484"/>
      <c r="N89" s="492"/>
      <c r="O89" s="484">
        <v>184</v>
      </c>
      <c r="P89" s="484"/>
      <c r="Q89" s="484"/>
      <c r="R89" s="492"/>
      <c r="S89" s="484">
        <v>198</v>
      </c>
      <c r="T89" s="484"/>
      <c r="U89" s="484"/>
      <c r="V89" s="492"/>
      <c r="W89" s="484">
        <v>206</v>
      </c>
      <c r="X89" s="484"/>
      <c r="Y89" s="484"/>
      <c r="Z89" s="492"/>
      <c r="AA89" s="484">
        <v>253</v>
      </c>
      <c r="AB89" s="484"/>
      <c r="AC89" s="484"/>
      <c r="AD89" s="492"/>
      <c r="AE89" s="484">
        <v>283</v>
      </c>
      <c r="AF89" s="484"/>
      <c r="AG89" s="484"/>
      <c r="AH89" s="492"/>
      <c r="AI89" s="484">
        <v>310</v>
      </c>
      <c r="AJ89" s="484"/>
      <c r="AK89" s="484"/>
      <c r="AL89" s="492"/>
      <c r="AM89" s="484">
        <v>326</v>
      </c>
    </row>
    <row r="90" spans="2:39" s="81" customFormat="1" ht="14.15" customHeight="1">
      <c r="B90" s="493" t="s">
        <v>308</v>
      </c>
      <c r="C90" s="484" t="s">
        <v>114</v>
      </c>
      <c r="D90" s="484"/>
      <c r="E90" s="484"/>
      <c r="F90" s="492"/>
      <c r="G90" s="484" t="s">
        <v>114</v>
      </c>
      <c r="H90" s="484"/>
      <c r="I90" s="484"/>
      <c r="J90" s="492"/>
      <c r="K90" s="484" t="s">
        <v>114</v>
      </c>
      <c r="L90" s="484"/>
      <c r="M90" s="484"/>
      <c r="N90" s="492"/>
      <c r="O90" s="484" t="s">
        <v>114</v>
      </c>
      <c r="P90" s="484"/>
      <c r="Q90" s="484"/>
      <c r="R90" s="492"/>
      <c r="S90" s="484">
        <v>94</v>
      </c>
      <c r="T90" s="484"/>
      <c r="U90" s="484"/>
      <c r="V90" s="492"/>
      <c r="W90" s="484">
        <v>56</v>
      </c>
      <c r="X90" s="484"/>
      <c r="Y90" s="484"/>
      <c r="Z90" s="492"/>
      <c r="AA90" s="484">
        <v>56</v>
      </c>
      <c r="AB90" s="484"/>
      <c r="AC90" s="484"/>
      <c r="AD90" s="492"/>
      <c r="AE90" s="484" t="s">
        <v>114</v>
      </c>
      <c r="AF90" s="484"/>
      <c r="AG90" s="484"/>
      <c r="AH90" s="492"/>
      <c r="AI90" s="484" t="s">
        <v>114</v>
      </c>
      <c r="AJ90" s="484"/>
      <c r="AK90" s="484"/>
      <c r="AL90" s="492"/>
      <c r="AM90" s="484" t="s">
        <v>114</v>
      </c>
    </row>
  </sheetData>
  <phoneticPr fontId="14" type="noConversion"/>
  <hyperlinks>
    <hyperlink ref="B1" location="Contenido!A1" display="Volver a contenido" xr:uid="{040B67EE-EC7A-469F-A390-A61BAE8EE8DF}"/>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G75"/>
  <sheetViews>
    <sheetView showGridLines="0" zoomScaleNormal="100" workbookViewId="0">
      <pane xSplit="2" ySplit="2" topLeftCell="AT3"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4.15" customHeight="1"/>
  <cols>
    <col min="1" max="1" width="3.26953125" style="21" customWidth="1"/>
    <col min="2" max="2" width="54.81640625" style="21" customWidth="1"/>
    <col min="3" max="6" width="11.453125" style="93"/>
    <col min="7" max="7" width="11.453125" style="139"/>
    <col min="8" max="9" width="11.453125" style="93"/>
    <col min="10" max="10" width="11.453125" style="140"/>
    <col min="11" max="11" width="11.453125" style="139"/>
    <col min="12" max="13" width="11.453125" style="93"/>
    <col min="14" max="14" width="11.453125" style="140"/>
    <col min="15" max="15" width="11.453125" style="139"/>
    <col min="16" max="18" width="11.453125" style="93"/>
    <col min="19" max="19" width="11.453125" style="139"/>
    <col min="20" max="22" width="11.453125" style="93"/>
    <col min="23" max="23" width="11.453125" style="139"/>
    <col min="24" max="26" width="11.453125" style="93"/>
    <col min="27" max="27" width="11.453125" style="221"/>
    <col min="28" max="29" width="11.453125" style="93"/>
    <col min="30" max="30" width="12.81640625" style="93" customWidth="1"/>
    <col min="31" max="31" width="13.7265625" style="221" bestFit="1" customWidth="1"/>
    <col min="32" max="34" width="11.453125" style="93"/>
    <col min="35" max="35" width="11.453125" style="221"/>
    <col min="36" max="38" width="11.453125" style="93"/>
    <col min="39" max="39" width="11.453125" style="221"/>
    <col min="40" max="41" width="11.453125" style="93"/>
    <col min="42" max="42" width="11.453125" style="140"/>
    <col min="43" max="45" width="11.453125" style="93"/>
    <col min="46" max="46" width="11.453125" style="581"/>
    <col min="47" max="47" width="11.453125" style="444"/>
    <col min="48" max="49" width="11.453125" style="93"/>
    <col min="50" max="50" width="11.453125" style="581"/>
    <col min="51" max="53" width="11.6328125" style="444" customWidth="1"/>
    <col min="54" max="54" width="11.453125" style="581"/>
    <col min="55" max="55" width="11.6328125" style="444" customWidth="1"/>
    <col min="56" max="56" width="22.54296875" style="21" customWidth="1"/>
    <col min="57" max="16384" width="11.453125" style="21"/>
  </cols>
  <sheetData>
    <row r="1" spans="2:59" ht="14.15" customHeight="1">
      <c r="B1" s="612" t="s">
        <v>32</v>
      </c>
      <c r="BD1" s="742"/>
    </row>
    <row r="2" spans="2:59" ht="15" customHeight="1" thickBot="1">
      <c r="B2" s="478" t="s">
        <v>309</v>
      </c>
      <c r="C2" s="482" t="s">
        <v>310</v>
      </c>
      <c r="D2" s="482" t="s">
        <v>311</v>
      </c>
      <c r="E2" s="482" t="s">
        <v>312</v>
      </c>
      <c r="F2" s="482" t="s">
        <v>313</v>
      </c>
      <c r="G2" s="482" t="s">
        <v>314</v>
      </c>
      <c r="H2" s="482" t="s">
        <v>315</v>
      </c>
      <c r="I2" s="482" t="s">
        <v>316</v>
      </c>
      <c r="J2" s="482" t="s">
        <v>317</v>
      </c>
      <c r="K2" s="482" t="s">
        <v>318</v>
      </c>
      <c r="L2" s="482" t="s">
        <v>319</v>
      </c>
      <c r="M2" s="482" t="s">
        <v>320</v>
      </c>
      <c r="N2" s="482" t="s">
        <v>321</v>
      </c>
      <c r="O2" s="482" t="s">
        <v>322</v>
      </c>
      <c r="P2" s="482" t="s">
        <v>323</v>
      </c>
      <c r="Q2" s="482" t="s">
        <v>324</v>
      </c>
      <c r="R2" s="482" t="s">
        <v>325</v>
      </c>
      <c r="S2" s="482" t="s">
        <v>326</v>
      </c>
      <c r="T2" s="482" t="s">
        <v>327</v>
      </c>
      <c r="U2" s="482" t="s">
        <v>328</v>
      </c>
      <c r="V2" s="482" t="s">
        <v>329</v>
      </c>
      <c r="W2" s="482" t="s">
        <v>330</v>
      </c>
      <c r="X2" s="482" t="s">
        <v>331</v>
      </c>
      <c r="Y2" s="482" t="s">
        <v>332</v>
      </c>
      <c r="Z2" s="482" t="s">
        <v>333</v>
      </c>
      <c r="AA2" s="482" t="s">
        <v>334</v>
      </c>
      <c r="AB2" s="482" t="s">
        <v>335</v>
      </c>
      <c r="AC2" s="482" t="s">
        <v>336</v>
      </c>
      <c r="AD2" s="482" t="s">
        <v>337</v>
      </c>
      <c r="AE2" s="482" t="s">
        <v>162</v>
      </c>
      <c r="AF2" s="482" t="s">
        <v>163</v>
      </c>
      <c r="AG2" s="482" t="s">
        <v>164</v>
      </c>
      <c r="AH2" s="482" t="s">
        <v>165</v>
      </c>
      <c r="AI2" s="482" t="s">
        <v>338</v>
      </c>
      <c r="AJ2" s="482" t="s">
        <v>339</v>
      </c>
      <c r="AK2" s="482" t="s">
        <v>340</v>
      </c>
      <c r="AL2" s="482" t="s">
        <v>341</v>
      </c>
      <c r="AM2" s="482" t="s">
        <v>342</v>
      </c>
      <c r="AN2" s="482" t="s">
        <v>343</v>
      </c>
      <c r="AO2" s="482" t="s">
        <v>344</v>
      </c>
      <c r="AP2" s="494" t="s">
        <v>62</v>
      </c>
      <c r="AQ2" s="482" t="s">
        <v>63</v>
      </c>
      <c r="AR2" s="482" t="s">
        <v>64</v>
      </c>
      <c r="AS2" s="482" t="s">
        <v>65</v>
      </c>
      <c r="AT2" s="494" t="s">
        <v>66</v>
      </c>
      <c r="AU2" s="482" t="s">
        <v>67</v>
      </c>
      <c r="AV2" s="482" t="s">
        <v>68</v>
      </c>
      <c r="AW2" s="482" t="s">
        <v>835</v>
      </c>
      <c r="AX2" s="494" t="s">
        <v>869</v>
      </c>
      <c r="AY2" s="482" t="s">
        <v>879</v>
      </c>
      <c r="AZ2" s="482" t="s">
        <v>893</v>
      </c>
      <c r="BA2" s="482" t="s">
        <v>907</v>
      </c>
      <c r="BB2" s="494" t="s">
        <v>922</v>
      </c>
      <c r="BC2" s="482" t="s">
        <v>947</v>
      </c>
      <c r="BD2" s="742"/>
      <c r="BF2" s="654"/>
    </row>
    <row r="3" spans="2:59" s="92" customFormat="1" ht="15" customHeight="1" thickTop="1">
      <c r="B3" s="608"/>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10"/>
      <c r="AQ3" s="609"/>
      <c r="AR3" s="609"/>
      <c r="AS3" s="609"/>
      <c r="AT3" s="610"/>
      <c r="AU3" s="609"/>
      <c r="AV3" s="609"/>
      <c r="AW3" s="609"/>
      <c r="AX3" s="610"/>
      <c r="AY3" s="609"/>
      <c r="AZ3" s="609"/>
      <c r="BA3" s="609"/>
      <c r="BB3" s="610"/>
      <c r="BC3" s="609"/>
      <c r="BD3" s="746"/>
      <c r="BE3" s="746"/>
      <c r="BF3" s="746"/>
      <c r="BG3" s="746"/>
    </row>
    <row r="4" spans="2:59" ht="14.15" customHeight="1">
      <c r="B4" s="468" t="s">
        <v>346</v>
      </c>
      <c r="BD4" s="654"/>
      <c r="BE4" s="654"/>
    </row>
    <row r="5" spans="2:59" ht="14.15" customHeight="1">
      <c r="B5" s="246" t="s">
        <v>347</v>
      </c>
      <c r="C5" s="222"/>
      <c r="D5" s="222"/>
      <c r="E5" s="222"/>
      <c r="F5" s="222"/>
      <c r="G5" s="223"/>
      <c r="H5" s="224"/>
      <c r="I5" s="224"/>
      <c r="J5" s="225"/>
      <c r="K5" s="223"/>
      <c r="L5" s="224"/>
      <c r="M5" s="224"/>
      <c r="N5" s="225"/>
      <c r="O5" s="223"/>
      <c r="P5" s="222"/>
      <c r="Q5" s="222"/>
      <c r="R5" s="222"/>
      <c r="S5" s="223"/>
      <c r="T5" s="222"/>
      <c r="U5" s="222"/>
      <c r="V5" s="222"/>
      <c r="W5" s="223"/>
      <c r="X5" s="222"/>
      <c r="Y5" s="222"/>
      <c r="Z5" s="222"/>
      <c r="AA5" s="226"/>
      <c r="AB5" s="222"/>
      <c r="AC5" s="222"/>
      <c r="AD5" s="222"/>
      <c r="AE5" s="226"/>
      <c r="AF5" s="222"/>
      <c r="AG5" s="222"/>
      <c r="AH5" s="222"/>
      <c r="AI5" s="226"/>
      <c r="AJ5" s="222"/>
      <c r="AK5" s="222"/>
      <c r="AL5" s="222"/>
      <c r="AM5" s="226"/>
      <c r="AN5" s="222"/>
      <c r="AO5" s="222"/>
      <c r="AP5" s="225"/>
      <c r="AQ5" s="222"/>
      <c r="AR5" s="222"/>
      <c r="AS5" s="222"/>
      <c r="AT5" s="582"/>
      <c r="AU5" s="445"/>
      <c r="AV5" s="222"/>
      <c r="AW5" s="222"/>
      <c r="AX5" s="582"/>
      <c r="AY5" s="445"/>
      <c r="AZ5" s="445"/>
      <c r="BA5" s="445"/>
      <c r="BB5" s="582"/>
      <c r="BC5" s="445"/>
      <c r="BD5" s="654"/>
      <c r="BE5" s="654"/>
    </row>
    <row r="6" spans="2:59" ht="14.15" customHeight="1">
      <c r="B6" s="75" t="s">
        <v>348</v>
      </c>
      <c r="C6" s="222" t="s">
        <v>349</v>
      </c>
      <c r="D6" s="222" t="s">
        <v>349</v>
      </c>
      <c r="E6" s="222" t="s">
        <v>349</v>
      </c>
      <c r="F6" s="222" t="s">
        <v>349</v>
      </c>
      <c r="G6" s="223" t="s">
        <v>349</v>
      </c>
      <c r="H6" s="224" t="s">
        <v>349</v>
      </c>
      <c r="I6" s="224" t="s">
        <v>349</v>
      </c>
      <c r="J6" s="225" t="s">
        <v>349</v>
      </c>
      <c r="K6" s="223" t="s">
        <v>349</v>
      </c>
      <c r="L6" s="224" t="s">
        <v>349</v>
      </c>
      <c r="M6" s="224" t="s">
        <v>349</v>
      </c>
      <c r="N6" s="225" t="s">
        <v>349</v>
      </c>
      <c r="O6" s="223" t="s">
        <v>349</v>
      </c>
      <c r="P6" s="222" t="s">
        <v>349</v>
      </c>
      <c r="Q6" s="222" t="s">
        <v>349</v>
      </c>
      <c r="R6" s="222" t="s">
        <v>349</v>
      </c>
      <c r="S6" s="223" t="s">
        <v>349</v>
      </c>
      <c r="T6" s="222" t="s">
        <v>349</v>
      </c>
      <c r="U6" s="222" t="s">
        <v>349</v>
      </c>
      <c r="V6" s="222" t="s">
        <v>349</v>
      </c>
      <c r="W6" s="223" t="s">
        <v>349</v>
      </c>
      <c r="X6" s="222" t="s">
        <v>349</v>
      </c>
      <c r="Y6" s="222" t="s">
        <v>349</v>
      </c>
      <c r="Z6" s="222" t="s">
        <v>349</v>
      </c>
      <c r="AA6" s="226" t="s">
        <v>349</v>
      </c>
      <c r="AB6" s="222" t="s">
        <v>349</v>
      </c>
      <c r="AC6" s="222" t="s">
        <v>349</v>
      </c>
      <c r="AD6" s="222" t="s">
        <v>349</v>
      </c>
      <c r="AE6" s="226" t="s">
        <v>349</v>
      </c>
      <c r="AF6" s="222" t="s">
        <v>349</v>
      </c>
      <c r="AG6" s="222" t="s">
        <v>349</v>
      </c>
      <c r="AH6" s="222" t="s">
        <v>349</v>
      </c>
      <c r="AI6" s="226" t="s">
        <v>349</v>
      </c>
      <c r="AJ6" s="222" t="s">
        <v>349</v>
      </c>
      <c r="AK6" s="222" t="s">
        <v>349</v>
      </c>
      <c r="AL6" s="222" t="s">
        <v>349</v>
      </c>
      <c r="AM6" s="226" t="s">
        <v>349</v>
      </c>
      <c r="AN6" s="222" t="s">
        <v>349</v>
      </c>
      <c r="AO6" s="222" t="s">
        <v>349</v>
      </c>
      <c r="AP6" s="225" t="s">
        <v>349</v>
      </c>
      <c r="AQ6" s="222" t="s">
        <v>349</v>
      </c>
      <c r="AR6" s="222" t="s">
        <v>349</v>
      </c>
      <c r="AS6" s="222" t="s">
        <v>349</v>
      </c>
      <c r="AT6" s="225" t="s">
        <v>349</v>
      </c>
      <c r="AU6" s="222" t="s">
        <v>349</v>
      </c>
      <c r="AV6" s="222" t="s">
        <v>349</v>
      </c>
      <c r="AW6" s="222" t="s">
        <v>349</v>
      </c>
      <c r="AX6" s="225" t="s">
        <v>349</v>
      </c>
      <c r="AY6" s="222" t="s">
        <v>349</v>
      </c>
      <c r="AZ6" s="222" t="s">
        <v>349</v>
      </c>
      <c r="BA6" s="222" t="s">
        <v>349</v>
      </c>
      <c r="BB6" s="225" t="s">
        <v>349</v>
      </c>
      <c r="BC6" s="222" t="s">
        <v>349</v>
      </c>
      <c r="BD6" s="654"/>
      <c r="BE6" s="654"/>
    </row>
    <row r="7" spans="2:59" ht="14" hidden="1" customHeight="1">
      <c r="B7" s="75" t="s">
        <v>350</v>
      </c>
      <c r="C7" s="222" t="s">
        <v>349</v>
      </c>
      <c r="D7" s="222" t="s">
        <v>349</v>
      </c>
      <c r="E7" s="222" t="s">
        <v>349</v>
      </c>
      <c r="F7" s="222" t="s">
        <v>349</v>
      </c>
      <c r="G7" s="223" t="s">
        <v>349</v>
      </c>
      <c r="H7" s="224" t="s">
        <v>349</v>
      </c>
      <c r="I7" s="224" t="s">
        <v>349</v>
      </c>
      <c r="J7" s="225" t="s">
        <v>349</v>
      </c>
      <c r="K7" s="223" t="s">
        <v>349</v>
      </c>
      <c r="L7" s="224" t="s">
        <v>349</v>
      </c>
      <c r="M7" s="224" t="s">
        <v>349</v>
      </c>
      <c r="N7" s="225" t="s">
        <v>349</v>
      </c>
      <c r="O7" s="223" t="s">
        <v>349</v>
      </c>
      <c r="P7" s="222" t="s">
        <v>349</v>
      </c>
      <c r="Q7" s="222" t="s">
        <v>349</v>
      </c>
      <c r="R7" s="222" t="s">
        <v>349</v>
      </c>
      <c r="S7" s="223" t="s">
        <v>349</v>
      </c>
      <c r="T7" s="222" t="s">
        <v>349</v>
      </c>
      <c r="U7" s="222" t="s">
        <v>349</v>
      </c>
      <c r="V7" s="222" t="s">
        <v>349</v>
      </c>
      <c r="W7" s="223" t="s">
        <v>349</v>
      </c>
      <c r="X7" s="222" t="s">
        <v>349</v>
      </c>
      <c r="Y7" s="222" t="s">
        <v>349</v>
      </c>
      <c r="Z7" s="222" t="s">
        <v>349</v>
      </c>
      <c r="AA7" s="226" t="s">
        <v>349</v>
      </c>
      <c r="AB7" s="222" t="s">
        <v>349</v>
      </c>
      <c r="AC7" s="222" t="s">
        <v>349</v>
      </c>
      <c r="AD7" s="222" t="s">
        <v>349</v>
      </c>
      <c r="AE7" s="226" t="s">
        <v>349</v>
      </c>
      <c r="AF7" s="222" t="s">
        <v>349</v>
      </c>
      <c r="AG7" s="222" t="s">
        <v>349</v>
      </c>
      <c r="AH7" s="222" t="s">
        <v>349</v>
      </c>
      <c r="AI7" s="226" t="s">
        <v>349</v>
      </c>
      <c r="AJ7" s="222" t="s">
        <v>349</v>
      </c>
      <c r="AK7" s="222" t="s">
        <v>349</v>
      </c>
      <c r="AL7" s="222" t="s">
        <v>349</v>
      </c>
      <c r="AM7" s="226" t="s">
        <v>349</v>
      </c>
      <c r="AN7" s="222" t="s">
        <v>349</v>
      </c>
      <c r="AO7" s="222" t="s">
        <v>349</v>
      </c>
      <c r="AP7" s="225" t="s">
        <v>349</v>
      </c>
      <c r="AQ7" s="222" t="s">
        <v>349</v>
      </c>
      <c r="AR7" s="222" t="s">
        <v>349</v>
      </c>
      <c r="AS7" s="222" t="s">
        <v>349</v>
      </c>
      <c r="AT7" s="225" t="s">
        <v>349</v>
      </c>
      <c r="AU7" s="222" t="s">
        <v>349</v>
      </c>
      <c r="AV7" s="222" t="s">
        <v>349</v>
      </c>
      <c r="AW7" s="222" t="s">
        <v>349</v>
      </c>
      <c r="AX7" s="225" t="s">
        <v>349</v>
      </c>
      <c r="AY7" s="222" t="s">
        <v>349</v>
      </c>
      <c r="AZ7" s="222" t="s">
        <v>349</v>
      </c>
      <c r="BA7" s="222" t="s">
        <v>349</v>
      </c>
      <c r="BB7" s="225" t="s">
        <v>349</v>
      </c>
      <c r="BC7" s="222" t="s">
        <v>349</v>
      </c>
      <c r="BD7" s="654"/>
      <c r="BE7" s="654"/>
    </row>
    <row r="8" spans="2:59" ht="14.15" customHeight="1">
      <c r="B8" s="75" t="s">
        <v>351</v>
      </c>
      <c r="C8" s="222">
        <v>1599.2890399391363</v>
      </c>
      <c r="D8" s="222">
        <v>1105.4473680586527</v>
      </c>
      <c r="E8" s="222">
        <v>1092.1840161700002</v>
      </c>
      <c r="F8" s="222">
        <v>1242.2495411200002</v>
      </c>
      <c r="G8" s="223">
        <v>1615.3899892600002</v>
      </c>
      <c r="H8" s="224">
        <v>1505.2567325999999</v>
      </c>
      <c r="I8" s="224">
        <v>1429.2237078200001</v>
      </c>
      <c r="J8" s="225">
        <v>1620.1593234600005</v>
      </c>
      <c r="K8" s="223">
        <v>1739.49997562</v>
      </c>
      <c r="L8" s="224">
        <v>1692.2528107200001</v>
      </c>
      <c r="M8" s="224">
        <v>1293.4025071000001</v>
      </c>
      <c r="N8" s="225">
        <v>1711.1677089099999</v>
      </c>
      <c r="O8" s="223">
        <v>1721.60793087</v>
      </c>
      <c r="P8" s="222">
        <v>1386.6309754399999</v>
      </c>
      <c r="Q8" s="222">
        <v>1064.9411481799998</v>
      </c>
      <c r="R8" s="222">
        <v>1971.5201794</v>
      </c>
      <c r="S8" s="223">
        <v>1792.3649857699997</v>
      </c>
      <c r="T8" s="222">
        <v>1323.5267063900001</v>
      </c>
      <c r="U8" s="222">
        <v>1230</v>
      </c>
      <c r="V8" s="222">
        <v>1250.0051609799998</v>
      </c>
      <c r="W8" s="223">
        <v>1246.42425473</v>
      </c>
      <c r="X8" s="222">
        <v>1324.8076976300001</v>
      </c>
      <c r="Y8" s="222">
        <v>1112.5204080399999</v>
      </c>
      <c r="Z8" s="222">
        <v>1542.3825806499997</v>
      </c>
      <c r="AA8" s="226">
        <v>1433.8732605799999</v>
      </c>
      <c r="AB8" s="222">
        <v>1301.0516962700001</v>
      </c>
      <c r="AC8" s="222">
        <v>1218.4371283300002</v>
      </c>
      <c r="AD8" s="222">
        <v>1465.9446717199999</v>
      </c>
      <c r="AE8" s="226">
        <v>1116.9837265400001</v>
      </c>
      <c r="AF8" s="222">
        <v>1244.3694409700004</v>
      </c>
      <c r="AG8" s="222">
        <v>987.61292587000003</v>
      </c>
      <c r="AH8" s="222">
        <v>1036.8413204499998</v>
      </c>
      <c r="AI8" s="226">
        <v>875.24345567</v>
      </c>
      <c r="AJ8" s="222">
        <v>840.36522336999997</v>
      </c>
      <c r="AK8" s="222">
        <v>987.88384958999995</v>
      </c>
      <c r="AL8" s="222">
        <v>964.13457095000024</v>
      </c>
      <c r="AM8" s="226">
        <v>1223.1888575599999</v>
      </c>
      <c r="AN8" s="222">
        <v>1178.3484030699999</v>
      </c>
      <c r="AO8" s="222">
        <v>1017.978608852547</v>
      </c>
      <c r="AP8" s="225">
        <v>1383.1322365674532</v>
      </c>
      <c r="AQ8" s="222">
        <f t="shared" ref="AQ8:AZ8" si="0">+SUM(AQ9:AQ11)</f>
        <v>1449.4997850999998</v>
      </c>
      <c r="AR8" s="222">
        <f t="shared" si="0"/>
        <v>1343</v>
      </c>
      <c r="AS8" s="222">
        <f t="shared" si="0"/>
        <v>1170</v>
      </c>
      <c r="AT8" s="225">
        <f t="shared" si="0"/>
        <v>1492.3796886999999</v>
      </c>
      <c r="AU8" s="222">
        <f t="shared" si="0"/>
        <v>1598.1786806099999</v>
      </c>
      <c r="AV8" s="222">
        <f t="shared" si="0"/>
        <v>1113.1999999999998</v>
      </c>
      <c r="AW8" s="222">
        <f t="shared" si="0"/>
        <v>1086.0924400700001</v>
      </c>
      <c r="AX8" s="225">
        <f t="shared" si="0"/>
        <v>1291.23169631</v>
      </c>
      <c r="AY8" s="222">
        <f t="shared" si="0"/>
        <v>944.55521786999998</v>
      </c>
      <c r="AZ8" s="222">
        <f t="shared" si="0"/>
        <v>1389.7</v>
      </c>
      <c r="BA8" s="222">
        <f t="shared" ref="BA8" si="1">+SUM(BA9:BA11)</f>
        <v>1024.9580062</v>
      </c>
      <c r="BB8" s="225">
        <f t="shared" ref="BB8" si="2">+SUM(BB9:BB11)</f>
        <v>1190.8350429700001</v>
      </c>
      <c r="BC8" s="222">
        <f>+SUM(BC9:BC11)</f>
        <v>1384.6185284299997</v>
      </c>
      <c r="BD8" s="654"/>
    </row>
    <row r="9" spans="2:59" s="742" customFormat="1" ht="14.15" customHeight="1">
      <c r="B9" s="736" t="s">
        <v>352</v>
      </c>
      <c r="C9" s="737">
        <v>1336.0455452600002</v>
      </c>
      <c r="D9" s="737">
        <v>790.68137837999996</v>
      </c>
      <c r="E9" s="737">
        <v>560.24219480999989</v>
      </c>
      <c r="F9" s="737">
        <v>692.29373118000001</v>
      </c>
      <c r="G9" s="738">
        <v>852.26330388000008</v>
      </c>
      <c r="H9" s="739">
        <v>888.23580790999983</v>
      </c>
      <c r="I9" s="739">
        <v>786.92225435</v>
      </c>
      <c r="J9" s="740">
        <v>967.20851933000017</v>
      </c>
      <c r="K9" s="738">
        <v>1104.7924873499999</v>
      </c>
      <c r="L9" s="739">
        <v>970.48596451999992</v>
      </c>
      <c r="M9" s="739">
        <v>637.90516142000001</v>
      </c>
      <c r="N9" s="740">
        <v>907.59872164999979</v>
      </c>
      <c r="O9" s="738">
        <v>876.64916531999995</v>
      </c>
      <c r="P9" s="737">
        <v>730.22092755000006</v>
      </c>
      <c r="Q9" s="737">
        <v>552.50700516999984</v>
      </c>
      <c r="R9" s="737">
        <v>609.50707079999995</v>
      </c>
      <c r="S9" s="738">
        <v>509.33922193000001</v>
      </c>
      <c r="T9" s="737">
        <v>828.57718184999999</v>
      </c>
      <c r="U9" s="737">
        <v>751.79249829000003</v>
      </c>
      <c r="V9" s="737">
        <v>929.67471522000005</v>
      </c>
      <c r="W9" s="738">
        <v>1053.0329706500002</v>
      </c>
      <c r="X9" s="737">
        <v>1105.7262727400002</v>
      </c>
      <c r="Y9" s="737">
        <v>901.62806460000002</v>
      </c>
      <c r="Z9" s="737">
        <v>1213.9758931599997</v>
      </c>
      <c r="AA9" s="741">
        <v>1037.0766634699999</v>
      </c>
      <c r="AB9" s="737">
        <v>1034.1528330400001</v>
      </c>
      <c r="AC9" s="737">
        <v>833.61036053000009</v>
      </c>
      <c r="AD9" s="737">
        <v>1110.1842130499999</v>
      </c>
      <c r="AE9" s="741">
        <v>838.27067657000009</v>
      </c>
      <c r="AF9" s="737">
        <v>1056.3936954300002</v>
      </c>
      <c r="AG9" s="737">
        <v>813.79525716000012</v>
      </c>
      <c r="AH9" s="737">
        <v>1030.0795987799997</v>
      </c>
      <c r="AI9" s="741">
        <v>865.0096547600001</v>
      </c>
      <c r="AJ9" s="737">
        <v>792.3795143399999</v>
      </c>
      <c r="AK9" s="737">
        <v>978.33345146999989</v>
      </c>
      <c r="AL9" s="737">
        <v>955.96492215000012</v>
      </c>
      <c r="AM9" s="741">
        <v>1211.76573678</v>
      </c>
      <c r="AN9" s="737">
        <v>1168.15976153</v>
      </c>
      <c r="AO9" s="737">
        <v>1005.4271567925471</v>
      </c>
      <c r="AP9" s="740">
        <v>1343.9522659074532</v>
      </c>
      <c r="AQ9" s="737">
        <v>1419.1</v>
      </c>
      <c r="AR9" s="737">
        <v>1331</v>
      </c>
      <c r="AS9" s="737">
        <v>1128</v>
      </c>
      <c r="AT9" s="740">
        <v>1340.8800563399998</v>
      </c>
      <c r="AU9" s="737">
        <v>1226.9786806099999</v>
      </c>
      <c r="AV9" s="737">
        <v>914.3</v>
      </c>
      <c r="AW9" s="737">
        <v>707.39244007000013</v>
      </c>
      <c r="AX9" s="740">
        <v>830.93169630999989</v>
      </c>
      <c r="AY9" s="737">
        <v>660.95521786999996</v>
      </c>
      <c r="AZ9" s="737">
        <v>1088.7</v>
      </c>
      <c r="BA9" s="737">
        <v>756.25800619999995</v>
      </c>
      <c r="BB9" s="740">
        <v>763.83504297000013</v>
      </c>
      <c r="BC9" s="737">
        <v>1214.7185284299999</v>
      </c>
      <c r="BD9" s="747"/>
    </row>
    <row r="10" spans="2:59" s="742" customFormat="1" ht="14.15" customHeight="1">
      <c r="B10" s="736" t="s">
        <v>895</v>
      </c>
      <c r="C10" s="737">
        <v>0</v>
      </c>
      <c r="D10" s="737">
        <v>0</v>
      </c>
      <c r="E10" s="737">
        <v>0</v>
      </c>
      <c r="F10" s="737">
        <v>0</v>
      </c>
      <c r="G10" s="738">
        <v>0</v>
      </c>
      <c r="H10" s="739">
        <v>0</v>
      </c>
      <c r="I10" s="739">
        <v>0</v>
      </c>
      <c r="J10" s="740">
        <v>0</v>
      </c>
      <c r="K10" s="738">
        <v>0</v>
      </c>
      <c r="L10" s="739">
        <v>0</v>
      </c>
      <c r="M10" s="739">
        <v>0</v>
      </c>
      <c r="N10" s="740">
        <v>0</v>
      </c>
      <c r="O10" s="738">
        <v>0</v>
      </c>
      <c r="P10" s="737">
        <v>0</v>
      </c>
      <c r="Q10" s="737">
        <v>0</v>
      </c>
      <c r="R10" s="737">
        <v>0</v>
      </c>
      <c r="S10" s="738">
        <v>0</v>
      </c>
      <c r="T10" s="737">
        <v>0</v>
      </c>
      <c r="U10" s="737">
        <v>0</v>
      </c>
      <c r="V10" s="737">
        <v>0</v>
      </c>
      <c r="W10" s="738">
        <v>0</v>
      </c>
      <c r="X10" s="737">
        <v>0</v>
      </c>
      <c r="Y10" s="737">
        <v>1.8207861600000002</v>
      </c>
      <c r="Z10" s="737">
        <v>3.5668211199999997</v>
      </c>
      <c r="AA10" s="741">
        <v>3.7859461999999997</v>
      </c>
      <c r="AB10" s="737">
        <v>3.11786363</v>
      </c>
      <c r="AC10" s="737">
        <v>1.5402303600000002</v>
      </c>
      <c r="AD10" s="737">
        <v>2.3767968000000002</v>
      </c>
      <c r="AE10" s="741">
        <v>5.3816241800000002</v>
      </c>
      <c r="AF10" s="737">
        <v>4.5304601399999997</v>
      </c>
      <c r="AG10" s="737">
        <v>5.0266511100000004</v>
      </c>
      <c r="AH10" s="737">
        <v>4.8850816699999999</v>
      </c>
      <c r="AI10" s="741">
        <v>5.8424409099999997</v>
      </c>
      <c r="AJ10" s="737">
        <v>8.0176690300000004</v>
      </c>
      <c r="AK10" s="737">
        <v>8.6230381200000004</v>
      </c>
      <c r="AL10" s="737">
        <v>8.1696488000000009</v>
      </c>
      <c r="AM10" s="741">
        <v>11.42312078</v>
      </c>
      <c r="AN10" s="737">
        <v>9.2361961099999998</v>
      </c>
      <c r="AO10" s="737">
        <v>12.551452060000003</v>
      </c>
      <c r="AP10" s="740">
        <v>14.660799320000001</v>
      </c>
      <c r="AQ10" s="737">
        <v>11.799785100000001</v>
      </c>
      <c r="AR10" s="737">
        <v>11</v>
      </c>
      <c r="AS10" s="737">
        <v>18</v>
      </c>
      <c r="AT10" s="740">
        <v>24.332175880000001</v>
      </c>
      <c r="AU10" s="737">
        <v>66.599999999999994</v>
      </c>
      <c r="AV10" s="737">
        <v>88.9</v>
      </c>
      <c r="AW10" s="737">
        <v>124.5</v>
      </c>
      <c r="AX10" s="740">
        <v>121.6</v>
      </c>
      <c r="AY10" s="737">
        <v>136.80000000000001</v>
      </c>
      <c r="AZ10" s="737">
        <v>122.5</v>
      </c>
      <c r="BA10" s="737">
        <v>146.6</v>
      </c>
      <c r="BB10" s="740">
        <v>151</v>
      </c>
      <c r="BC10" s="737">
        <v>147.1</v>
      </c>
    </row>
    <row r="11" spans="2:59" s="742" customFormat="1" ht="14.15" customHeight="1">
      <c r="B11" s="736" t="s">
        <v>896</v>
      </c>
      <c r="C11" s="737">
        <v>262.75789276913628</v>
      </c>
      <c r="D11" s="737">
        <v>314.7553434686526</v>
      </c>
      <c r="E11" s="737">
        <v>531.85442035000005</v>
      </c>
      <c r="F11" s="737">
        <v>549.89837659</v>
      </c>
      <c r="G11" s="738">
        <v>763.13869810999995</v>
      </c>
      <c r="H11" s="739">
        <v>617.01729362000003</v>
      </c>
      <c r="I11" s="739">
        <v>642.46070218</v>
      </c>
      <c r="J11" s="740">
        <v>652.79122858999995</v>
      </c>
      <c r="K11" s="738">
        <v>634.84623912999996</v>
      </c>
      <c r="L11" s="739">
        <v>721.74532828000008</v>
      </c>
      <c r="M11" s="739">
        <v>655.48825780999994</v>
      </c>
      <c r="N11" s="740">
        <v>803.44990101999997</v>
      </c>
      <c r="O11" s="738">
        <v>844.95876554999995</v>
      </c>
      <c r="P11" s="737">
        <v>656.41004788999999</v>
      </c>
      <c r="Q11" s="737">
        <v>512.43414300999996</v>
      </c>
      <c r="R11" s="737">
        <v>1362.0131086000001</v>
      </c>
      <c r="S11" s="738">
        <v>1283.0257638400001</v>
      </c>
      <c r="T11" s="737">
        <v>494.94952454000008</v>
      </c>
      <c r="U11" s="737">
        <v>478.49939879000004</v>
      </c>
      <c r="V11" s="737">
        <v>320.33044575999998</v>
      </c>
      <c r="W11" s="738">
        <v>193.39128407999999</v>
      </c>
      <c r="X11" s="737">
        <v>219.08142488999997</v>
      </c>
      <c r="Y11" s="737">
        <v>209.07155728000001</v>
      </c>
      <c r="Z11" s="737">
        <v>324.83986636999998</v>
      </c>
      <c r="AA11" s="741">
        <v>393.01065090999998</v>
      </c>
      <c r="AB11" s="737">
        <v>263.78099959999997</v>
      </c>
      <c r="AC11" s="737">
        <v>383.28653744000002</v>
      </c>
      <c r="AD11" s="737">
        <v>353.38366186999997</v>
      </c>
      <c r="AE11" s="741">
        <v>273.33142579000003</v>
      </c>
      <c r="AF11" s="737">
        <v>183.44528539999999</v>
      </c>
      <c r="AG11" s="737">
        <v>168.79101759999998</v>
      </c>
      <c r="AH11" s="737">
        <v>1.8766399999999999</v>
      </c>
      <c r="AI11" s="741">
        <v>4.3913600000000006</v>
      </c>
      <c r="AJ11" s="737">
        <v>39.968040000000002</v>
      </c>
      <c r="AK11" s="737">
        <v>0.92735999999999996</v>
      </c>
      <c r="AL11" s="737">
        <v>0</v>
      </c>
      <c r="AM11" s="741">
        <v>0</v>
      </c>
      <c r="AN11" s="737">
        <v>0.95244543000000004</v>
      </c>
      <c r="AO11" s="737">
        <v>0</v>
      </c>
      <c r="AP11" s="740">
        <v>24.519171340000003</v>
      </c>
      <c r="AQ11" s="737">
        <v>18.600000000000001</v>
      </c>
      <c r="AR11" s="737">
        <v>1</v>
      </c>
      <c r="AS11" s="737">
        <v>24</v>
      </c>
      <c r="AT11" s="740">
        <v>127.16745648000001</v>
      </c>
      <c r="AU11" s="737">
        <v>304.60000000000002</v>
      </c>
      <c r="AV11" s="737">
        <v>110</v>
      </c>
      <c r="AW11" s="737">
        <v>254.2</v>
      </c>
      <c r="AX11" s="740">
        <v>338.7</v>
      </c>
      <c r="AY11" s="737">
        <v>146.80000000000001</v>
      </c>
      <c r="AZ11" s="737">
        <v>178.5</v>
      </c>
      <c r="BA11" s="737">
        <v>122.1</v>
      </c>
      <c r="BB11" s="740">
        <v>276</v>
      </c>
      <c r="BC11" s="737">
        <v>22.8</v>
      </c>
    </row>
    <row r="12" spans="2:59" ht="14.15" customHeight="1">
      <c r="B12" s="75" t="s">
        <v>354</v>
      </c>
      <c r="C12" s="222">
        <v>890.70540400499999</v>
      </c>
      <c r="D12" s="222">
        <v>759.03334271750009</v>
      </c>
      <c r="E12" s="222">
        <v>725.79983972416665</v>
      </c>
      <c r="F12" s="222">
        <v>822.87768282333332</v>
      </c>
      <c r="G12" s="223">
        <v>949.26281692250382</v>
      </c>
      <c r="H12" s="224">
        <v>938.26521816731793</v>
      </c>
      <c r="I12" s="224">
        <v>864.66531075748958</v>
      </c>
      <c r="J12" s="225">
        <v>965.82102689499959</v>
      </c>
      <c r="K12" s="223">
        <v>1078.63397435</v>
      </c>
      <c r="L12" s="224">
        <v>1042.5226848</v>
      </c>
      <c r="M12" s="224">
        <v>1044.9319657799999</v>
      </c>
      <c r="N12" s="225">
        <v>1101.9181458999999</v>
      </c>
      <c r="O12" s="223">
        <v>1166.0236018400001</v>
      </c>
      <c r="P12" s="222">
        <v>1166.1745631800002</v>
      </c>
      <c r="Q12" s="222">
        <v>1293.6247906899998</v>
      </c>
      <c r="R12" s="222">
        <v>1374.7413362978289</v>
      </c>
      <c r="S12" s="223">
        <v>1268.2737648300001</v>
      </c>
      <c r="T12" s="222">
        <v>922</v>
      </c>
      <c r="U12" s="222">
        <v>909</v>
      </c>
      <c r="V12" s="222">
        <v>883.17980924000017</v>
      </c>
      <c r="W12" s="223">
        <v>747.08552447</v>
      </c>
      <c r="X12" s="222">
        <v>729.10765802999993</v>
      </c>
      <c r="Y12" s="222">
        <v>712.68475841999998</v>
      </c>
      <c r="Z12" s="222">
        <v>772.67145137</v>
      </c>
      <c r="AA12" s="226">
        <v>765.68452060000004</v>
      </c>
      <c r="AB12" s="222">
        <v>777.41614648999985</v>
      </c>
      <c r="AC12" s="222">
        <v>740.05141087000004</v>
      </c>
      <c r="AD12" s="222">
        <v>855.9253804299999</v>
      </c>
      <c r="AE12" s="226">
        <v>785.48039446000007</v>
      </c>
      <c r="AF12" s="222">
        <v>794.20773639000004</v>
      </c>
      <c r="AG12" s="222">
        <v>805.66708472908999</v>
      </c>
      <c r="AH12" s="222">
        <v>894.96588501973338</v>
      </c>
      <c r="AI12" s="226">
        <v>803.03589979000003</v>
      </c>
      <c r="AJ12" s="222">
        <v>741.6966891699999</v>
      </c>
      <c r="AK12" s="222">
        <v>679.90856145000009</v>
      </c>
      <c r="AL12" s="222">
        <v>837.12281978999999</v>
      </c>
      <c r="AM12" s="226">
        <v>778.87915968579887</v>
      </c>
      <c r="AN12" s="222">
        <v>911.5664469100002</v>
      </c>
      <c r="AO12" s="222">
        <v>822.00295819000007</v>
      </c>
      <c r="AP12" s="225">
        <v>1018.57857829</v>
      </c>
      <c r="AQ12" s="222">
        <v>921</v>
      </c>
      <c r="AR12" s="222">
        <v>997</v>
      </c>
      <c r="AS12" s="222">
        <v>949</v>
      </c>
      <c r="AT12" s="225">
        <v>997.20820432999903</v>
      </c>
      <c r="AU12" s="462">
        <v>1041.0999999999999</v>
      </c>
      <c r="AV12" s="222">
        <v>1073.0995301299999</v>
      </c>
      <c r="AW12" s="222">
        <v>1050.1295484099992</v>
      </c>
      <c r="AX12" s="225">
        <v>1187.3260531499991</v>
      </c>
      <c r="AY12" s="462">
        <v>1234.0359626199995</v>
      </c>
      <c r="AZ12" s="462">
        <v>1166.7</v>
      </c>
      <c r="BA12" s="462">
        <v>1090.2549463799992</v>
      </c>
      <c r="BB12" s="225">
        <v>1228.6204451399992</v>
      </c>
      <c r="BC12" s="462">
        <v>1393.0739859299993</v>
      </c>
      <c r="BD12" s="90"/>
      <c r="BE12" s="90"/>
    </row>
    <row r="13" spans="2:59" ht="14.15" customHeight="1">
      <c r="B13" s="75" t="s">
        <v>882</v>
      </c>
      <c r="C13" s="222" t="s">
        <v>85</v>
      </c>
      <c r="D13" s="222" t="s">
        <v>85</v>
      </c>
      <c r="E13" s="222" t="s">
        <v>85</v>
      </c>
      <c r="F13" s="222" t="s">
        <v>85</v>
      </c>
      <c r="G13" s="223" t="s">
        <v>85</v>
      </c>
      <c r="H13" s="224" t="s">
        <v>85</v>
      </c>
      <c r="I13" s="224" t="s">
        <v>85</v>
      </c>
      <c r="J13" s="225" t="s">
        <v>85</v>
      </c>
      <c r="K13" s="223" t="s">
        <v>85</v>
      </c>
      <c r="L13" s="224" t="s">
        <v>85</v>
      </c>
      <c r="M13" s="224" t="s">
        <v>85</v>
      </c>
      <c r="N13" s="225" t="s">
        <v>85</v>
      </c>
      <c r="O13" s="223">
        <v>148.14873726870826</v>
      </c>
      <c r="P13" s="222">
        <v>149.18883401524462</v>
      </c>
      <c r="Q13" s="222">
        <v>155.41512510976719</v>
      </c>
      <c r="R13" s="222">
        <v>170.25726402573935</v>
      </c>
      <c r="S13" s="223">
        <v>172.43233333333333</v>
      </c>
      <c r="T13" s="222">
        <v>165.64533333333335</v>
      </c>
      <c r="U13" s="222">
        <v>165.46299999999999</v>
      </c>
      <c r="V13" s="222">
        <v>166.37033333333332</v>
      </c>
      <c r="W13" s="223">
        <v>177.64599999999999</v>
      </c>
      <c r="X13" s="222">
        <v>177.45866666666666</v>
      </c>
      <c r="Y13" s="222">
        <v>177.60066666666668</v>
      </c>
      <c r="Z13" s="222">
        <v>178.73066666666668</v>
      </c>
      <c r="AA13" s="226">
        <v>187.82633333333334</v>
      </c>
      <c r="AB13" s="222">
        <v>188.92866666666669</v>
      </c>
      <c r="AC13" s="222">
        <v>189.39766666666665</v>
      </c>
      <c r="AD13" s="222">
        <v>192.47966666666665</v>
      </c>
      <c r="AE13" s="226">
        <v>201.47433333333333</v>
      </c>
      <c r="AF13" s="222">
        <v>203.23300000000003</v>
      </c>
      <c r="AG13" s="222">
        <v>206.67033933943333</v>
      </c>
      <c r="AH13" s="222">
        <v>209.38994474080002</v>
      </c>
      <c r="AI13" s="226">
        <v>219.73941139266665</v>
      </c>
      <c r="AJ13" s="222">
        <v>218.76266666666666</v>
      </c>
      <c r="AK13" s="222">
        <v>219.27908032466667</v>
      </c>
      <c r="AL13" s="222">
        <v>221.19646972266665</v>
      </c>
      <c r="AM13" s="226">
        <v>233.58169189166665</v>
      </c>
      <c r="AN13" s="222">
        <v>244.88165772333332</v>
      </c>
      <c r="AO13" s="222">
        <v>252.19114560900002</v>
      </c>
      <c r="AP13" s="225">
        <v>261.73346152133337</v>
      </c>
      <c r="AQ13" s="222">
        <v>264.5</v>
      </c>
      <c r="AR13" s="222">
        <v>271.60000000000002</v>
      </c>
      <c r="AS13" s="222">
        <v>278.2</v>
      </c>
      <c r="AT13" s="225">
        <v>278.24688069270917</v>
      </c>
      <c r="AU13" s="462">
        <v>285.45999999999998</v>
      </c>
      <c r="AV13" s="222">
        <v>279.73</v>
      </c>
      <c r="AW13" s="222">
        <v>302.59956097429466</v>
      </c>
      <c r="AX13" s="225">
        <v>314.92482239228815</v>
      </c>
      <c r="AY13" s="227">
        <v>319.8</v>
      </c>
      <c r="AZ13" s="227">
        <v>296.44</v>
      </c>
      <c r="BA13" s="227">
        <v>325.4445251728593</v>
      </c>
      <c r="BB13" s="225">
        <v>352.80054935811211</v>
      </c>
      <c r="BC13" s="462">
        <v>336.1</v>
      </c>
    </row>
    <row r="14" spans="2:59" ht="14.15" customHeight="1">
      <c r="B14" s="75" t="s">
        <v>355</v>
      </c>
      <c r="C14" s="222">
        <v>1065.1263521771612</v>
      </c>
      <c r="D14" s="222">
        <v>553.60779768543364</v>
      </c>
      <c r="E14" s="222">
        <v>525.71668929746306</v>
      </c>
      <c r="F14" s="222">
        <v>801.68755781920277</v>
      </c>
      <c r="G14" s="223">
        <v>1142.0433964734302</v>
      </c>
      <c r="H14" s="224">
        <v>948.76645085630832</v>
      </c>
      <c r="I14" s="224">
        <v>1047.2078247110578</v>
      </c>
      <c r="J14" s="225">
        <v>1076.0574959897117</v>
      </c>
      <c r="K14" s="223">
        <v>1174.940205366893</v>
      </c>
      <c r="L14" s="224">
        <v>1099.4359461224408</v>
      </c>
      <c r="M14" s="224">
        <v>914.11036229799993</v>
      </c>
      <c r="N14" s="225">
        <v>1161.135677369512</v>
      </c>
      <c r="O14" s="223">
        <v>1130.0203376942122</v>
      </c>
      <c r="P14" s="222">
        <v>820.81441810361935</v>
      </c>
      <c r="Q14" s="222">
        <v>485.62978531390888</v>
      </c>
      <c r="R14" s="222">
        <v>1039.5481231721683</v>
      </c>
      <c r="S14" s="223">
        <v>1156.8769844020749</v>
      </c>
      <c r="T14" s="222">
        <v>734</v>
      </c>
      <c r="U14" s="222">
        <v>774</v>
      </c>
      <c r="V14" s="222">
        <v>621.26684276999993</v>
      </c>
      <c r="W14" s="223">
        <v>680.16761941000004</v>
      </c>
      <c r="X14" s="222">
        <v>807.27139361000002</v>
      </c>
      <c r="Y14" s="222">
        <v>742.00752759999989</v>
      </c>
      <c r="Z14" s="222">
        <v>978.86714300999984</v>
      </c>
      <c r="AA14" s="226">
        <v>840.45042609000006</v>
      </c>
      <c r="AB14" s="222">
        <v>712.23301394999987</v>
      </c>
      <c r="AC14" s="222">
        <v>739.81795843000009</v>
      </c>
      <c r="AD14" s="222">
        <v>799.31100943999991</v>
      </c>
      <c r="AE14" s="226">
        <v>627.51147951316375</v>
      </c>
      <c r="AF14" s="222">
        <v>650.53940176683636</v>
      </c>
      <c r="AG14" s="222">
        <v>535.43837348091006</v>
      </c>
      <c r="AH14" s="222">
        <v>400.68570157026642</v>
      </c>
      <c r="AI14" s="226">
        <v>510.30930914000004</v>
      </c>
      <c r="AJ14" s="222">
        <v>547.97115342000018</v>
      </c>
      <c r="AK14" s="222">
        <v>598.27767122000012</v>
      </c>
      <c r="AL14" s="222">
        <v>464.57398767000012</v>
      </c>
      <c r="AM14" s="226">
        <v>633.39840482</v>
      </c>
      <c r="AN14" s="222">
        <v>552.69446789704307</v>
      </c>
      <c r="AO14" s="222">
        <v>562.43837797704305</v>
      </c>
      <c r="AP14" s="225">
        <v>750.33767620591368</v>
      </c>
      <c r="AQ14" s="222">
        <v>761</v>
      </c>
      <c r="AR14" s="222">
        <v>611</v>
      </c>
      <c r="AS14" s="222">
        <v>580</v>
      </c>
      <c r="AT14" s="225">
        <v>684.78216631999999</v>
      </c>
      <c r="AU14" s="462">
        <v>740.45147084000007</v>
      </c>
      <c r="AV14" s="222">
        <v>320.0692785999999</v>
      </c>
      <c r="AW14" s="222">
        <v>334.1534000966667</v>
      </c>
      <c r="AX14" s="225">
        <v>420.20668478333334</v>
      </c>
      <c r="AY14" s="462">
        <v>214.30966223999997</v>
      </c>
      <c r="AZ14" s="462">
        <v>665.2</v>
      </c>
      <c r="BA14" s="462">
        <v>324.67732893999988</v>
      </c>
      <c r="BB14" s="225">
        <v>462.61962368999991</v>
      </c>
      <c r="BC14" s="462">
        <v>340.82905412999997</v>
      </c>
    </row>
    <row r="15" spans="2:59" ht="14.15" customHeight="1">
      <c r="B15" s="75" t="s">
        <v>356</v>
      </c>
      <c r="C15" s="222">
        <v>83.737200000000001</v>
      </c>
      <c r="D15" s="222">
        <v>63.735233333333333</v>
      </c>
      <c r="E15" s="222">
        <v>134.27250000000001</v>
      </c>
      <c r="F15" s="222">
        <v>181.78040000000001</v>
      </c>
      <c r="G15" s="223">
        <v>165.12378829437444</v>
      </c>
      <c r="H15" s="224">
        <v>167.69335534593691</v>
      </c>
      <c r="I15" s="224">
        <v>172.26355720032777</v>
      </c>
      <c r="J15" s="225">
        <v>192.83351803449435</v>
      </c>
      <c r="K15" s="223">
        <v>163.62186203867793</v>
      </c>
      <c r="L15" s="224">
        <v>362.14447801784132</v>
      </c>
      <c r="M15" s="224">
        <v>184.72134729502923</v>
      </c>
      <c r="N15" s="225">
        <v>181.60993904773599</v>
      </c>
      <c r="O15" s="223">
        <v>185.42948901606067</v>
      </c>
      <c r="P15" s="222">
        <v>200.56446392791256</v>
      </c>
      <c r="Q15" s="222">
        <v>281.10954480050623</v>
      </c>
      <c r="R15" s="222">
        <v>834.43786379971755</v>
      </c>
      <c r="S15" s="223">
        <v>676.72569999999996</v>
      </c>
      <c r="T15" s="222">
        <v>213.59243333333333</v>
      </c>
      <c r="U15" s="222">
        <v>159.27306666666667</v>
      </c>
      <c r="V15" s="222">
        <v>152.96430000000001</v>
      </c>
      <c r="W15" s="223">
        <v>129.45340000000002</v>
      </c>
      <c r="X15" s="222">
        <v>78.87466666666667</v>
      </c>
      <c r="Y15" s="222">
        <v>95.794533333333334</v>
      </c>
      <c r="Z15" s="222">
        <v>121.79963333333335</v>
      </c>
      <c r="AA15" s="226">
        <v>145.54613333333336</v>
      </c>
      <c r="AB15" s="222">
        <v>88.142133333333334</v>
      </c>
      <c r="AC15" s="222">
        <v>92.087800000000001</v>
      </c>
      <c r="AD15" s="222">
        <v>138.39196666666666</v>
      </c>
      <c r="AE15" s="226">
        <v>283.87993333333333</v>
      </c>
      <c r="AF15" s="222">
        <v>158.40323333333333</v>
      </c>
      <c r="AG15" s="222">
        <v>184.78210638888891</v>
      </c>
      <c r="AH15" s="222">
        <v>287.57969015830344</v>
      </c>
      <c r="AI15" s="226">
        <v>364.30423333333334</v>
      </c>
      <c r="AJ15" s="222">
        <v>306.43946666666665</v>
      </c>
      <c r="AK15" s="222">
        <v>155.58940000000001</v>
      </c>
      <c r="AL15" s="222">
        <v>180.40936666666667</v>
      </c>
      <c r="AM15" s="226">
        <v>205.83519999999999</v>
      </c>
      <c r="AN15" s="222">
        <v>117.8288</v>
      </c>
      <c r="AO15" s="222">
        <v>97.281566666666663</v>
      </c>
      <c r="AP15" s="225">
        <v>181.09549999999999</v>
      </c>
      <c r="AQ15" s="222">
        <v>306.89999999999998</v>
      </c>
      <c r="AR15" s="222">
        <v>114.4</v>
      </c>
      <c r="AS15" s="222">
        <v>163</v>
      </c>
      <c r="AT15" s="225">
        <v>259.8</v>
      </c>
      <c r="AU15" s="462">
        <v>385.1</v>
      </c>
      <c r="AV15" s="222">
        <v>429.7</v>
      </c>
      <c r="AW15" s="222">
        <v>673.89</v>
      </c>
      <c r="AX15" s="225">
        <v>767.09333333333336</v>
      </c>
      <c r="AY15" s="227">
        <v>589.70000000000005</v>
      </c>
      <c r="AZ15" s="227">
        <v>434.2</v>
      </c>
      <c r="BA15" s="227">
        <v>564.22666666666669</v>
      </c>
      <c r="BB15" s="225">
        <v>1087.7966666666669</v>
      </c>
      <c r="BC15" s="227">
        <v>522.79999999999995</v>
      </c>
    </row>
    <row r="16" spans="2:59" ht="14.15" customHeight="1">
      <c r="B16" s="75" t="s">
        <v>357</v>
      </c>
      <c r="C16" s="222" t="s">
        <v>85</v>
      </c>
      <c r="D16" s="222" t="s">
        <v>85</v>
      </c>
      <c r="E16" s="222" t="s">
        <v>85</v>
      </c>
      <c r="F16" s="222" t="s">
        <v>85</v>
      </c>
      <c r="G16" s="223" t="s">
        <v>85</v>
      </c>
      <c r="H16" s="224" t="s">
        <v>85</v>
      </c>
      <c r="I16" s="224" t="s">
        <v>85</v>
      </c>
      <c r="J16" s="225" t="s">
        <v>85</v>
      </c>
      <c r="K16" s="223">
        <v>73.700585894708965</v>
      </c>
      <c r="L16" s="224">
        <v>126.65890570000002</v>
      </c>
      <c r="M16" s="224">
        <v>180.98880721315294</v>
      </c>
      <c r="N16" s="225">
        <v>186.58377495849456</v>
      </c>
      <c r="O16" s="223">
        <v>238.5703284688976</v>
      </c>
      <c r="P16" s="222">
        <v>263.4845713868275</v>
      </c>
      <c r="Q16" s="222">
        <v>203.74423053613316</v>
      </c>
      <c r="R16" s="222">
        <v>320.88882120714675</v>
      </c>
      <c r="S16" s="223">
        <v>328.46352862900301</v>
      </c>
      <c r="T16" s="222">
        <v>119.59363376034436</v>
      </c>
      <c r="U16" s="222">
        <v>88.705729939999998</v>
      </c>
      <c r="V16" s="222">
        <v>77.622914000000009</v>
      </c>
      <c r="W16" s="223">
        <v>106.53677702391991</v>
      </c>
      <c r="X16" s="222">
        <v>119.20859938407742</v>
      </c>
      <c r="Y16" s="222">
        <v>97.437123075922599</v>
      </c>
      <c r="Z16" s="222">
        <v>152.06628692999999</v>
      </c>
      <c r="AA16" s="226">
        <v>130.05963341999998</v>
      </c>
      <c r="AB16" s="222">
        <v>126.59702238000003</v>
      </c>
      <c r="AC16" s="222">
        <v>107.13414459000001</v>
      </c>
      <c r="AD16" s="222">
        <v>123.29587142000001</v>
      </c>
      <c r="AE16" s="226">
        <v>191.73550205730248</v>
      </c>
      <c r="AF16" s="222">
        <v>126.87306790269753</v>
      </c>
      <c r="AG16" s="222">
        <v>153.21187564000002</v>
      </c>
      <c r="AH16" s="222">
        <v>126.68868709000002</v>
      </c>
      <c r="AI16" s="226">
        <v>165.68310606999995</v>
      </c>
      <c r="AJ16" s="222">
        <v>190.03402621999999</v>
      </c>
      <c r="AK16" s="222">
        <v>122.65337541999997</v>
      </c>
      <c r="AL16" s="222">
        <v>186.20703749</v>
      </c>
      <c r="AM16" s="226">
        <v>166.72601821000003</v>
      </c>
      <c r="AN16" s="222">
        <v>163.37232388000001</v>
      </c>
      <c r="AO16" s="222">
        <v>170.86833261999999</v>
      </c>
      <c r="AP16" s="225">
        <v>242.20057161999998</v>
      </c>
      <c r="AQ16" s="222">
        <v>189.00220569999999</v>
      </c>
      <c r="AR16" s="222">
        <v>191</v>
      </c>
      <c r="AS16" s="222">
        <v>129.30000000000001</v>
      </c>
      <c r="AT16" s="225">
        <v>87.9</v>
      </c>
      <c r="AU16" s="462">
        <v>87</v>
      </c>
      <c r="AV16" s="222">
        <v>204.7</v>
      </c>
      <c r="AW16" s="222">
        <v>199.42450715000001</v>
      </c>
      <c r="AX16" s="225">
        <v>185.58579949201999</v>
      </c>
      <c r="AY16" s="462">
        <v>385.1</v>
      </c>
      <c r="AZ16" s="462">
        <v>303.8</v>
      </c>
      <c r="BA16" s="462">
        <v>200.55835859000001</v>
      </c>
      <c r="BB16" s="225">
        <v>410.16186084000003</v>
      </c>
      <c r="BC16" s="462">
        <v>276.15500656999995</v>
      </c>
    </row>
    <row r="17" spans="2:56" ht="14.15" customHeight="1">
      <c r="B17" s="75" t="s">
        <v>358</v>
      </c>
      <c r="C17" s="222" t="s">
        <v>85</v>
      </c>
      <c r="D17" s="222" t="s">
        <v>85</v>
      </c>
      <c r="E17" s="222" t="s">
        <v>85</v>
      </c>
      <c r="F17" s="222" t="s">
        <v>85</v>
      </c>
      <c r="G17" s="223" t="s">
        <v>85</v>
      </c>
      <c r="H17" s="224" t="s">
        <v>85</v>
      </c>
      <c r="I17" s="224" t="s">
        <v>85</v>
      </c>
      <c r="J17" s="225" t="s">
        <v>85</v>
      </c>
      <c r="K17" s="223">
        <v>87.697509440000005</v>
      </c>
      <c r="L17" s="224">
        <v>99.864964179999987</v>
      </c>
      <c r="M17" s="224">
        <v>190.17311902999995</v>
      </c>
      <c r="N17" s="225">
        <v>86.631358229999989</v>
      </c>
      <c r="O17" s="223">
        <v>80.046712999999997</v>
      </c>
      <c r="P17" s="222">
        <v>108.62538816999999</v>
      </c>
      <c r="Q17" s="222">
        <v>301.65294517000007</v>
      </c>
      <c r="R17" s="222">
        <v>101.51829525000001</v>
      </c>
      <c r="S17" s="223">
        <v>42.602733620000002</v>
      </c>
      <c r="T17" s="222">
        <v>24.524160809999998</v>
      </c>
      <c r="U17" s="222">
        <v>179.11486516999997</v>
      </c>
      <c r="V17" s="222">
        <v>24.890491339999997</v>
      </c>
      <c r="W17" s="223">
        <v>62.133710200000003</v>
      </c>
      <c r="X17" s="222">
        <v>65.236214849999996</v>
      </c>
      <c r="Y17" s="222">
        <v>250.61890326999986</v>
      </c>
      <c r="Z17" s="222">
        <v>52.695297639999993</v>
      </c>
      <c r="AA17" s="226">
        <v>62.724423759999993</v>
      </c>
      <c r="AB17" s="222">
        <v>82.381915700000008</v>
      </c>
      <c r="AC17" s="222">
        <v>174.29461336999998</v>
      </c>
      <c r="AD17" s="222">
        <v>77.129881820000008</v>
      </c>
      <c r="AE17" s="226">
        <v>79.318904709999984</v>
      </c>
      <c r="AF17" s="222">
        <v>74.584533009999987</v>
      </c>
      <c r="AG17" s="222">
        <v>201.74376589135508</v>
      </c>
      <c r="AH17" s="222">
        <v>133.99026689999999</v>
      </c>
      <c r="AI17" s="226">
        <v>274.80490533</v>
      </c>
      <c r="AJ17" s="222">
        <v>261.15980033999995</v>
      </c>
      <c r="AK17" s="222">
        <v>170.56361274999998</v>
      </c>
      <c r="AL17" s="222">
        <v>155.61360974000002</v>
      </c>
      <c r="AM17" s="226">
        <v>132.27436729999999</v>
      </c>
      <c r="AN17" s="222">
        <v>131.70095822000002</v>
      </c>
      <c r="AO17" s="222">
        <v>202.10237571000002</v>
      </c>
      <c r="AP17" s="225">
        <v>155.53551220911987</v>
      </c>
      <c r="AQ17" s="222">
        <v>86.654552680000023</v>
      </c>
      <c r="AR17" s="222">
        <v>78</v>
      </c>
      <c r="AS17" s="222">
        <v>232</v>
      </c>
      <c r="AT17" s="225">
        <v>104.96897581000003</v>
      </c>
      <c r="AU17" s="222">
        <v>121</v>
      </c>
      <c r="AV17" s="222">
        <v>103.4111331700002</v>
      </c>
      <c r="AW17" s="222">
        <v>135.33938007666649</v>
      </c>
      <c r="AX17" s="225">
        <v>169.03560124333333</v>
      </c>
      <c r="AY17" s="222">
        <v>163.92997871</v>
      </c>
      <c r="AZ17" s="222">
        <v>178.9</v>
      </c>
      <c r="BA17" s="222">
        <v>233.49857175000005</v>
      </c>
      <c r="BB17" s="225">
        <v>140.38231163999998</v>
      </c>
      <c r="BC17" s="222">
        <v>116.98063218</v>
      </c>
    </row>
    <row r="18" spans="2:56" ht="14.15" customHeight="1">
      <c r="B18" s="75"/>
      <c r="C18" s="222"/>
      <c r="D18" s="222"/>
      <c r="E18" s="222"/>
      <c r="F18" s="222"/>
      <c r="G18" s="223"/>
      <c r="H18" s="224"/>
      <c r="I18" s="224"/>
      <c r="J18" s="225"/>
      <c r="K18" s="223"/>
      <c r="L18" s="224"/>
      <c r="M18" s="224"/>
      <c r="N18" s="225"/>
      <c r="O18" s="223"/>
      <c r="P18" s="222"/>
      <c r="Q18" s="222"/>
      <c r="R18" s="222"/>
      <c r="S18" s="223"/>
      <c r="T18" s="222"/>
      <c r="U18" s="222"/>
      <c r="V18" s="222"/>
      <c r="W18" s="223"/>
      <c r="X18" s="222"/>
      <c r="Y18" s="222"/>
      <c r="Z18" s="222"/>
      <c r="AA18" s="226"/>
      <c r="AB18" s="222"/>
      <c r="AC18" s="222"/>
      <c r="AD18" s="222"/>
      <c r="AE18" s="226"/>
      <c r="AF18" s="222"/>
      <c r="AG18" s="222"/>
      <c r="AH18" s="222"/>
      <c r="AI18" s="226"/>
      <c r="AJ18" s="222"/>
      <c r="AK18" s="222"/>
      <c r="AL18" s="222"/>
      <c r="AM18" s="226"/>
      <c r="AN18" s="222"/>
      <c r="AO18" s="222"/>
      <c r="AP18" s="225"/>
      <c r="AQ18" s="222"/>
      <c r="AR18" s="222"/>
      <c r="AS18" s="222"/>
      <c r="AT18" s="582"/>
      <c r="AU18" s="445"/>
      <c r="AV18" s="222"/>
      <c r="AW18" s="222"/>
      <c r="AX18" s="582"/>
      <c r="AY18" s="445"/>
      <c r="AZ18" s="445"/>
      <c r="BA18" s="445"/>
      <c r="BB18" s="582"/>
      <c r="BC18" s="445"/>
    </row>
    <row r="19" spans="2:56" ht="14.15" customHeight="1">
      <c r="B19" s="214" t="s">
        <v>359</v>
      </c>
      <c r="C19" s="222"/>
      <c r="D19" s="222"/>
      <c r="E19" s="222"/>
      <c r="F19" s="222"/>
      <c r="G19" s="223"/>
      <c r="H19" s="224"/>
      <c r="I19" s="224"/>
      <c r="J19" s="225"/>
      <c r="K19" s="223"/>
      <c r="L19" s="224"/>
      <c r="M19" s="224"/>
      <c r="N19" s="225"/>
      <c r="O19" s="223"/>
      <c r="P19" s="222"/>
      <c r="Q19" s="222"/>
      <c r="R19" s="222"/>
      <c r="S19" s="223"/>
      <c r="T19" s="222"/>
      <c r="U19" s="222"/>
      <c r="V19" s="222"/>
      <c r="W19" s="223"/>
      <c r="X19" s="222"/>
      <c r="Y19" s="222"/>
      <c r="Z19" s="222"/>
      <c r="AA19" s="226"/>
      <c r="AB19" s="222"/>
      <c r="AC19" s="222"/>
      <c r="AD19" s="222"/>
      <c r="AE19" s="226"/>
      <c r="AF19" s="222"/>
      <c r="AG19" s="222"/>
      <c r="AH19" s="222"/>
      <c r="AI19" s="226"/>
      <c r="AJ19" s="222"/>
      <c r="AK19" s="222"/>
      <c r="AL19" s="222"/>
      <c r="AM19" s="226"/>
      <c r="AN19" s="222"/>
      <c r="AO19" s="222"/>
      <c r="AP19" s="225"/>
      <c r="AQ19" s="222"/>
      <c r="AR19" s="222"/>
      <c r="AS19" s="222"/>
      <c r="AT19" s="582"/>
      <c r="AU19" s="445"/>
      <c r="AV19" s="222"/>
      <c r="AW19" s="222"/>
      <c r="AX19" s="582"/>
      <c r="AY19" s="445"/>
      <c r="AZ19" s="445"/>
      <c r="BA19" s="445"/>
      <c r="BB19" s="582"/>
      <c r="BC19" s="445"/>
    </row>
    <row r="20" spans="2:56" ht="14.15" customHeight="1">
      <c r="B20" s="75" t="s">
        <v>360</v>
      </c>
      <c r="C20" s="222" t="s">
        <v>349</v>
      </c>
      <c r="D20" s="222" t="s">
        <v>349</v>
      </c>
      <c r="E20" s="222" t="s">
        <v>349</v>
      </c>
      <c r="F20" s="222" t="s">
        <v>349</v>
      </c>
      <c r="G20" s="223" t="s">
        <v>349</v>
      </c>
      <c r="H20" s="224" t="s">
        <v>349</v>
      </c>
      <c r="I20" s="224" t="s">
        <v>349</v>
      </c>
      <c r="J20" s="225" t="s">
        <v>349</v>
      </c>
      <c r="K20" s="223" t="s">
        <v>349</v>
      </c>
      <c r="L20" s="224" t="s">
        <v>349</v>
      </c>
      <c r="M20" s="224" t="s">
        <v>349</v>
      </c>
      <c r="N20" s="225" t="s">
        <v>349</v>
      </c>
      <c r="O20" s="223" t="s">
        <v>349</v>
      </c>
      <c r="P20" s="222" t="s">
        <v>349</v>
      </c>
      <c r="Q20" s="222" t="s">
        <v>349</v>
      </c>
      <c r="R20" s="222" t="s">
        <v>349</v>
      </c>
      <c r="S20" s="223" t="s">
        <v>349</v>
      </c>
      <c r="T20" s="222" t="s">
        <v>349</v>
      </c>
      <c r="U20" s="222" t="s">
        <v>349</v>
      </c>
      <c r="V20" s="222" t="s">
        <v>349</v>
      </c>
      <c r="W20" s="223" t="s">
        <v>349</v>
      </c>
      <c r="X20" s="222" t="s">
        <v>349</v>
      </c>
      <c r="Y20" s="222" t="s">
        <v>349</v>
      </c>
      <c r="Z20" s="222" t="s">
        <v>349</v>
      </c>
      <c r="AA20" s="226" t="s">
        <v>349</v>
      </c>
      <c r="AB20" s="222" t="s">
        <v>349</v>
      </c>
      <c r="AC20" s="222" t="s">
        <v>349</v>
      </c>
      <c r="AD20" s="222" t="s">
        <v>349</v>
      </c>
      <c r="AE20" s="226" t="s">
        <v>349</v>
      </c>
      <c r="AF20" s="222" t="s">
        <v>349</v>
      </c>
      <c r="AG20" s="222" t="s">
        <v>349</v>
      </c>
      <c r="AH20" s="222" t="s">
        <v>349</v>
      </c>
      <c r="AI20" s="226" t="s">
        <v>349</v>
      </c>
      <c r="AJ20" s="222" t="s">
        <v>349</v>
      </c>
      <c r="AK20" s="222" t="s">
        <v>349</v>
      </c>
      <c r="AL20" s="222" t="s">
        <v>349</v>
      </c>
      <c r="AM20" s="226" t="s">
        <v>349</v>
      </c>
      <c r="AN20" s="222" t="s">
        <v>349</v>
      </c>
      <c r="AO20" s="222" t="s">
        <v>349</v>
      </c>
      <c r="AP20" s="225" t="s">
        <v>349</v>
      </c>
      <c r="AQ20" s="222" t="s">
        <v>349</v>
      </c>
      <c r="AR20" s="222" t="s">
        <v>349</v>
      </c>
      <c r="AS20" s="222" t="s">
        <v>349</v>
      </c>
      <c r="AT20" s="225" t="s">
        <v>349</v>
      </c>
      <c r="AU20" s="222" t="s">
        <v>349</v>
      </c>
      <c r="AV20" s="222" t="s">
        <v>349</v>
      </c>
      <c r="AW20" s="222" t="s">
        <v>349</v>
      </c>
      <c r="AX20" s="225" t="s">
        <v>349</v>
      </c>
      <c r="AY20" s="222" t="s">
        <v>349</v>
      </c>
      <c r="AZ20" s="222" t="s">
        <v>349</v>
      </c>
      <c r="BA20" s="222" t="s">
        <v>349</v>
      </c>
      <c r="BB20" s="225" t="s">
        <v>349</v>
      </c>
      <c r="BC20" s="222" t="s">
        <v>349</v>
      </c>
      <c r="BD20" s="21" t="s">
        <v>361</v>
      </c>
    </row>
    <row r="21" spans="2:56" ht="14.15" customHeight="1">
      <c r="B21" s="75" t="s">
        <v>362</v>
      </c>
      <c r="C21" s="222" t="s">
        <v>349</v>
      </c>
      <c r="D21" s="222" t="s">
        <v>349</v>
      </c>
      <c r="E21" s="222" t="s">
        <v>349</v>
      </c>
      <c r="F21" s="222" t="s">
        <v>349</v>
      </c>
      <c r="G21" s="223" t="s">
        <v>349</v>
      </c>
      <c r="H21" s="224" t="s">
        <v>349</v>
      </c>
      <c r="I21" s="224" t="s">
        <v>349</v>
      </c>
      <c r="J21" s="225" t="s">
        <v>349</v>
      </c>
      <c r="K21" s="223" t="s">
        <v>349</v>
      </c>
      <c r="L21" s="224" t="s">
        <v>349</v>
      </c>
      <c r="M21" s="224" t="s">
        <v>349</v>
      </c>
      <c r="N21" s="225" t="s">
        <v>349</v>
      </c>
      <c r="O21" s="223" t="s">
        <v>349</v>
      </c>
      <c r="P21" s="222" t="s">
        <v>349</v>
      </c>
      <c r="Q21" s="222" t="s">
        <v>349</v>
      </c>
      <c r="R21" s="222" t="s">
        <v>349</v>
      </c>
      <c r="S21" s="223" t="s">
        <v>349</v>
      </c>
      <c r="T21" s="222" t="s">
        <v>349</v>
      </c>
      <c r="U21" s="222" t="s">
        <v>349</v>
      </c>
      <c r="V21" s="222" t="s">
        <v>349</v>
      </c>
      <c r="W21" s="223" t="s">
        <v>349</v>
      </c>
      <c r="X21" s="222" t="s">
        <v>349</v>
      </c>
      <c r="Y21" s="222" t="s">
        <v>349</v>
      </c>
      <c r="Z21" s="222" t="s">
        <v>349</v>
      </c>
      <c r="AA21" s="226" t="s">
        <v>349</v>
      </c>
      <c r="AB21" s="222" t="s">
        <v>349</v>
      </c>
      <c r="AC21" s="222" t="s">
        <v>349</v>
      </c>
      <c r="AD21" s="222" t="s">
        <v>349</v>
      </c>
      <c r="AE21" s="226" t="s">
        <v>349</v>
      </c>
      <c r="AF21" s="222" t="s">
        <v>349</v>
      </c>
      <c r="AG21" s="222" t="s">
        <v>349</v>
      </c>
      <c r="AH21" s="222" t="s">
        <v>349</v>
      </c>
      <c r="AI21" s="226" t="s">
        <v>349</v>
      </c>
      <c r="AJ21" s="222" t="s">
        <v>349</v>
      </c>
      <c r="AK21" s="222" t="s">
        <v>349</v>
      </c>
      <c r="AL21" s="222" t="s">
        <v>349</v>
      </c>
      <c r="AM21" s="226" t="s">
        <v>349</v>
      </c>
      <c r="AN21" s="222" t="s">
        <v>349</v>
      </c>
      <c r="AO21" s="222" t="s">
        <v>349</v>
      </c>
      <c r="AP21" s="225" t="s">
        <v>349</v>
      </c>
      <c r="AQ21" s="222" t="s">
        <v>349</v>
      </c>
      <c r="AR21" s="222" t="s">
        <v>349</v>
      </c>
      <c r="AS21" s="222" t="s">
        <v>349</v>
      </c>
      <c r="AT21" s="225" t="s">
        <v>349</v>
      </c>
      <c r="AU21" s="222" t="s">
        <v>349</v>
      </c>
      <c r="AV21" s="222" t="s">
        <v>349</v>
      </c>
      <c r="AW21" s="222" t="s">
        <v>349</v>
      </c>
      <c r="AX21" s="225" t="s">
        <v>349</v>
      </c>
      <c r="AY21" s="222" t="s">
        <v>349</v>
      </c>
      <c r="AZ21" s="222" t="s">
        <v>349</v>
      </c>
      <c r="BA21" s="222" t="s">
        <v>349</v>
      </c>
      <c r="BB21" s="225" t="s">
        <v>349</v>
      </c>
      <c r="BC21" s="222" t="s">
        <v>349</v>
      </c>
      <c r="BD21" s="21" t="s">
        <v>361</v>
      </c>
    </row>
    <row r="22" spans="2:56" ht="14.15" customHeight="1">
      <c r="B22" s="75" t="s">
        <v>363</v>
      </c>
      <c r="C22" s="222" t="s">
        <v>349</v>
      </c>
      <c r="D22" s="222" t="s">
        <v>349</v>
      </c>
      <c r="E22" s="222" t="s">
        <v>349</v>
      </c>
      <c r="F22" s="222" t="s">
        <v>349</v>
      </c>
      <c r="G22" s="223" t="s">
        <v>349</v>
      </c>
      <c r="H22" s="224" t="s">
        <v>349</v>
      </c>
      <c r="I22" s="224" t="s">
        <v>349</v>
      </c>
      <c r="J22" s="225" t="s">
        <v>349</v>
      </c>
      <c r="K22" s="223" t="s">
        <v>349</v>
      </c>
      <c r="L22" s="224" t="s">
        <v>349</v>
      </c>
      <c r="M22" s="224" t="s">
        <v>349</v>
      </c>
      <c r="N22" s="225" t="s">
        <v>349</v>
      </c>
      <c r="O22" s="223" t="s">
        <v>349</v>
      </c>
      <c r="P22" s="222" t="s">
        <v>349</v>
      </c>
      <c r="Q22" s="222" t="s">
        <v>349</v>
      </c>
      <c r="R22" s="222" t="s">
        <v>349</v>
      </c>
      <c r="S22" s="223" t="s">
        <v>349</v>
      </c>
      <c r="T22" s="222" t="s">
        <v>349</v>
      </c>
      <c r="U22" s="222" t="s">
        <v>349</v>
      </c>
      <c r="V22" s="222" t="s">
        <v>349</v>
      </c>
      <c r="W22" s="223" t="s">
        <v>349</v>
      </c>
      <c r="X22" s="222" t="s">
        <v>349</v>
      </c>
      <c r="Y22" s="222" t="s">
        <v>349</v>
      </c>
      <c r="Z22" s="222" t="s">
        <v>349</v>
      </c>
      <c r="AA22" s="226" t="s">
        <v>349</v>
      </c>
      <c r="AB22" s="222" t="s">
        <v>349</v>
      </c>
      <c r="AC22" s="222" t="s">
        <v>349</v>
      </c>
      <c r="AD22" s="222" t="s">
        <v>349</v>
      </c>
      <c r="AE22" s="226" t="s">
        <v>349</v>
      </c>
      <c r="AF22" s="222" t="s">
        <v>349</v>
      </c>
      <c r="AG22" s="222" t="s">
        <v>349</v>
      </c>
      <c r="AH22" s="222" t="s">
        <v>349</v>
      </c>
      <c r="AI22" s="226" t="s">
        <v>349</v>
      </c>
      <c r="AJ22" s="222" t="s">
        <v>349</v>
      </c>
      <c r="AK22" s="222" t="s">
        <v>349</v>
      </c>
      <c r="AL22" s="222" t="s">
        <v>349</v>
      </c>
      <c r="AM22" s="226" t="s">
        <v>349</v>
      </c>
      <c r="AN22" s="222" t="s">
        <v>349</v>
      </c>
      <c r="AO22" s="222" t="s">
        <v>349</v>
      </c>
      <c r="AP22" s="225" t="s">
        <v>349</v>
      </c>
      <c r="AQ22" s="222" t="s">
        <v>349</v>
      </c>
      <c r="AR22" s="222" t="s">
        <v>349</v>
      </c>
      <c r="AS22" s="222" t="s">
        <v>349</v>
      </c>
      <c r="AT22" s="225" t="s">
        <v>349</v>
      </c>
      <c r="AU22" s="222" t="s">
        <v>349</v>
      </c>
      <c r="AV22" s="222" t="s">
        <v>349</v>
      </c>
      <c r="AW22" s="222" t="s">
        <v>349</v>
      </c>
      <c r="AX22" s="225" t="s">
        <v>349</v>
      </c>
      <c r="AY22" s="222" t="s">
        <v>349</v>
      </c>
      <c r="AZ22" s="222" t="s">
        <v>349</v>
      </c>
      <c r="BA22" s="222" t="s">
        <v>349</v>
      </c>
      <c r="BB22" s="225" t="s">
        <v>349</v>
      </c>
      <c r="BC22" s="222" t="s">
        <v>349</v>
      </c>
      <c r="BD22" s="21" t="s">
        <v>361</v>
      </c>
    </row>
    <row r="23" spans="2:56" ht="14.15" customHeight="1">
      <c r="B23" s="75" t="s">
        <v>364</v>
      </c>
      <c r="C23" s="222" t="s">
        <v>349</v>
      </c>
      <c r="D23" s="222" t="s">
        <v>349</v>
      </c>
      <c r="E23" s="222" t="s">
        <v>349</v>
      </c>
      <c r="F23" s="222" t="s">
        <v>349</v>
      </c>
      <c r="G23" s="223" t="s">
        <v>349</v>
      </c>
      <c r="H23" s="224" t="s">
        <v>349</v>
      </c>
      <c r="I23" s="224" t="s">
        <v>349</v>
      </c>
      <c r="J23" s="225" t="s">
        <v>349</v>
      </c>
      <c r="K23" s="223" t="s">
        <v>349</v>
      </c>
      <c r="L23" s="224" t="s">
        <v>349</v>
      </c>
      <c r="M23" s="224" t="s">
        <v>349</v>
      </c>
      <c r="N23" s="225" t="s">
        <v>349</v>
      </c>
      <c r="O23" s="223" t="s">
        <v>349</v>
      </c>
      <c r="P23" s="222" t="s">
        <v>349</v>
      </c>
      <c r="Q23" s="222" t="s">
        <v>349</v>
      </c>
      <c r="R23" s="222" t="s">
        <v>349</v>
      </c>
      <c r="S23" s="223" t="s">
        <v>349</v>
      </c>
      <c r="T23" s="222" t="s">
        <v>349</v>
      </c>
      <c r="U23" s="222" t="s">
        <v>349</v>
      </c>
      <c r="V23" s="222" t="s">
        <v>349</v>
      </c>
      <c r="W23" s="223" t="s">
        <v>349</v>
      </c>
      <c r="X23" s="222" t="s">
        <v>349</v>
      </c>
      <c r="Y23" s="222" t="s">
        <v>349</v>
      </c>
      <c r="Z23" s="222" t="s">
        <v>349</v>
      </c>
      <c r="AA23" s="226" t="s">
        <v>349</v>
      </c>
      <c r="AB23" s="222" t="s">
        <v>349</v>
      </c>
      <c r="AC23" s="222" t="s">
        <v>349</v>
      </c>
      <c r="AD23" s="222" t="s">
        <v>349</v>
      </c>
      <c r="AE23" s="226" t="s">
        <v>349</v>
      </c>
      <c r="AF23" s="222" t="s">
        <v>349</v>
      </c>
      <c r="AG23" s="222" t="s">
        <v>349</v>
      </c>
      <c r="AH23" s="222" t="s">
        <v>349</v>
      </c>
      <c r="AI23" s="226" t="s">
        <v>349</v>
      </c>
      <c r="AJ23" s="222" t="s">
        <v>349</v>
      </c>
      <c r="AK23" s="222" t="s">
        <v>349</v>
      </c>
      <c r="AL23" s="222" t="s">
        <v>349</v>
      </c>
      <c r="AM23" s="226" t="s">
        <v>349</v>
      </c>
      <c r="AN23" s="222" t="s">
        <v>349</v>
      </c>
      <c r="AO23" s="222" t="s">
        <v>349</v>
      </c>
      <c r="AP23" s="225" t="s">
        <v>349</v>
      </c>
      <c r="AQ23" s="222" t="s">
        <v>349</v>
      </c>
      <c r="AR23" s="222" t="s">
        <v>349</v>
      </c>
      <c r="AS23" s="222" t="s">
        <v>349</v>
      </c>
      <c r="AT23" s="225" t="s">
        <v>349</v>
      </c>
      <c r="AU23" s="222" t="s">
        <v>349</v>
      </c>
      <c r="AV23" s="222" t="s">
        <v>349</v>
      </c>
      <c r="AW23" s="222" t="s">
        <v>349</v>
      </c>
      <c r="AX23" s="225" t="s">
        <v>349</v>
      </c>
      <c r="AY23" s="222" t="s">
        <v>349</v>
      </c>
      <c r="AZ23" s="222" t="s">
        <v>349</v>
      </c>
      <c r="BA23" s="222" t="s">
        <v>349</v>
      </c>
      <c r="BB23" s="225" t="s">
        <v>349</v>
      </c>
      <c r="BC23" s="222" t="s">
        <v>349</v>
      </c>
      <c r="BD23" s="21" t="s">
        <v>361</v>
      </c>
    </row>
    <row r="24" spans="2:56" ht="14.15" customHeight="1">
      <c r="B24" s="75"/>
      <c r="C24" s="222"/>
      <c r="D24" s="222"/>
      <c r="E24" s="222"/>
      <c r="F24" s="222"/>
      <c r="G24" s="223"/>
      <c r="H24" s="224"/>
      <c r="I24" s="224"/>
      <c r="J24" s="225"/>
      <c r="K24" s="223"/>
      <c r="L24" s="224"/>
      <c r="M24" s="224"/>
      <c r="N24" s="225"/>
      <c r="O24" s="223"/>
      <c r="P24" s="222"/>
      <c r="Q24" s="222"/>
      <c r="R24" s="222"/>
      <c r="S24" s="223"/>
      <c r="T24" s="222"/>
      <c r="U24" s="222"/>
      <c r="V24" s="222"/>
      <c r="W24" s="223"/>
      <c r="X24" s="222"/>
      <c r="Y24" s="222"/>
      <c r="Z24" s="222"/>
      <c r="AA24" s="226"/>
      <c r="AB24" s="222"/>
      <c r="AC24" s="222"/>
      <c r="AD24" s="222"/>
      <c r="AE24" s="226"/>
      <c r="AF24" s="222"/>
      <c r="AG24" s="222"/>
      <c r="AH24" s="222"/>
      <c r="AI24" s="226"/>
      <c r="AJ24" s="222"/>
      <c r="AK24" s="222"/>
      <c r="AL24" s="222"/>
      <c r="AM24" s="226"/>
      <c r="AN24" s="222"/>
      <c r="AO24" s="222"/>
      <c r="AP24" s="225"/>
      <c r="AQ24" s="222"/>
      <c r="AR24" s="222"/>
      <c r="AS24" s="222"/>
      <c r="AT24" s="582"/>
      <c r="AU24" s="445"/>
      <c r="AV24" s="222"/>
      <c r="AW24" s="222"/>
      <c r="AX24" s="582"/>
      <c r="AY24" s="445"/>
      <c r="AZ24" s="445"/>
      <c r="BA24" s="445"/>
      <c r="BB24" s="582"/>
      <c r="BC24" s="445"/>
    </row>
    <row r="25" spans="2:56" ht="14.15" customHeight="1">
      <c r="B25" s="400" t="s">
        <v>365</v>
      </c>
      <c r="C25" s="227"/>
      <c r="D25" s="227"/>
      <c r="E25" s="227"/>
      <c r="F25" s="227"/>
      <c r="G25" s="401"/>
      <c r="H25" s="402"/>
      <c r="I25" s="402"/>
      <c r="J25" s="403"/>
      <c r="K25" s="401"/>
      <c r="L25" s="402"/>
      <c r="M25" s="402"/>
      <c r="N25" s="403"/>
      <c r="O25" s="401"/>
      <c r="P25" s="227"/>
      <c r="Q25" s="227"/>
      <c r="R25" s="227"/>
      <c r="S25" s="401"/>
      <c r="T25" s="227"/>
      <c r="U25" s="227"/>
      <c r="V25" s="227"/>
      <c r="W25" s="401"/>
      <c r="X25" s="227"/>
      <c r="Y25" s="227"/>
      <c r="Z25" s="227"/>
      <c r="AA25" s="404"/>
      <c r="AB25" s="227"/>
      <c r="AC25" s="227"/>
      <c r="AD25" s="227"/>
      <c r="AE25" s="404"/>
      <c r="AF25" s="227"/>
      <c r="AG25" s="227"/>
      <c r="AH25" s="227"/>
      <c r="AI25" s="404"/>
      <c r="AJ25" s="227"/>
      <c r="AK25" s="227"/>
      <c r="AL25" s="227"/>
      <c r="AM25" s="404"/>
      <c r="AN25" s="227"/>
      <c r="AO25" s="227"/>
      <c r="AP25" s="403"/>
      <c r="AQ25" s="227"/>
      <c r="AR25" s="227"/>
      <c r="AS25" s="227"/>
      <c r="AT25" s="583"/>
      <c r="AU25" s="446"/>
      <c r="AV25" s="227"/>
      <c r="AW25" s="227"/>
      <c r="AX25" s="583"/>
      <c r="AY25" s="446"/>
      <c r="AZ25" s="446"/>
      <c r="BA25" s="446"/>
      <c r="BB25" s="583"/>
      <c r="BC25" s="446"/>
    </row>
    <row r="26" spans="2:56" ht="14.15" hidden="1" customHeight="1">
      <c r="B26" s="405" t="s">
        <v>366</v>
      </c>
      <c r="C26" s="227"/>
      <c r="D26" s="227"/>
      <c r="E26" s="227"/>
      <c r="F26" s="227"/>
      <c r="G26" s="401"/>
      <c r="H26" s="402"/>
      <c r="I26" s="402"/>
      <c r="J26" s="403"/>
      <c r="K26" s="401"/>
      <c r="L26" s="402"/>
      <c r="M26" s="402"/>
      <c r="N26" s="403"/>
      <c r="O26" s="401"/>
      <c r="P26" s="227"/>
      <c r="Q26" s="227"/>
      <c r="R26" s="227"/>
      <c r="S26" s="401"/>
      <c r="T26" s="227"/>
      <c r="U26" s="227"/>
      <c r="V26" s="227"/>
      <c r="W26" s="401"/>
      <c r="X26" s="227"/>
      <c r="Y26" s="227"/>
      <c r="Z26" s="227"/>
      <c r="AA26" s="404"/>
      <c r="AB26" s="227"/>
      <c r="AC26" s="227"/>
      <c r="AD26" s="227"/>
      <c r="AE26" s="404"/>
      <c r="AF26" s="227"/>
      <c r="AG26" s="227"/>
      <c r="AH26" s="227"/>
      <c r="AI26" s="404"/>
      <c r="AJ26" s="227"/>
      <c r="AK26" s="227"/>
      <c r="AL26" s="227"/>
      <c r="AM26" s="404"/>
      <c r="AN26" s="227"/>
      <c r="AO26" s="227"/>
      <c r="AP26" s="403"/>
      <c r="AQ26" s="227"/>
      <c r="AR26" s="227"/>
      <c r="AS26" s="227"/>
      <c r="AT26" s="583"/>
      <c r="AU26" s="446"/>
      <c r="AV26" s="227"/>
      <c r="AW26" s="227"/>
      <c r="AX26" s="583"/>
      <c r="AY26" s="446"/>
      <c r="AZ26" s="446"/>
      <c r="BA26" s="446"/>
      <c r="BB26" s="583"/>
      <c r="BC26" s="446"/>
    </row>
    <row r="27" spans="2:56" ht="14.15" hidden="1" customHeight="1">
      <c r="B27" s="406" t="s">
        <v>352</v>
      </c>
      <c r="K27" s="401">
        <v>48.387683426500004</v>
      </c>
      <c r="L27" s="402">
        <v>43.767010098300005</v>
      </c>
      <c r="M27" s="402">
        <v>111.67484952629999</v>
      </c>
      <c r="N27" s="403">
        <v>126.7148377643</v>
      </c>
      <c r="O27" s="401">
        <v>96.055102330099984</v>
      </c>
      <c r="P27" s="227">
        <v>72.879688347100014</v>
      </c>
      <c r="Q27" s="227">
        <v>101.31369622010001</v>
      </c>
      <c r="R27" s="227">
        <v>129.31734642770002</v>
      </c>
      <c r="S27" s="401">
        <v>66.9925415246</v>
      </c>
      <c r="T27" s="227">
        <v>97.221615776100009</v>
      </c>
      <c r="U27" s="227">
        <v>137.96298589739999</v>
      </c>
      <c r="V27" s="227">
        <v>162.87876297219989</v>
      </c>
      <c r="W27" s="401">
        <v>78.618641840700008</v>
      </c>
      <c r="X27" s="227">
        <v>123.54208397719998</v>
      </c>
      <c r="Y27" s="227">
        <v>131.46075640220005</v>
      </c>
      <c r="Z27" s="227">
        <v>146.85698791870004</v>
      </c>
      <c r="AA27" s="404">
        <v>93.939439823900031</v>
      </c>
      <c r="AB27" s="227">
        <v>116.29196466359997</v>
      </c>
      <c r="AC27" s="227">
        <v>126.97998436180018</v>
      </c>
      <c r="AD27" s="227">
        <v>127.52757931709998</v>
      </c>
      <c r="AE27" s="404">
        <v>51.208370902799999</v>
      </c>
      <c r="AF27" s="227">
        <v>89.608884061300017</v>
      </c>
      <c r="AG27" s="227">
        <v>107.26139402559994</v>
      </c>
      <c r="AH27" s="227">
        <v>130.85040585660005</v>
      </c>
      <c r="AI27" s="404">
        <v>64.532301799599992</v>
      </c>
      <c r="AJ27" s="227">
        <v>91.161565594500047</v>
      </c>
      <c r="AK27" s="227">
        <v>159.38755980910011</v>
      </c>
      <c r="AL27" s="227">
        <v>178.87808516279998</v>
      </c>
      <c r="AM27" s="404">
        <v>77.949088028799963</v>
      </c>
      <c r="AN27" s="227">
        <v>117.70268560130003</v>
      </c>
      <c r="AO27" s="227">
        <v>157.83028325740008</v>
      </c>
      <c r="AP27" s="403">
        <v>148.67902124869988</v>
      </c>
      <c r="AQ27" s="227">
        <v>46.84</v>
      </c>
      <c r="AR27" s="227">
        <v>157</v>
      </c>
      <c r="AS27" s="227">
        <v>194</v>
      </c>
      <c r="AT27" s="403">
        <v>57</v>
      </c>
      <c r="AU27" s="227">
        <v>49.17</v>
      </c>
      <c r="AV27" s="227">
        <v>77</v>
      </c>
      <c r="AW27" s="227">
        <v>98.38804600416006</v>
      </c>
      <c r="AX27" s="403">
        <v>59.29</v>
      </c>
      <c r="AY27" s="227">
        <v>0</v>
      </c>
      <c r="AZ27" s="227">
        <v>1</v>
      </c>
      <c r="BA27" s="227">
        <v>2</v>
      </c>
      <c r="BB27" s="403">
        <v>59.29</v>
      </c>
      <c r="BC27" s="227">
        <v>0</v>
      </c>
    </row>
    <row r="28" spans="2:56" ht="14.15" hidden="1" customHeight="1">
      <c r="B28" s="406" t="s">
        <v>367</v>
      </c>
      <c r="K28" s="401">
        <v>145.01992326392835</v>
      </c>
      <c r="L28" s="402">
        <v>138.70240415949024</v>
      </c>
      <c r="M28" s="402">
        <v>145.66146677543776</v>
      </c>
      <c r="N28" s="403">
        <v>142.6454270406347</v>
      </c>
      <c r="O28" s="401">
        <v>144.47316232163419</v>
      </c>
      <c r="P28" s="227">
        <v>151.57679324100934</v>
      </c>
      <c r="Q28" s="227">
        <v>148.54556284654558</v>
      </c>
      <c r="R28" s="227">
        <v>149.9835016436455</v>
      </c>
      <c r="S28" s="401">
        <v>152.8953693371846</v>
      </c>
      <c r="T28" s="227">
        <v>150.04551431353903</v>
      </c>
      <c r="U28" s="227">
        <v>146.71364325042302</v>
      </c>
      <c r="V28" s="227">
        <v>140.46496110708784</v>
      </c>
      <c r="W28" s="401">
        <v>145.07331173196746</v>
      </c>
      <c r="X28" s="227">
        <v>150.27677889491193</v>
      </c>
      <c r="Y28" s="227">
        <v>145.06841981358747</v>
      </c>
      <c r="Z28" s="227">
        <v>138.75402139367486</v>
      </c>
      <c r="AA28" s="404">
        <v>144.41836060259337</v>
      </c>
      <c r="AB28" s="227">
        <v>145.43967684111385</v>
      </c>
      <c r="AC28" s="227">
        <v>139.92314006653547</v>
      </c>
      <c r="AD28" s="227">
        <v>136.38964600010169</v>
      </c>
      <c r="AE28" s="404">
        <v>155.99249258638847</v>
      </c>
      <c r="AF28" s="227">
        <v>165.34518071023933</v>
      </c>
      <c r="AG28" s="227">
        <v>173.04617991476965</v>
      </c>
      <c r="AH28" s="227">
        <v>135.58769703334769</v>
      </c>
      <c r="AI28" s="404">
        <v>134.95874607545451</v>
      </c>
      <c r="AJ28" s="227">
        <v>112.84091883447897</v>
      </c>
      <c r="AK28" s="227">
        <v>119.03468157457962</v>
      </c>
      <c r="AL28" s="227">
        <v>122.60891090491468</v>
      </c>
      <c r="AM28" s="404">
        <v>135.99552628891954</v>
      </c>
      <c r="AN28" s="227">
        <v>136.89681632054436</v>
      </c>
      <c r="AO28" s="227">
        <v>136.38750218359922</v>
      </c>
      <c r="AP28" s="403">
        <v>136.47966410841502</v>
      </c>
      <c r="AQ28" s="227">
        <v>135.91</v>
      </c>
      <c r="AR28" s="227">
        <v>136.1</v>
      </c>
      <c r="AS28" s="227">
        <v>206</v>
      </c>
      <c r="AT28" s="403">
        <v>134.57</v>
      </c>
      <c r="AU28" s="227">
        <v>0.53</v>
      </c>
      <c r="AV28" s="227">
        <v>0</v>
      </c>
      <c r="AW28" s="227">
        <v>35.19</v>
      </c>
      <c r="AX28" s="403">
        <v>12.26</v>
      </c>
      <c r="AY28" s="227">
        <v>0</v>
      </c>
      <c r="AZ28" s="227">
        <v>1</v>
      </c>
      <c r="BA28" s="227">
        <v>2</v>
      </c>
      <c r="BB28" s="403">
        <v>12.26</v>
      </c>
      <c r="BC28" s="227">
        <v>0</v>
      </c>
    </row>
    <row r="29" spans="2:56" ht="14.15" hidden="1" customHeight="1">
      <c r="B29" s="406" t="s">
        <v>368</v>
      </c>
      <c r="K29" s="401" t="s">
        <v>349</v>
      </c>
      <c r="L29" s="402" t="s">
        <v>349</v>
      </c>
      <c r="M29" s="402" t="s">
        <v>349</v>
      </c>
      <c r="N29" s="403" t="s">
        <v>349</v>
      </c>
      <c r="O29" s="401" t="s">
        <v>349</v>
      </c>
      <c r="P29" s="227" t="s">
        <v>349</v>
      </c>
      <c r="Q29" s="227" t="s">
        <v>349</v>
      </c>
      <c r="R29" s="227" t="s">
        <v>349</v>
      </c>
      <c r="S29" s="401" t="s">
        <v>349</v>
      </c>
      <c r="T29" s="227" t="s">
        <v>349</v>
      </c>
      <c r="U29" s="227" t="s">
        <v>349</v>
      </c>
      <c r="V29" s="227" t="s">
        <v>349</v>
      </c>
      <c r="W29" s="401" t="s">
        <v>349</v>
      </c>
      <c r="X29" s="227" t="s">
        <v>349</v>
      </c>
      <c r="Y29" s="227" t="s">
        <v>349</v>
      </c>
      <c r="Z29" s="227" t="s">
        <v>349</v>
      </c>
      <c r="AA29" s="404" t="s">
        <v>349</v>
      </c>
      <c r="AB29" s="227" t="s">
        <v>349</v>
      </c>
      <c r="AC29" s="227" t="s">
        <v>349</v>
      </c>
      <c r="AD29" s="227" t="s">
        <v>349</v>
      </c>
      <c r="AE29" s="404" t="s">
        <v>349</v>
      </c>
      <c r="AF29" s="227" t="s">
        <v>349</v>
      </c>
      <c r="AG29" s="227" t="s">
        <v>349</v>
      </c>
      <c r="AH29" s="227" t="s">
        <v>349</v>
      </c>
      <c r="AI29" s="404" t="s">
        <v>349</v>
      </c>
      <c r="AJ29" s="227" t="s">
        <v>349</v>
      </c>
      <c r="AK29" s="227" t="s">
        <v>349</v>
      </c>
      <c r="AL29" s="227" t="s">
        <v>349</v>
      </c>
      <c r="AM29" s="404" t="s">
        <v>349</v>
      </c>
      <c r="AN29" s="227" t="s">
        <v>349</v>
      </c>
      <c r="AO29" s="227" t="s">
        <v>349</v>
      </c>
      <c r="AP29" s="403" t="s">
        <v>349</v>
      </c>
      <c r="AQ29" s="227" t="s">
        <v>349</v>
      </c>
      <c r="AR29" s="227" t="s">
        <v>349</v>
      </c>
      <c r="AS29" s="227" t="s">
        <v>349</v>
      </c>
      <c r="AT29" s="403" t="s">
        <v>349</v>
      </c>
      <c r="AU29" s="227" t="s">
        <v>349</v>
      </c>
      <c r="AV29" s="227" t="s">
        <v>349</v>
      </c>
      <c r="AW29" s="227" t="s">
        <v>349</v>
      </c>
      <c r="AX29" s="403" t="s">
        <v>349</v>
      </c>
      <c r="AY29" s="227" t="s">
        <v>349</v>
      </c>
      <c r="AZ29" s="227" t="s">
        <v>349</v>
      </c>
      <c r="BA29" s="227" t="s">
        <v>349</v>
      </c>
      <c r="BB29" s="403" t="s">
        <v>349</v>
      </c>
      <c r="BC29" s="227" t="s">
        <v>349</v>
      </c>
      <c r="BD29" s="21" t="s">
        <v>369</v>
      </c>
    </row>
    <row r="30" spans="2:56" ht="14.15" hidden="1" customHeight="1">
      <c r="B30" s="405" t="s">
        <v>370</v>
      </c>
      <c r="K30" s="401"/>
      <c r="L30" s="402"/>
      <c r="M30" s="402"/>
      <c r="N30" s="403"/>
      <c r="O30" s="401"/>
      <c r="P30" s="227"/>
      <c r="Q30" s="227"/>
      <c r="R30" s="227"/>
      <c r="S30" s="401"/>
      <c r="T30" s="227"/>
      <c r="U30" s="227"/>
      <c r="V30" s="227"/>
      <c r="W30" s="401"/>
      <c r="X30" s="227"/>
      <c r="Y30" s="227"/>
      <c r="Z30" s="227"/>
      <c r="AA30" s="404"/>
      <c r="AB30" s="227"/>
      <c r="AC30" s="227"/>
      <c r="AD30" s="227"/>
      <c r="AE30" s="404"/>
      <c r="AF30" s="227"/>
      <c r="AG30" s="227"/>
      <c r="AH30" s="227"/>
      <c r="AI30" s="404"/>
      <c r="AJ30" s="227"/>
      <c r="AK30" s="227"/>
      <c r="AL30" s="227"/>
      <c r="AM30" s="404"/>
      <c r="AN30" s="227"/>
      <c r="AO30" s="227"/>
      <c r="AP30" s="403"/>
      <c r="AQ30" s="227"/>
      <c r="AR30" s="227"/>
      <c r="AS30" s="227"/>
      <c r="AT30" s="583"/>
      <c r="AU30" s="446"/>
      <c r="AV30" s="227"/>
      <c r="AW30" s="227"/>
      <c r="AX30" s="583"/>
      <c r="AY30" s="446"/>
      <c r="AZ30" s="446"/>
      <c r="BA30" s="446"/>
      <c r="BB30" s="583"/>
      <c r="BC30" s="446"/>
    </row>
    <row r="31" spans="2:56" ht="14.15" hidden="1" customHeight="1">
      <c r="B31" s="406" t="s">
        <v>371</v>
      </c>
      <c r="K31" s="401">
        <v>79.559555968750004</v>
      </c>
      <c r="L31" s="402">
        <v>55.803461249999998</v>
      </c>
      <c r="M31" s="402">
        <v>47.230689812500003</v>
      </c>
      <c r="N31" s="403">
        <v>54.645549500000001</v>
      </c>
      <c r="O31" s="401">
        <v>85.69</v>
      </c>
      <c r="P31" s="227">
        <v>67.22421271875001</v>
      </c>
      <c r="Q31" s="227">
        <v>57.595488469999999</v>
      </c>
      <c r="R31" s="227">
        <v>45.651927937499998</v>
      </c>
      <c r="S31" s="401">
        <v>78.433173124999996</v>
      </c>
      <c r="T31" s="227">
        <v>39.446953406250003</v>
      </c>
      <c r="U31" s="227">
        <v>39.075550000000007</v>
      </c>
      <c r="V31" s="227">
        <v>41.317549999999997</v>
      </c>
      <c r="W31" s="401">
        <v>60.013269999999999</v>
      </c>
      <c r="X31" s="227">
        <v>27.966809999999999</v>
      </c>
      <c r="Y31" s="227">
        <v>27.119697349999999</v>
      </c>
      <c r="Z31" s="227">
        <v>48.502811999999999</v>
      </c>
      <c r="AA31" s="404">
        <v>82.683260000000004</v>
      </c>
      <c r="AB31" s="227">
        <v>39.48839263</v>
      </c>
      <c r="AC31" s="227">
        <v>48.713992500000003</v>
      </c>
      <c r="AD31" s="227">
        <v>49.620673437500002</v>
      </c>
      <c r="AE31" s="404">
        <v>79.906242499999991</v>
      </c>
      <c r="AF31" s="227">
        <v>40.699362812499999</v>
      </c>
      <c r="AG31" s="227">
        <v>42.750460000000004</v>
      </c>
      <c r="AH31" s="227">
        <v>45.976150000000004</v>
      </c>
      <c r="AI31" s="404">
        <v>78.539283440000005</v>
      </c>
      <c r="AJ31" s="227">
        <v>34.549695870000001</v>
      </c>
      <c r="AK31" s="227">
        <v>22.160754403814998</v>
      </c>
      <c r="AL31" s="227">
        <v>33.736013749999998</v>
      </c>
      <c r="AM31" s="404">
        <v>73.331430999999995</v>
      </c>
      <c r="AN31" s="227">
        <v>41.473986655517578</v>
      </c>
      <c r="AO31" s="227">
        <v>29.45858453979492</v>
      </c>
      <c r="AP31" s="403">
        <v>44.909589234375005</v>
      </c>
      <c r="AQ31" s="227">
        <v>75.8</v>
      </c>
      <c r="AR31" s="227">
        <v>27</v>
      </c>
      <c r="AS31" s="227">
        <v>24</v>
      </c>
      <c r="AT31" s="403">
        <v>39</v>
      </c>
      <c r="AU31" s="227">
        <v>66.95</v>
      </c>
      <c r="AV31" s="227">
        <v>36.253056624999999</v>
      </c>
      <c r="AW31" s="227">
        <v>38</v>
      </c>
      <c r="AX31" s="403">
        <v>4.04</v>
      </c>
      <c r="AY31" s="227">
        <v>0</v>
      </c>
      <c r="AZ31" s="227">
        <v>1</v>
      </c>
      <c r="BA31" s="227">
        <v>2</v>
      </c>
      <c r="BB31" s="403">
        <v>4.04</v>
      </c>
      <c r="BC31" s="227">
        <v>0</v>
      </c>
    </row>
    <row r="32" spans="2:56" ht="14.15" hidden="1" customHeight="1">
      <c r="B32" s="406" t="s">
        <v>372</v>
      </c>
      <c r="K32" s="401">
        <v>79.559555968750004</v>
      </c>
      <c r="L32" s="402">
        <v>55.803461249999998</v>
      </c>
      <c r="M32" s="402">
        <v>47.230689812500003</v>
      </c>
      <c r="N32" s="403">
        <v>54.645549500000001</v>
      </c>
      <c r="O32" s="401">
        <v>85.69</v>
      </c>
      <c r="P32" s="227">
        <v>67.22421271875001</v>
      </c>
      <c r="Q32" s="227">
        <v>57.595488469999999</v>
      </c>
      <c r="R32" s="227">
        <v>45.651927937499998</v>
      </c>
      <c r="S32" s="401">
        <v>78.433173124999996</v>
      </c>
      <c r="T32" s="227">
        <v>39.446951187499998</v>
      </c>
      <c r="U32" s="227">
        <v>39.075550000000007</v>
      </c>
      <c r="V32" s="227">
        <v>41.317549999999997</v>
      </c>
      <c r="W32" s="401">
        <v>60.013269999999999</v>
      </c>
      <c r="X32" s="227">
        <v>27.966809999999999</v>
      </c>
      <c r="Y32" s="227">
        <v>27.119697349999999</v>
      </c>
      <c r="Z32" s="227">
        <v>48.502811999999999</v>
      </c>
      <c r="AA32" s="404">
        <v>82.683260000000004</v>
      </c>
      <c r="AB32" s="227">
        <v>39.48839263</v>
      </c>
      <c r="AC32" s="227">
        <v>48.713992500000003</v>
      </c>
      <c r="AD32" s="227">
        <v>49.620673437500002</v>
      </c>
      <c r="AE32" s="404">
        <v>79.906242499999991</v>
      </c>
      <c r="AF32" s="227">
        <v>40.699362812499999</v>
      </c>
      <c r="AG32" s="227">
        <v>42.750460000000004</v>
      </c>
      <c r="AH32" s="227">
        <v>45.976150000000004</v>
      </c>
      <c r="AI32" s="404">
        <v>78.539283440000005</v>
      </c>
      <c r="AJ32" s="227">
        <v>34.549695870000001</v>
      </c>
      <c r="AK32" s="227">
        <v>22.160754403814998</v>
      </c>
      <c r="AL32" s="227">
        <v>33.736013749999998</v>
      </c>
      <c r="AM32" s="404">
        <v>73.331430999999995</v>
      </c>
      <c r="AN32" s="227">
        <v>41.473986655517578</v>
      </c>
      <c r="AO32" s="227">
        <v>29.45858453979492</v>
      </c>
      <c r="AP32" s="403">
        <f>+AP31</f>
        <v>44.909589234375005</v>
      </c>
      <c r="AQ32" s="227">
        <f>+AQ31</f>
        <v>75.8</v>
      </c>
      <c r="AR32" s="227">
        <v>27</v>
      </c>
      <c r="AS32" s="227">
        <v>24</v>
      </c>
      <c r="AT32" s="403">
        <v>38.770000000000003</v>
      </c>
      <c r="AU32" s="227">
        <v>66.95</v>
      </c>
      <c r="AV32" s="227">
        <v>36.253056624999999</v>
      </c>
      <c r="AW32" s="227">
        <v>37.74</v>
      </c>
      <c r="AX32" s="403">
        <v>4.04</v>
      </c>
      <c r="AY32" s="227">
        <v>0</v>
      </c>
      <c r="AZ32" s="227">
        <v>1</v>
      </c>
      <c r="BA32" s="227">
        <v>2</v>
      </c>
      <c r="BB32" s="403">
        <v>4.04</v>
      </c>
      <c r="BC32" s="227">
        <v>0</v>
      </c>
    </row>
    <row r="33" spans="2:56" ht="14.15" hidden="1" customHeight="1">
      <c r="B33" s="406" t="s">
        <v>373</v>
      </c>
      <c r="K33" s="401" t="s">
        <v>349</v>
      </c>
      <c r="L33" s="402" t="s">
        <v>349</v>
      </c>
      <c r="M33" s="402" t="s">
        <v>349</v>
      </c>
      <c r="N33" s="403" t="s">
        <v>349</v>
      </c>
      <c r="O33" s="401" t="s">
        <v>349</v>
      </c>
      <c r="P33" s="227" t="s">
        <v>349</v>
      </c>
      <c r="Q33" s="227" t="s">
        <v>349</v>
      </c>
      <c r="R33" s="227" t="s">
        <v>349</v>
      </c>
      <c r="S33" s="401" t="s">
        <v>349</v>
      </c>
      <c r="T33" s="227" t="s">
        <v>349</v>
      </c>
      <c r="U33" s="227" t="s">
        <v>349</v>
      </c>
      <c r="V33" s="227" t="s">
        <v>349</v>
      </c>
      <c r="W33" s="401" t="s">
        <v>349</v>
      </c>
      <c r="X33" s="227" t="s">
        <v>349</v>
      </c>
      <c r="Y33" s="227" t="s">
        <v>349</v>
      </c>
      <c r="Z33" s="227" t="s">
        <v>349</v>
      </c>
      <c r="AA33" s="404" t="s">
        <v>349</v>
      </c>
      <c r="AB33" s="227" t="s">
        <v>349</v>
      </c>
      <c r="AC33" s="227" t="s">
        <v>349</v>
      </c>
      <c r="AD33" s="227" t="s">
        <v>349</v>
      </c>
      <c r="AE33" s="404" t="s">
        <v>349</v>
      </c>
      <c r="AF33" s="227" t="s">
        <v>349</v>
      </c>
      <c r="AG33" s="227" t="s">
        <v>349</v>
      </c>
      <c r="AH33" s="227" t="s">
        <v>349</v>
      </c>
      <c r="AI33" s="404" t="s">
        <v>349</v>
      </c>
      <c r="AJ33" s="227" t="s">
        <v>349</v>
      </c>
      <c r="AK33" s="227" t="s">
        <v>349</v>
      </c>
      <c r="AL33" s="227" t="s">
        <v>349</v>
      </c>
      <c r="AM33" s="404" t="s">
        <v>349</v>
      </c>
      <c r="AN33" s="227" t="s">
        <v>349</v>
      </c>
      <c r="AO33" s="227" t="s">
        <v>349</v>
      </c>
      <c r="AP33" s="403" t="s">
        <v>349</v>
      </c>
      <c r="AQ33" s="227" t="s">
        <v>349</v>
      </c>
      <c r="AR33" s="227" t="s">
        <v>349</v>
      </c>
      <c r="AS33" s="227" t="s">
        <v>349</v>
      </c>
      <c r="AT33" s="403" t="s">
        <v>349</v>
      </c>
      <c r="AU33" s="227" t="s">
        <v>349</v>
      </c>
      <c r="AV33" s="227" t="s">
        <v>349</v>
      </c>
      <c r="AW33" s="227" t="s">
        <v>349</v>
      </c>
      <c r="AX33" s="403" t="s">
        <v>349</v>
      </c>
      <c r="AY33" s="227" t="s">
        <v>349</v>
      </c>
      <c r="AZ33" s="227" t="s">
        <v>349</v>
      </c>
      <c r="BA33" s="227" t="s">
        <v>349</v>
      </c>
      <c r="BB33" s="403" t="s">
        <v>349</v>
      </c>
      <c r="BC33" s="227" t="s">
        <v>349</v>
      </c>
      <c r="BD33" s="21" t="s">
        <v>369</v>
      </c>
    </row>
    <row r="34" spans="2:56" ht="14.15" customHeight="1">
      <c r="B34" s="405" t="s">
        <v>374</v>
      </c>
      <c r="K34" s="401"/>
      <c r="L34" s="402"/>
      <c r="M34" s="402"/>
      <c r="N34" s="403"/>
      <c r="O34" s="401"/>
      <c r="P34" s="227"/>
      <c r="Q34" s="227"/>
      <c r="R34" s="227"/>
      <c r="S34" s="401"/>
      <c r="T34" s="227"/>
      <c r="U34" s="227"/>
      <c r="V34" s="227"/>
      <c r="W34" s="401"/>
      <c r="X34" s="227"/>
      <c r="Y34" s="227"/>
      <c r="Z34" s="227"/>
      <c r="AA34" s="404"/>
      <c r="AB34" s="227"/>
      <c r="AC34" s="227"/>
      <c r="AD34" s="227"/>
      <c r="AE34" s="404"/>
      <c r="AF34" s="227"/>
      <c r="AG34" s="227"/>
      <c r="AH34" s="227"/>
      <c r="AI34" s="404"/>
      <c r="AJ34" s="227"/>
      <c r="AK34" s="227"/>
      <c r="AL34" s="227"/>
      <c r="AM34" s="404"/>
      <c r="AN34" s="227"/>
      <c r="AO34" s="227"/>
      <c r="AP34" s="403"/>
      <c r="AQ34" s="227"/>
      <c r="AR34" s="227"/>
      <c r="AS34" s="227"/>
      <c r="AT34" s="583"/>
      <c r="AU34" s="446"/>
      <c r="AV34" s="446"/>
      <c r="AW34" s="446"/>
      <c r="AX34" s="583"/>
      <c r="AY34" s="446"/>
      <c r="AZ34" s="446"/>
      <c r="BA34" s="446"/>
      <c r="BB34" s="583"/>
      <c r="BC34" s="446"/>
    </row>
    <row r="35" spans="2:56" ht="14.15" customHeight="1">
      <c r="B35" s="406" t="s">
        <v>353</v>
      </c>
      <c r="K35" s="401">
        <v>304.32373310760011</v>
      </c>
      <c r="L35" s="402">
        <v>318.5156839696001</v>
      </c>
      <c r="M35" s="402">
        <v>330.72390124970013</v>
      </c>
      <c r="N35" s="403">
        <v>171.4864456727</v>
      </c>
      <c r="O35" s="401">
        <v>236.54172716799999</v>
      </c>
      <c r="P35" s="227">
        <v>304.84974163100014</v>
      </c>
      <c r="Q35" s="227">
        <v>222.53229194140008</v>
      </c>
      <c r="R35" s="227">
        <v>187.10799589530001</v>
      </c>
      <c r="S35" s="401">
        <v>259.44382473489998</v>
      </c>
      <c r="T35" s="227">
        <v>270.52315628830002</v>
      </c>
      <c r="U35" s="227">
        <v>203.44547264329992</v>
      </c>
      <c r="V35" s="227">
        <v>132.18558277089988</v>
      </c>
      <c r="W35" s="401">
        <v>102.17452177080001</v>
      </c>
      <c r="X35" s="227">
        <v>141.73182461690004</v>
      </c>
      <c r="Y35" s="227">
        <v>171.21776997829994</v>
      </c>
      <c r="Z35" s="227">
        <v>31.394040530499986</v>
      </c>
      <c r="AA35" s="404">
        <v>142.87117635869998</v>
      </c>
      <c r="AB35" s="227">
        <v>199.0645478015</v>
      </c>
      <c r="AC35" s="227">
        <v>43.974371721899956</v>
      </c>
      <c r="AD35" s="227">
        <v>5.7108257473999977</v>
      </c>
      <c r="AE35" s="404">
        <v>119.77882443330003</v>
      </c>
      <c r="AF35" s="227">
        <v>146.1839081551</v>
      </c>
      <c r="AG35" s="227">
        <v>121.47647252419998</v>
      </c>
      <c r="AH35" s="227">
        <v>113.54705082880005</v>
      </c>
      <c r="AI35" s="404">
        <v>162.85022483510011</v>
      </c>
      <c r="AJ35" s="227">
        <v>1.3754370549999346</v>
      </c>
      <c r="AK35" s="227">
        <v>0.11097996999999993</v>
      </c>
      <c r="AL35" s="227">
        <v>0.19778575500000001</v>
      </c>
      <c r="AM35" s="404">
        <v>12.9017397806</v>
      </c>
      <c r="AN35" s="227">
        <v>8.8036707859000085</v>
      </c>
      <c r="AO35" s="227">
        <v>13.722672254100003</v>
      </c>
      <c r="AP35" s="403">
        <v>26.008055110900006</v>
      </c>
      <c r="AQ35" s="227">
        <v>58.88</v>
      </c>
      <c r="AR35" s="227">
        <v>12</v>
      </c>
      <c r="AS35" s="227">
        <v>3</v>
      </c>
      <c r="AT35" s="403">
        <v>21</v>
      </c>
      <c r="AU35" s="227">
        <v>58.52</v>
      </c>
      <c r="AV35" s="227">
        <v>104.70581201690003</v>
      </c>
      <c r="AW35" s="227">
        <v>52.515407701499988</v>
      </c>
      <c r="AX35" s="403">
        <v>32.472482339000031</v>
      </c>
      <c r="AY35" s="227">
        <v>41.977700250999995</v>
      </c>
      <c r="AZ35" s="227">
        <v>59.02</v>
      </c>
      <c r="BA35" s="227">
        <v>23.81</v>
      </c>
      <c r="BB35" s="403">
        <v>4.22</v>
      </c>
      <c r="BC35" s="227">
        <v>2.0710998780000001</v>
      </c>
    </row>
    <row r="36" spans="2:56" ht="14.15" hidden="1" customHeight="1">
      <c r="B36" s="406" t="s">
        <v>375</v>
      </c>
      <c r="K36" s="401">
        <v>169.9802617769237</v>
      </c>
      <c r="L36" s="402">
        <v>163.2207444160307</v>
      </c>
      <c r="M36" s="402">
        <v>169.65450909351711</v>
      </c>
      <c r="N36" s="403">
        <v>169.10947981563709</v>
      </c>
      <c r="O36" s="401">
        <v>170.18888699999999</v>
      </c>
      <c r="P36" s="227">
        <v>184.21754345647543</v>
      </c>
      <c r="Q36" s="227">
        <v>174.15916631308733</v>
      </c>
      <c r="R36" s="227">
        <v>176.2731189186168</v>
      </c>
      <c r="S36" s="401">
        <v>180.9063966791152</v>
      </c>
      <c r="T36" s="227">
        <v>171.892501659348</v>
      </c>
      <c r="U36" s="227">
        <v>169.6451820567161</v>
      </c>
      <c r="V36" s="227">
        <v>161.53818530436391</v>
      </c>
      <c r="W36" s="401">
        <v>165.27290166175422</v>
      </c>
      <c r="X36" s="227">
        <v>168.7251598026279</v>
      </c>
      <c r="Y36" s="227">
        <v>162.38526079656421</v>
      </c>
      <c r="Z36" s="227">
        <v>158.18227058959957</v>
      </c>
      <c r="AA36" s="404">
        <v>159.58825439201232</v>
      </c>
      <c r="AB36" s="227">
        <v>162.84210787625221</v>
      </c>
      <c r="AC36" s="227">
        <v>152.980467114118</v>
      </c>
      <c r="AD36" s="227">
        <v>146.40087202712343</v>
      </c>
      <c r="AE36" s="404">
        <v>0</v>
      </c>
      <c r="AF36" s="227">
        <v>0</v>
      </c>
      <c r="AG36" s="227">
        <v>0</v>
      </c>
      <c r="AH36" s="227">
        <v>28.288377341700002</v>
      </c>
      <c r="AI36" s="404">
        <v>52.573834457400004</v>
      </c>
      <c r="AJ36" s="227">
        <v>0</v>
      </c>
      <c r="AK36" s="227">
        <v>0</v>
      </c>
      <c r="AL36" s="227">
        <v>0</v>
      </c>
      <c r="AM36" s="404">
        <v>0</v>
      </c>
      <c r="AN36" s="227">
        <v>0</v>
      </c>
      <c r="AO36" s="227">
        <v>0</v>
      </c>
      <c r="AP36" s="403">
        <v>0</v>
      </c>
      <c r="AQ36" s="227">
        <v>0</v>
      </c>
      <c r="AR36" s="227">
        <v>0</v>
      </c>
      <c r="AS36" s="227" t="s">
        <v>114</v>
      </c>
      <c r="AT36" s="403" t="s">
        <v>114</v>
      </c>
      <c r="AU36" s="227">
        <v>0</v>
      </c>
      <c r="AV36" s="227">
        <v>0</v>
      </c>
      <c r="AW36" s="227">
        <v>0</v>
      </c>
      <c r="AX36" s="403" t="s">
        <v>114</v>
      </c>
      <c r="AY36" s="227">
        <v>0</v>
      </c>
      <c r="AZ36" s="227">
        <v>0</v>
      </c>
      <c r="BA36" s="227">
        <v>0</v>
      </c>
      <c r="BB36" s="403" t="s">
        <v>114</v>
      </c>
      <c r="BC36" s="227"/>
    </row>
    <row r="37" spans="2:56" ht="14.15" customHeight="1">
      <c r="B37" s="406" t="s">
        <v>376</v>
      </c>
      <c r="K37" s="401">
        <v>92.343365865500004</v>
      </c>
      <c r="L37" s="402">
        <v>88.838832555099998</v>
      </c>
      <c r="M37" s="402">
        <v>101.12225588517856</v>
      </c>
      <c r="N37" s="403">
        <v>88.553254865599996</v>
      </c>
      <c r="O37" s="401">
        <v>94.898078074500006</v>
      </c>
      <c r="P37" s="227">
        <v>100.62187350790001</v>
      </c>
      <c r="Q37" s="227">
        <v>103.52363053410005</v>
      </c>
      <c r="R37" s="227">
        <v>102.74769714850001</v>
      </c>
      <c r="S37" s="401">
        <v>101.94138072989999</v>
      </c>
      <c r="T37" s="227">
        <v>99.111565706699992</v>
      </c>
      <c r="U37" s="227">
        <v>102.25796979190001</v>
      </c>
      <c r="V37" s="227">
        <v>100.8370546158</v>
      </c>
      <c r="W37" s="401">
        <v>97.95204304089998</v>
      </c>
      <c r="X37" s="227">
        <v>108.17653115370007</v>
      </c>
      <c r="Y37" s="227">
        <v>103.18763851760002</v>
      </c>
      <c r="Z37" s="227">
        <v>100.44160655129997</v>
      </c>
      <c r="AA37" s="404">
        <v>101.54500183920001</v>
      </c>
      <c r="AB37" s="227">
        <v>43.981217328200046</v>
      </c>
      <c r="AC37" s="227">
        <v>38.571540726199999</v>
      </c>
      <c r="AD37" s="227">
        <v>5.6296263353999993</v>
      </c>
      <c r="AE37" s="404">
        <v>40.01150468649999</v>
      </c>
      <c r="AF37" s="227">
        <v>68.894093169800016</v>
      </c>
      <c r="AG37" s="227">
        <v>102.49093140330001</v>
      </c>
      <c r="AH37" s="227">
        <v>117.75118870240001</v>
      </c>
      <c r="AI37" s="404">
        <v>34.208969258800003</v>
      </c>
      <c r="AJ37" s="227">
        <v>18.805293673600005</v>
      </c>
      <c r="AK37" s="227">
        <v>22.654500887999991</v>
      </c>
      <c r="AL37" s="227">
        <v>30.989392684000002</v>
      </c>
      <c r="AM37" s="404">
        <v>27.412417199400004</v>
      </c>
      <c r="AN37" s="227">
        <v>32.38922774249999</v>
      </c>
      <c r="AO37" s="227">
        <v>33.0737144836</v>
      </c>
      <c r="AP37" s="403">
        <v>31.544978124100002</v>
      </c>
      <c r="AQ37" s="227">
        <v>32.01</v>
      </c>
      <c r="AR37" s="227">
        <v>33.979999999999997</v>
      </c>
      <c r="AS37" s="227">
        <v>33.67</v>
      </c>
      <c r="AT37" s="403">
        <v>33.14</v>
      </c>
      <c r="AU37" s="462">
        <v>33.483804710699992</v>
      </c>
      <c r="AV37" s="227">
        <v>35.945995233100007</v>
      </c>
      <c r="AW37" s="227">
        <v>0</v>
      </c>
      <c r="AX37" s="403" t="s">
        <v>114</v>
      </c>
      <c r="AY37" s="462">
        <v>0</v>
      </c>
      <c r="AZ37" s="462">
        <v>0</v>
      </c>
      <c r="BA37" s="462">
        <v>5.39</v>
      </c>
      <c r="BB37" s="403">
        <v>5.17</v>
      </c>
      <c r="BC37" s="227">
        <v>2.0710998780000001</v>
      </c>
    </row>
    <row r="38" spans="2:56" ht="14.15" hidden="1" customHeight="1">
      <c r="B38" s="406" t="s">
        <v>377</v>
      </c>
      <c r="K38" s="401" t="s">
        <v>349</v>
      </c>
      <c r="L38" s="402" t="s">
        <v>349</v>
      </c>
      <c r="M38" s="402" t="s">
        <v>349</v>
      </c>
      <c r="N38" s="403" t="s">
        <v>349</v>
      </c>
      <c r="O38" s="401" t="s">
        <v>349</v>
      </c>
      <c r="P38" s="227" t="s">
        <v>349</v>
      </c>
      <c r="Q38" s="227" t="s">
        <v>349</v>
      </c>
      <c r="R38" s="227" t="s">
        <v>349</v>
      </c>
      <c r="S38" s="401" t="s">
        <v>349</v>
      </c>
      <c r="T38" s="227" t="s">
        <v>349</v>
      </c>
      <c r="U38" s="227" t="s">
        <v>349</v>
      </c>
      <c r="V38" s="227" t="s">
        <v>349</v>
      </c>
      <c r="W38" s="401" t="s">
        <v>349</v>
      </c>
      <c r="X38" s="227" t="s">
        <v>349</v>
      </c>
      <c r="Y38" s="227" t="s">
        <v>349</v>
      </c>
      <c r="Z38" s="227" t="s">
        <v>349</v>
      </c>
      <c r="AA38" s="404" t="s">
        <v>349</v>
      </c>
      <c r="AB38" s="227" t="s">
        <v>349</v>
      </c>
      <c r="AC38" s="227" t="s">
        <v>349</v>
      </c>
      <c r="AD38" s="227" t="s">
        <v>349</v>
      </c>
      <c r="AE38" s="404" t="s">
        <v>349</v>
      </c>
      <c r="AF38" s="227" t="s">
        <v>349</v>
      </c>
      <c r="AG38" s="227" t="s">
        <v>349</v>
      </c>
      <c r="AH38" s="227" t="s">
        <v>349</v>
      </c>
      <c r="AI38" s="404" t="s">
        <v>349</v>
      </c>
      <c r="AJ38" s="227" t="s">
        <v>349</v>
      </c>
      <c r="AK38" s="227" t="s">
        <v>349</v>
      </c>
      <c r="AL38" s="227" t="s">
        <v>349</v>
      </c>
      <c r="AM38" s="404" t="s">
        <v>349</v>
      </c>
      <c r="AN38" s="227" t="s">
        <v>349</v>
      </c>
      <c r="AO38" s="227" t="s">
        <v>349</v>
      </c>
      <c r="AP38" s="403" t="s">
        <v>349</v>
      </c>
      <c r="AQ38" s="227" t="s">
        <v>349</v>
      </c>
      <c r="AR38" s="227" t="s">
        <v>349</v>
      </c>
      <c r="AS38" s="227" t="s">
        <v>349</v>
      </c>
      <c r="AT38" s="403" t="s">
        <v>349</v>
      </c>
      <c r="AU38" s="227" t="s">
        <v>349</v>
      </c>
      <c r="AV38" s="227" t="s">
        <v>349</v>
      </c>
      <c r="AW38" s="227" t="s">
        <v>349</v>
      </c>
      <c r="AX38" s="403" t="s">
        <v>349</v>
      </c>
      <c r="AY38" s="227" t="s">
        <v>349</v>
      </c>
      <c r="AZ38" s="227" t="s">
        <v>349</v>
      </c>
      <c r="BA38" s="227"/>
      <c r="BB38" s="403" t="s">
        <v>349</v>
      </c>
      <c r="BC38" s="227"/>
      <c r="BD38" s="21" t="s">
        <v>369</v>
      </c>
    </row>
    <row r="39" spans="2:56" ht="14.15" customHeight="1">
      <c r="B39" s="405" t="s">
        <v>378</v>
      </c>
      <c r="K39" s="401"/>
      <c r="L39" s="402"/>
      <c r="M39" s="402"/>
      <c r="N39" s="403"/>
      <c r="O39" s="401"/>
      <c r="P39" s="227"/>
      <c r="Q39" s="227"/>
      <c r="R39" s="227"/>
      <c r="S39" s="401"/>
      <c r="T39" s="227"/>
      <c r="U39" s="227"/>
      <c r="V39" s="227"/>
      <c r="W39" s="401"/>
      <c r="X39" s="227"/>
      <c r="Y39" s="227"/>
      <c r="Z39" s="227"/>
      <c r="AA39" s="404"/>
      <c r="AB39" s="227"/>
      <c r="AC39" s="227"/>
      <c r="AD39" s="227"/>
      <c r="AE39" s="404"/>
      <c r="AF39" s="227"/>
      <c r="AG39" s="227"/>
      <c r="AH39" s="227"/>
      <c r="AI39" s="404"/>
      <c r="AJ39" s="227"/>
      <c r="AK39" s="227"/>
      <c r="AL39" s="227"/>
      <c r="AM39" s="404"/>
      <c r="AN39" s="227"/>
      <c r="AO39" s="227"/>
      <c r="AP39" s="403"/>
      <c r="AQ39" s="227"/>
      <c r="AR39" s="227"/>
      <c r="AS39" s="227"/>
      <c r="AT39" s="583"/>
      <c r="AU39" s="446"/>
      <c r="AV39" s="446"/>
      <c r="AW39" s="446"/>
      <c r="AX39" s="583"/>
      <c r="AY39" s="446"/>
      <c r="AZ39" s="446"/>
      <c r="BA39" s="446"/>
      <c r="BB39" s="583"/>
      <c r="BC39" s="446"/>
    </row>
    <row r="40" spans="2:56" s="412" customFormat="1" ht="14.15" customHeight="1">
      <c r="B40" s="406" t="s">
        <v>379</v>
      </c>
      <c r="C40" s="407">
        <v>0</v>
      </c>
      <c r="D40" s="407">
        <v>0</v>
      </c>
      <c r="E40" s="407">
        <v>0</v>
      </c>
      <c r="F40" s="408">
        <v>0</v>
      </c>
      <c r="G40" s="407">
        <v>0</v>
      </c>
      <c r="H40" s="407">
        <v>0</v>
      </c>
      <c r="I40" s="407">
        <v>0</v>
      </c>
      <c r="J40" s="407">
        <v>0</v>
      </c>
      <c r="K40" s="409">
        <v>0</v>
      </c>
      <c r="L40" s="407">
        <v>0</v>
      </c>
      <c r="M40" s="407">
        <v>0</v>
      </c>
      <c r="N40" s="408">
        <v>0</v>
      </c>
      <c r="O40" s="409">
        <v>0</v>
      </c>
      <c r="P40" s="410">
        <v>0</v>
      </c>
      <c r="Q40" s="410">
        <v>0</v>
      </c>
      <c r="R40" s="410">
        <v>0</v>
      </c>
      <c r="S40" s="409">
        <v>0</v>
      </c>
      <c r="T40" s="410">
        <v>0</v>
      </c>
      <c r="U40" s="410">
        <v>0</v>
      </c>
      <c r="V40" s="410">
        <v>0</v>
      </c>
      <c r="W40" s="409">
        <v>0</v>
      </c>
      <c r="X40" s="410">
        <v>0</v>
      </c>
      <c r="Y40" s="410">
        <v>0</v>
      </c>
      <c r="Z40" s="410">
        <v>0</v>
      </c>
      <c r="AA40" s="411">
        <v>0</v>
      </c>
      <c r="AB40" s="410">
        <v>0</v>
      </c>
      <c r="AC40" s="410">
        <v>0</v>
      </c>
      <c r="AD40" s="410">
        <v>1.4305532919999997</v>
      </c>
      <c r="AE40" s="411">
        <v>4.2403684090000002</v>
      </c>
      <c r="AF40" s="410">
        <v>3.1618552699999993</v>
      </c>
      <c r="AG40" s="410">
        <v>3.0572388150000007</v>
      </c>
      <c r="AH40" s="410">
        <v>3.4530889919999974</v>
      </c>
      <c r="AI40" s="411">
        <v>6.888003654000002</v>
      </c>
      <c r="AJ40" s="410">
        <v>4.7271262679999992</v>
      </c>
      <c r="AK40" s="410">
        <v>7.121584702999999</v>
      </c>
      <c r="AL40" s="410">
        <v>6.6568819369999988</v>
      </c>
      <c r="AM40" s="411">
        <v>8.1785995979999999</v>
      </c>
      <c r="AN40" s="410">
        <v>7.2278229100000004</v>
      </c>
      <c r="AO40" s="410">
        <v>8.7336741432999982</v>
      </c>
      <c r="AP40" s="408">
        <v>10.826463120000001</v>
      </c>
      <c r="AQ40" s="410">
        <v>13.03</v>
      </c>
      <c r="AR40" s="410">
        <v>11</v>
      </c>
      <c r="AS40" s="410">
        <v>11</v>
      </c>
      <c r="AT40" s="408">
        <v>11</v>
      </c>
      <c r="AU40" s="410">
        <f>+AU42+AU44+AU46</f>
        <v>12.758295331900003</v>
      </c>
      <c r="AV40" s="410">
        <f>+AV42+AV44+AV46</f>
        <v>11.693696824699998</v>
      </c>
      <c r="AW40" s="410">
        <f>+AW42+AW44+AW46</f>
        <v>11.7</v>
      </c>
      <c r="AX40" s="408">
        <f>+AX42+AX44+AX46</f>
        <v>6</v>
      </c>
      <c r="AY40" s="227">
        <v>15.58602351339144</v>
      </c>
      <c r="AZ40" s="227">
        <v>19.190000000000001</v>
      </c>
      <c r="BA40" s="227">
        <v>20.54</v>
      </c>
      <c r="BB40" s="408">
        <v>15</v>
      </c>
      <c r="BC40" s="227">
        <v>20.61871018705309</v>
      </c>
    </row>
    <row r="41" spans="2:56" s="654" customFormat="1" ht="14.15" customHeight="1">
      <c r="B41" s="744" t="s">
        <v>883</v>
      </c>
      <c r="C41" s="402"/>
      <c r="D41" s="402"/>
      <c r="E41" s="402"/>
      <c r="F41" s="402"/>
      <c r="G41" s="402"/>
      <c r="H41" s="402"/>
      <c r="I41" s="402"/>
      <c r="J41" s="402"/>
      <c r="K41" s="401"/>
      <c r="L41" s="402"/>
      <c r="M41" s="402"/>
      <c r="N41" s="403"/>
      <c r="O41" s="401"/>
      <c r="P41" s="227"/>
      <c r="Q41" s="227"/>
      <c r="R41" s="227"/>
      <c r="S41" s="401"/>
      <c r="T41" s="227"/>
      <c r="U41" s="227"/>
      <c r="V41" s="227"/>
      <c r="W41" s="401"/>
      <c r="X41" s="227"/>
      <c r="Y41" s="227"/>
      <c r="Z41" s="227"/>
      <c r="AA41" s="404"/>
      <c r="AB41" s="227"/>
      <c r="AC41" s="227"/>
      <c r="AD41" s="227"/>
      <c r="AE41" s="404"/>
      <c r="AF41" s="227"/>
      <c r="AG41" s="227"/>
      <c r="AH41" s="227"/>
      <c r="AI41" s="404"/>
      <c r="AJ41" s="227"/>
      <c r="AK41" s="227"/>
      <c r="AL41" s="227"/>
      <c r="AM41" s="404"/>
      <c r="AN41" s="227"/>
      <c r="AO41" s="227"/>
      <c r="AP41" s="403"/>
      <c r="AQ41" s="227"/>
      <c r="AR41" s="227"/>
      <c r="AS41" s="227"/>
      <c r="AT41" s="403"/>
      <c r="AU41" s="227"/>
      <c r="AV41" s="227"/>
      <c r="AW41" s="227"/>
      <c r="AX41" s="403"/>
      <c r="AY41" s="227">
        <v>15.58602351339144</v>
      </c>
      <c r="AZ41" s="227">
        <v>19.190000000000001</v>
      </c>
      <c r="BA41" s="227">
        <v>20.54</v>
      </c>
      <c r="BB41" s="403">
        <v>15.1</v>
      </c>
      <c r="BC41" s="227">
        <v>20.61871018705309</v>
      </c>
    </row>
    <row r="42" spans="2:56" s="412" customFormat="1" ht="14.15" hidden="1" customHeight="1">
      <c r="B42" s="597" t="s">
        <v>380</v>
      </c>
      <c r="C42" s="598"/>
      <c r="D42" s="598"/>
      <c r="E42" s="598"/>
      <c r="F42" s="598"/>
      <c r="G42" s="599"/>
      <c r="H42" s="598"/>
      <c r="I42" s="598"/>
      <c r="J42" s="600"/>
      <c r="K42" s="601">
        <v>0</v>
      </c>
      <c r="L42" s="602">
        <v>0</v>
      </c>
      <c r="M42" s="602">
        <v>0</v>
      </c>
      <c r="N42" s="603">
        <v>0</v>
      </c>
      <c r="O42" s="601">
        <v>0</v>
      </c>
      <c r="P42" s="602">
        <v>0</v>
      </c>
      <c r="Q42" s="602">
        <v>0</v>
      </c>
      <c r="R42" s="602">
        <v>0</v>
      </c>
      <c r="S42" s="601">
        <v>0</v>
      </c>
      <c r="T42" s="602">
        <v>0</v>
      </c>
      <c r="U42" s="602">
        <v>0</v>
      </c>
      <c r="V42" s="602">
        <v>0</v>
      </c>
      <c r="W42" s="601">
        <v>0</v>
      </c>
      <c r="X42" s="602">
        <v>0</v>
      </c>
      <c r="Y42" s="602">
        <v>0</v>
      </c>
      <c r="Z42" s="602">
        <v>0</v>
      </c>
      <c r="AA42" s="604">
        <v>0</v>
      </c>
      <c r="AB42" s="602">
        <v>0</v>
      </c>
      <c r="AC42" s="602">
        <v>0</v>
      </c>
      <c r="AD42" s="602">
        <v>1.4305532919999997</v>
      </c>
      <c r="AE42" s="604">
        <v>4.2403684090000002</v>
      </c>
      <c r="AF42" s="602">
        <v>3.1618552699999993</v>
      </c>
      <c r="AG42" s="602">
        <v>3.0572388150000007</v>
      </c>
      <c r="AH42" s="602">
        <v>3.4530889919999974</v>
      </c>
      <c r="AI42" s="604">
        <v>4.4910516540000014</v>
      </c>
      <c r="AJ42" s="602">
        <v>3.0873722679999993</v>
      </c>
      <c r="AK42" s="602">
        <v>3.1540997029999991</v>
      </c>
      <c r="AL42" s="602">
        <v>3.2407889369999987</v>
      </c>
      <c r="AM42" s="604">
        <v>4.0677205379999997</v>
      </c>
      <c r="AN42" s="602">
        <v>3.1410285099999999</v>
      </c>
      <c r="AO42" s="602">
        <v>3.1595825232999992</v>
      </c>
      <c r="AP42" s="603">
        <v>3.254023999100002</v>
      </c>
      <c r="AQ42" s="602">
        <v>4.38</v>
      </c>
      <c r="AR42" s="602">
        <v>3.26</v>
      </c>
      <c r="AS42" s="602">
        <v>3.1</v>
      </c>
      <c r="AT42" s="603">
        <v>3.4</v>
      </c>
      <c r="AU42" s="605">
        <v>4.0439467494000017</v>
      </c>
      <c r="AV42" s="602">
        <v>3.4759329464999977</v>
      </c>
      <c r="AW42" s="602">
        <v>3.3</v>
      </c>
      <c r="AX42" s="603">
        <v>1</v>
      </c>
      <c r="AY42" s="605"/>
      <c r="AZ42" s="605"/>
      <c r="BA42" s="605">
        <v>5.2560519639890888</v>
      </c>
      <c r="BB42" s="603">
        <v>1</v>
      </c>
      <c r="BC42" s="605"/>
    </row>
    <row r="43" spans="2:56" s="412" customFormat="1" ht="14.15" hidden="1" customHeight="1">
      <c r="B43" s="588" t="s">
        <v>381</v>
      </c>
      <c r="C43" s="589"/>
      <c r="D43" s="589"/>
      <c r="E43" s="589"/>
      <c r="F43" s="589"/>
      <c r="G43" s="590"/>
      <c r="H43" s="589"/>
      <c r="I43" s="589"/>
      <c r="J43" s="591"/>
      <c r="K43" s="592">
        <v>0</v>
      </c>
      <c r="L43" s="593">
        <v>0</v>
      </c>
      <c r="M43" s="593">
        <v>0</v>
      </c>
      <c r="N43" s="594">
        <v>0</v>
      </c>
      <c r="O43" s="592">
        <v>0</v>
      </c>
      <c r="P43" s="593">
        <v>0</v>
      </c>
      <c r="Q43" s="593">
        <v>0</v>
      </c>
      <c r="R43" s="593">
        <v>0</v>
      </c>
      <c r="S43" s="592">
        <v>0</v>
      </c>
      <c r="T43" s="593">
        <v>0</v>
      </c>
      <c r="U43" s="593">
        <v>0</v>
      </c>
      <c r="V43" s="593">
        <v>0</v>
      </c>
      <c r="W43" s="592">
        <v>0</v>
      </c>
      <c r="X43" s="593">
        <v>0</v>
      </c>
      <c r="Y43" s="593">
        <v>0</v>
      </c>
      <c r="Z43" s="593">
        <v>0</v>
      </c>
      <c r="AA43" s="595">
        <v>0</v>
      </c>
      <c r="AB43" s="593">
        <v>0</v>
      </c>
      <c r="AC43" s="593">
        <v>0</v>
      </c>
      <c r="AD43" s="593">
        <v>0</v>
      </c>
      <c r="AE43" s="595">
        <v>0</v>
      </c>
      <c r="AF43" s="593">
        <v>3.1649823790000005</v>
      </c>
      <c r="AG43" s="593">
        <v>3.0572388150000007</v>
      </c>
      <c r="AH43" s="593">
        <v>3.4530889919999974</v>
      </c>
      <c r="AI43" s="595">
        <v>4.4910516540000014</v>
      </c>
      <c r="AJ43" s="593">
        <v>3.0873722679999993</v>
      </c>
      <c r="AK43" s="593">
        <v>3.1540997029999991</v>
      </c>
      <c r="AL43" s="593">
        <v>3.2407889369999987</v>
      </c>
      <c r="AM43" s="595">
        <v>4.0677205379999997</v>
      </c>
      <c r="AN43" s="593">
        <v>3.1410285099999999</v>
      </c>
      <c r="AO43" s="593">
        <v>3.1595825232999992</v>
      </c>
      <c r="AP43" s="594">
        <v>3.254023999100002</v>
      </c>
      <c r="AQ43" s="593">
        <f>+AQ42</f>
        <v>4.38</v>
      </c>
      <c r="AR43" s="593">
        <v>3.26</v>
      </c>
      <c r="AS43" s="593">
        <v>3.1</v>
      </c>
      <c r="AT43" s="594">
        <v>3.3652845641999991</v>
      </c>
      <c r="AU43" s="596">
        <v>4.0439467494000017</v>
      </c>
      <c r="AV43" s="593">
        <v>3.4759329464999977</v>
      </c>
      <c r="AW43" s="593">
        <v>3.3</v>
      </c>
      <c r="AX43" s="594">
        <v>1.17</v>
      </c>
      <c r="AY43" s="596"/>
      <c r="AZ43" s="596"/>
      <c r="BA43" s="596"/>
      <c r="BB43" s="594">
        <v>1.17</v>
      </c>
      <c r="BC43" s="596"/>
    </row>
    <row r="44" spans="2:56" s="412" customFormat="1" ht="14.15" hidden="1" customHeight="1">
      <c r="B44" s="406" t="s">
        <v>382</v>
      </c>
      <c r="C44" s="413"/>
      <c r="D44" s="413"/>
      <c r="E44" s="413"/>
      <c r="F44" s="413"/>
      <c r="G44" s="414"/>
      <c r="H44" s="413"/>
      <c r="I44" s="413"/>
      <c r="J44" s="415"/>
      <c r="K44" s="409">
        <v>0</v>
      </c>
      <c r="L44" s="407">
        <v>0</v>
      </c>
      <c r="M44" s="407">
        <v>0</v>
      </c>
      <c r="N44" s="408">
        <v>0</v>
      </c>
      <c r="O44" s="409">
        <v>0</v>
      </c>
      <c r="P44" s="410">
        <v>0</v>
      </c>
      <c r="Q44" s="410">
        <v>0</v>
      </c>
      <c r="R44" s="410">
        <v>0</v>
      </c>
      <c r="S44" s="409">
        <v>0</v>
      </c>
      <c r="T44" s="410">
        <v>0</v>
      </c>
      <c r="U44" s="410">
        <v>0</v>
      </c>
      <c r="V44" s="410">
        <v>0</v>
      </c>
      <c r="W44" s="409">
        <v>0</v>
      </c>
      <c r="X44" s="410">
        <v>0</v>
      </c>
      <c r="Y44" s="410">
        <v>0</v>
      </c>
      <c r="Z44" s="410">
        <v>0</v>
      </c>
      <c r="AA44" s="411">
        <v>0</v>
      </c>
      <c r="AB44" s="410">
        <v>0</v>
      </c>
      <c r="AC44" s="410">
        <v>0</v>
      </c>
      <c r="AD44" s="410">
        <v>0</v>
      </c>
      <c r="AE44" s="411">
        <v>0</v>
      </c>
      <c r="AF44" s="410">
        <v>0</v>
      </c>
      <c r="AG44" s="410">
        <v>0</v>
      </c>
      <c r="AH44" s="410">
        <v>0</v>
      </c>
      <c r="AI44" s="411">
        <v>2.3969519999999997</v>
      </c>
      <c r="AJ44" s="410">
        <v>1.6397539999999999</v>
      </c>
      <c r="AK44" s="410">
        <v>3.9674849999999999</v>
      </c>
      <c r="AL44" s="410">
        <v>3.416093</v>
      </c>
      <c r="AM44" s="411">
        <v>4.1108790600000003</v>
      </c>
      <c r="AN44" s="410">
        <v>4.0867943999999996</v>
      </c>
      <c r="AO44" s="410">
        <v>4.2760258699999998</v>
      </c>
      <c r="AP44" s="408">
        <v>3.7736053300000001</v>
      </c>
      <c r="AQ44" s="410">
        <v>3.79</v>
      </c>
      <c r="AR44" s="410">
        <v>4.1900000000000004</v>
      </c>
      <c r="AS44" s="410">
        <v>4.29</v>
      </c>
      <c r="AT44" s="408">
        <v>3.8309717399999998</v>
      </c>
      <c r="AU44" s="463">
        <v>3.8074379999999994</v>
      </c>
      <c r="AV44" s="410">
        <v>4.0566347299999999</v>
      </c>
      <c r="AW44" s="410">
        <v>4.5</v>
      </c>
      <c r="AX44" s="408">
        <v>4</v>
      </c>
      <c r="AY44" s="463"/>
      <c r="AZ44" s="463"/>
      <c r="BA44" s="463"/>
      <c r="BB44" s="408">
        <v>4</v>
      </c>
      <c r="BC44" s="463"/>
    </row>
    <row r="45" spans="2:56" s="412" customFormat="1" ht="14.15" hidden="1" customHeight="1">
      <c r="B45" s="588" t="s">
        <v>383</v>
      </c>
      <c r="C45" s="593">
        <v>0</v>
      </c>
      <c r="D45" s="593">
        <v>0</v>
      </c>
      <c r="E45" s="593">
        <v>0</v>
      </c>
      <c r="F45" s="594">
        <v>0</v>
      </c>
      <c r="G45" s="593">
        <v>0</v>
      </c>
      <c r="H45" s="593">
        <v>0</v>
      </c>
      <c r="I45" s="593">
        <v>0</v>
      </c>
      <c r="J45" s="593">
        <v>0</v>
      </c>
      <c r="K45" s="592">
        <v>0</v>
      </c>
      <c r="L45" s="593">
        <v>0</v>
      </c>
      <c r="M45" s="593">
        <v>0</v>
      </c>
      <c r="N45" s="594">
        <v>0</v>
      </c>
      <c r="O45" s="592">
        <v>0</v>
      </c>
      <c r="P45" s="593">
        <v>0</v>
      </c>
      <c r="Q45" s="593">
        <v>0</v>
      </c>
      <c r="R45" s="593">
        <v>0</v>
      </c>
      <c r="S45" s="592">
        <v>0</v>
      </c>
      <c r="T45" s="593">
        <v>0</v>
      </c>
      <c r="U45" s="593">
        <v>0</v>
      </c>
      <c r="V45" s="593">
        <v>0</v>
      </c>
      <c r="W45" s="592">
        <v>0</v>
      </c>
      <c r="X45" s="593">
        <v>0</v>
      </c>
      <c r="Y45" s="593">
        <v>0</v>
      </c>
      <c r="Z45" s="593">
        <v>0</v>
      </c>
      <c r="AA45" s="595">
        <v>0</v>
      </c>
      <c r="AB45" s="593">
        <v>0</v>
      </c>
      <c r="AC45" s="593">
        <v>0</v>
      </c>
      <c r="AD45" s="593">
        <v>0</v>
      </c>
      <c r="AE45" s="595">
        <v>0</v>
      </c>
      <c r="AF45" s="593">
        <v>0</v>
      </c>
      <c r="AG45" s="593">
        <v>0</v>
      </c>
      <c r="AH45" s="593">
        <v>0</v>
      </c>
      <c r="AI45" s="595">
        <v>2.3969519999999997</v>
      </c>
      <c r="AJ45" s="593">
        <v>1.6397539999999999</v>
      </c>
      <c r="AK45" s="593">
        <v>3.9674849999999999</v>
      </c>
      <c r="AL45" s="593">
        <v>3.416093</v>
      </c>
      <c r="AM45" s="595">
        <v>4.1108790600000003</v>
      </c>
      <c r="AN45" s="593">
        <v>4.0867943999999996</v>
      </c>
      <c r="AO45" s="593">
        <v>4.2760258699999998</v>
      </c>
      <c r="AP45" s="594">
        <v>3.7736053300000001</v>
      </c>
      <c r="AQ45" s="593">
        <f>+AQ44</f>
        <v>3.79</v>
      </c>
      <c r="AR45" s="593">
        <v>4.1900000000000004</v>
      </c>
      <c r="AS45" s="593">
        <v>4.29</v>
      </c>
      <c r="AT45" s="594">
        <v>3.8309717399999998</v>
      </c>
      <c r="AU45" s="606">
        <v>3.8074379999999994</v>
      </c>
      <c r="AV45" s="593">
        <v>4.0566347299999999</v>
      </c>
      <c r="AW45" s="593">
        <v>4.53</v>
      </c>
      <c r="AX45" s="594">
        <v>3.63</v>
      </c>
      <c r="AY45" s="606"/>
      <c r="AZ45" s="606"/>
      <c r="BA45" s="606"/>
      <c r="BB45" s="594">
        <v>3.63</v>
      </c>
      <c r="BC45" s="606"/>
    </row>
    <row r="46" spans="2:56" s="412" customFormat="1" ht="14.15" hidden="1" customHeight="1">
      <c r="B46" s="406" t="s">
        <v>384</v>
      </c>
      <c r="C46" s="407">
        <v>0</v>
      </c>
      <c r="D46" s="407">
        <v>0</v>
      </c>
      <c r="E46" s="407">
        <v>0</v>
      </c>
      <c r="F46" s="408">
        <v>0</v>
      </c>
      <c r="G46" s="407">
        <v>0</v>
      </c>
      <c r="H46" s="407">
        <v>0</v>
      </c>
      <c r="I46" s="407">
        <v>0</v>
      </c>
      <c r="J46" s="407">
        <v>0</v>
      </c>
      <c r="K46" s="409">
        <v>0</v>
      </c>
      <c r="L46" s="407">
        <v>0</v>
      </c>
      <c r="M46" s="407">
        <v>0</v>
      </c>
      <c r="N46" s="408">
        <v>0</v>
      </c>
      <c r="O46" s="409">
        <v>0</v>
      </c>
      <c r="P46" s="410">
        <v>0</v>
      </c>
      <c r="Q46" s="410">
        <v>0</v>
      </c>
      <c r="R46" s="410">
        <v>0</v>
      </c>
      <c r="S46" s="409">
        <v>0</v>
      </c>
      <c r="T46" s="410">
        <v>0</v>
      </c>
      <c r="U46" s="410">
        <v>0</v>
      </c>
      <c r="V46" s="410">
        <v>0</v>
      </c>
      <c r="W46" s="409">
        <v>0</v>
      </c>
      <c r="X46" s="410">
        <v>0</v>
      </c>
      <c r="Y46" s="410">
        <v>0</v>
      </c>
      <c r="Z46" s="410">
        <v>0</v>
      </c>
      <c r="AA46" s="411">
        <v>0</v>
      </c>
      <c r="AB46" s="410">
        <v>0</v>
      </c>
      <c r="AC46" s="410">
        <v>0</v>
      </c>
      <c r="AD46" s="410">
        <v>0</v>
      </c>
      <c r="AE46" s="411">
        <v>0</v>
      </c>
      <c r="AF46" s="410">
        <v>0</v>
      </c>
      <c r="AG46" s="410">
        <v>0</v>
      </c>
      <c r="AH46" s="410">
        <v>0</v>
      </c>
      <c r="AI46" s="411">
        <v>0</v>
      </c>
      <c r="AJ46" s="410">
        <v>0</v>
      </c>
      <c r="AK46" s="410">
        <v>0</v>
      </c>
      <c r="AL46" s="410">
        <v>0</v>
      </c>
      <c r="AM46" s="411">
        <v>0</v>
      </c>
      <c r="AN46" s="410">
        <v>0</v>
      </c>
      <c r="AO46" s="410">
        <v>1.2980657499999995</v>
      </c>
      <c r="AP46" s="408">
        <v>3.798833790899999</v>
      </c>
      <c r="AQ46" s="410">
        <v>4.9000000000000004</v>
      </c>
      <c r="AR46" s="410">
        <v>3.53</v>
      </c>
      <c r="AS46" s="410">
        <v>3.48</v>
      </c>
      <c r="AT46" s="408">
        <v>3.6749663421999981</v>
      </c>
      <c r="AU46" s="463">
        <v>4.9069105825000019</v>
      </c>
      <c r="AV46" s="410">
        <v>4.1611291482000006</v>
      </c>
      <c r="AW46" s="410">
        <v>3.9</v>
      </c>
      <c r="AX46" s="408">
        <v>1</v>
      </c>
      <c r="AY46" s="463"/>
      <c r="AZ46" s="463"/>
      <c r="BA46" s="463"/>
      <c r="BB46" s="408">
        <v>1</v>
      </c>
      <c r="BC46" s="463"/>
    </row>
    <row r="47" spans="2:56" s="412" customFormat="1" ht="14.15" hidden="1" customHeight="1">
      <c r="B47" s="588" t="s">
        <v>385</v>
      </c>
      <c r="C47" s="593">
        <v>0</v>
      </c>
      <c r="D47" s="593">
        <v>0</v>
      </c>
      <c r="E47" s="593">
        <v>0</v>
      </c>
      <c r="F47" s="594">
        <v>0</v>
      </c>
      <c r="G47" s="593">
        <v>0</v>
      </c>
      <c r="H47" s="593">
        <v>0</v>
      </c>
      <c r="I47" s="593">
        <v>0</v>
      </c>
      <c r="J47" s="593">
        <v>0</v>
      </c>
      <c r="K47" s="592">
        <v>0</v>
      </c>
      <c r="L47" s="593">
        <v>0</v>
      </c>
      <c r="M47" s="593">
        <v>0</v>
      </c>
      <c r="N47" s="594">
        <v>0</v>
      </c>
      <c r="O47" s="592">
        <v>0</v>
      </c>
      <c r="P47" s="593">
        <v>0</v>
      </c>
      <c r="Q47" s="593">
        <v>0</v>
      </c>
      <c r="R47" s="593">
        <v>0</v>
      </c>
      <c r="S47" s="592">
        <v>0</v>
      </c>
      <c r="T47" s="593">
        <v>0</v>
      </c>
      <c r="U47" s="593">
        <v>0</v>
      </c>
      <c r="V47" s="593">
        <v>0</v>
      </c>
      <c r="W47" s="592">
        <v>0</v>
      </c>
      <c r="X47" s="593">
        <v>0</v>
      </c>
      <c r="Y47" s="593">
        <v>0</v>
      </c>
      <c r="Z47" s="593">
        <v>0</v>
      </c>
      <c r="AA47" s="595">
        <v>0</v>
      </c>
      <c r="AB47" s="593">
        <v>0</v>
      </c>
      <c r="AC47" s="593">
        <v>0</v>
      </c>
      <c r="AD47" s="593">
        <v>0</v>
      </c>
      <c r="AE47" s="595">
        <v>0</v>
      </c>
      <c r="AF47" s="593">
        <v>0</v>
      </c>
      <c r="AG47" s="593">
        <v>0</v>
      </c>
      <c r="AH47" s="593">
        <v>0</v>
      </c>
      <c r="AI47" s="595">
        <v>0</v>
      </c>
      <c r="AJ47" s="593">
        <v>0</v>
      </c>
      <c r="AK47" s="593">
        <v>0</v>
      </c>
      <c r="AL47" s="593">
        <v>0</v>
      </c>
      <c r="AM47" s="595">
        <v>0</v>
      </c>
      <c r="AN47" s="593">
        <v>0</v>
      </c>
      <c r="AO47" s="593">
        <v>1.2980657499999995</v>
      </c>
      <c r="AP47" s="594">
        <v>3.5733165568</v>
      </c>
      <c r="AQ47" s="593">
        <f>+AQ46</f>
        <v>4.9000000000000004</v>
      </c>
      <c r="AR47" s="593">
        <v>3.53</v>
      </c>
      <c r="AS47" s="593">
        <v>3.48</v>
      </c>
      <c r="AT47" s="594">
        <v>3.6749663421999981</v>
      </c>
      <c r="AU47" s="606">
        <v>4.9069105825000019</v>
      </c>
      <c r="AV47" s="593">
        <v>4.161127415700002</v>
      </c>
      <c r="AW47" s="593">
        <v>3.9</v>
      </c>
      <c r="AX47" s="594">
        <v>1.25</v>
      </c>
      <c r="AY47" s="606"/>
      <c r="AZ47" s="606"/>
      <c r="BA47" s="606"/>
      <c r="BB47" s="594">
        <v>1.25</v>
      </c>
      <c r="BC47" s="606"/>
    </row>
    <row r="48" spans="2:56" ht="14.15" customHeight="1">
      <c r="B48" s="405" t="s">
        <v>386</v>
      </c>
      <c r="C48" s="227"/>
      <c r="D48" s="227"/>
      <c r="E48" s="227"/>
      <c r="F48" s="227"/>
      <c r="G48" s="401"/>
      <c r="H48" s="402"/>
      <c r="I48" s="402"/>
      <c r="J48" s="403"/>
      <c r="K48" s="401"/>
      <c r="L48" s="402"/>
      <c r="M48" s="402"/>
      <c r="N48" s="403"/>
      <c r="O48" s="401"/>
      <c r="P48" s="227"/>
      <c r="Q48" s="227"/>
      <c r="R48" s="227"/>
      <c r="S48" s="401"/>
      <c r="T48" s="227"/>
      <c r="U48" s="227"/>
      <c r="V48" s="227"/>
      <c r="W48" s="401"/>
      <c r="X48" s="227"/>
      <c r="Y48" s="227"/>
      <c r="Z48" s="227"/>
      <c r="AA48" s="404"/>
      <c r="AB48" s="227"/>
      <c r="AC48" s="227"/>
      <c r="AD48" s="227"/>
      <c r="AE48" s="404"/>
      <c r="AF48" s="227"/>
      <c r="AG48" s="227"/>
      <c r="AH48" s="227"/>
      <c r="AI48" s="404"/>
      <c r="AJ48" s="227"/>
      <c r="AK48" s="227"/>
      <c r="AL48" s="227"/>
      <c r="AM48" s="404"/>
      <c r="AN48" s="227"/>
      <c r="AO48" s="227"/>
      <c r="AP48" s="403"/>
      <c r="AQ48" s="227"/>
      <c r="AR48" s="227"/>
      <c r="AS48" s="227"/>
      <c r="AT48" s="583"/>
      <c r="AU48" s="446"/>
      <c r="AV48" s="227"/>
      <c r="AW48" s="227"/>
      <c r="AX48" s="583"/>
      <c r="AY48" s="446"/>
      <c r="AZ48" s="446"/>
      <c r="BA48" s="446"/>
      <c r="BB48" s="583"/>
      <c r="BC48" s="446"/>
    </row>
    <row r="49" spans="2:57" ht="14.15" customHeight="1">
      <c r="B49" s="21" t="s">
        <v>387</v>
      </c>
      <c r="C49" s="93" t="s">
        <v>85</v>
      </c>
      <c r="D49" s="93" t="s">
        <v>85</v>
      </c>
      <c r="E49" s="93" t="s">
        <v>85</v>
      </c>
      <c r="F49" s="93" t="s">
        <v>85</v>
      </c>
      <c r="G49" s="139" t="s">
        <v>85</v>
      </c>
      <c r="H49" s="93" t="s">
        <v>85</v>
      </c>
      <c r="I49" s="93" t="s">
        <v>85</v>
      </c>
      <c r="J49" s="140" t="s">
        <v>85</v>
      </c>
      <c r="K49" s="401">
        <v>432.2709725028501</v>
      </c>
      <c r="L49" s="402">
        <v>418.08615531790008</v>
      </c>
      <c r="M49" s="402">
        <v>489.62944058850007</v>
      </c>
      <c r="N49" s="403">
        <v>352.84683293699999</v>
      </c>
      <c r="O49" s="401">
        <v>418.34257616799999</v>
      </c>
      <c r="P49" s="227">
        <v>444.95163771874991</v>
      </c>
      <c r="Q49" s="227">
        <v>381.44147663150005</v>
      </c>
      <c r="R49" s="227">
        <v>365.04144693749998</v>
      </c>
      <c r="S49" s="401">
        <v>403.06330127140012</v>
      </c>
      <c r="T49" s="227">
        <v>405.69614974915004</v>
      </c>
      <c r="U49" s="227">
        <v>386</v>
      </c>
      <c r="V49" s="227">
        <v>341.80393708169987</v>
      </c>
      <c r="W49" s="401">
        <v>240.80643361150001</v>
      </c>
      <c r="X49" s="227">
        <v>293.24071859409997</v>
      </c>
      <c r="Y49" s="227">
        <v>329.79822373050001</v>
      </c>
      <c r="Z49" s="227">
        <v>226.75384044920003</v>
      </c>
      <c r="AA49" s="404">
        <v>319.49387618260005</v>
      </c>
      <c r="AB49" s="227">
        <v>354.84490509509999</v>
      </c>
      <c r="AC49" s="227">
        <v>219.66834858370012</v>
      </c>
      <c r="AD49" s="227">
        <v>182.85907850199999</v>
      </c>
      <c r="AE49" s="404">
        <v>255.1338062451</v>
      </c>
      <c r="AF49" s="227">
        <v>279.6540102989</v>
      </c>
      <c r="AG49" s="227">
        <v>274.54556536479993</v>
      </c>
      <c r="AH49" s="227">
        <v>293.8266956774001</v>
      </c>
      <c r="AI49" s="404">
        <v>310.41286172870008</v>
      </c>
      <c r="AJ49" s="227">
        <v>130.17407078749997</v>
      </c>
      <c r="AK49" s="227">
        <v>184.8133938859151</v>
      </c>
      <c r="AL49" s="227">
        <v>219.46876660479995</v>
      </c>
      <c r="AM49" s="404">
        <v>172.36191916489997</v>
      </c>
      <c r="AN49" s="227">
        <v>175.20816595271759</v>
      </c>
      <c r="AO49" s="227">
        <f>+AO46+AO44+AO42+AO35+AO31+AO27</f>
        <v>209.74521419459501</v>
      </c>
      <c r="AP49" s="403">
        <v>230.4231287139749</v>
      </c>
      <c r="AQ49" s="227">
        <v>195.3</v>
      </c>
      <c r="AR49" s="227">
        <v>207</v>
      </c>
      <c r="AS49" s="227">
        <v>232.05</v>
      </c>
      <c r="AT49" s="403">
        <v>128</v>
      </c>
      <c r="AU49" s="227">
        <v>187.39999999999998</v>
      </c>
      <c r="AV49" s="227">
        <f>+AV40+AV35+AV31+AV27</f>
        <v>229.65256546660004</v>
      </c>
      <c r="AW49" s="227">
        <f>+AW40+AW35+AW31+AW27</f>
        <v>200.60345370566006</v>
      </c>
      <c r="AX49" s="403">
        <f>+AX40+AX35+AX31+AX27</f>
        <v>101.80248233900002</v>
      </c>
      <c r="AY49" s="227">
        <f>+AY40+AY35</f>
        <v>57.563723764391433</v>
      </c>
      <c r="AZ49" s="227">
        <f>+AZ40+AZ35</f>
        <v>78.210000000000008</v>
      </c>
      <c r="BA49" s="227">
        <f>+BA40+BA35</f>
        <v>44.349999999999994</v>
      </c>
      <c r="BB49" s="403">
        <f>+BB40+BB35+BB31+BB27</f>
        <v>82.55</v>
      </c>
      <c r="BC49" s="227">
        <f>+BC40+BC35</f>
        <v>22.689810065053088</v>
      </c>
    </row>
    <row r="50" spans="2:57" ht="14.15" customHeight="1">
      <c r="B50" s="21" t="s">
        <v>388</v>
      </c>
      <c r="K50" s="401">
        <v>486.90310687510203</v>
      </c>
      <c r="L50" s="402">
        <v>446.56544238062099</v>
      </c>
      <c r="M50" s="402">
        <v>463.6689215666334</v>
      </c>
      <c r="N50" s="403">
        <v>454.9537112218718</v>
      </c>
      <c r="O50" s="401">
        <v>495.25012739613419</v>
      </c>
      <c r="P50" s="227">
        <v>503.64042292413484</v>
      </c>
      <c r="Q50" s="227">
        <v>483.82384816373292</v>
      </c>
      <c r="R50" s="227">
        <v>473.83740593750002</v>
      </c>
      <c r="S50" s="401">
        <v>501.44263943749439</v>
      </c>
      <c r="T50" s="227">
        <v>460</v>
      </c>
      <c r="U50" s="227">
        <v>458</v>
      </c>
      <c r="V50" s="227">
        <v>429.53204645906339</v>
      </c>
      <c r="W50" s="401">
        <v>468.31152643462167</v>
      </c>
      <c r="X50" s="227">
        <v>455.14527985123993</v>
      </c>
      <c r="Y50" s="227">
        <v>437.76101647775175</v>
      </c>
      <c r="Z50" s="227">
        <v>445.8807105345744</v>
      </c>
      <c r="AA50" s="404">
        <v>488.23487683380574</v>
      </c>
      <c r="AB50" s="227">
        <v>391.75320812154047</v>
      </c>
      <c r="AC50" s="227">
        <v>380.18914040685343</v>
      </c>
      <c r="AD50" s="227">
        <v>338.04081780012513</v>
      </c>
      <c r="AE50" s="404">
        <v>275.91023977288842</v>
      </c>
      <c r="AF50" s="227">
        <v>278.10361907153936</v>
      </c>
      <c r="AG50" s="227">
        <v>321.3448101330697</v>
      </c>
      <c r="AH50" s="227">
        <v>331.05650206944773</v>
      </c>
      <c r="AI50" s="404">
        <v>304.77188488565452</v>
      </c>
      <c r="AJ50" s="227">
        <v>169.28328064607896</v>
      </c>
      <c r="AK50" s="227">
        <v>168.5911465693946</v>
      </c>
      <c r="AL50" s="227">
        <v>193.99119927591465</v>
      </c>
      <c r="AM50" s="404">
        <v>244.91797408631953</v>
      </c>
      <c r="AN50" s="227">
        <v>217.98785362856194</v>
      </c>
      <c r="AO50" s="227">
        <f>+AO45+AO43+AO36+AO37+AO32+AO28</f>
        <v>206.35540960029414</v>
      </c>
      <c r="AP50" s="403">
        <v>219.96186079599005</v>
      </c>
      <c r="AQ50" s="227">
        <v>256.79000000000002</v>
      </c>
      <c r="AR50" s="227">
        <v>208</v>
      </c>
      <c r="AS50" s="227">
        <v>205.63</v>
      </c>
      <c r="AT50" s="403">
        <v>217.35</v>
      </c>
      <c r="AU50" s="227">
        <v>113.73</v>
      </c>
      <c r="AV50" s="227">
        <f>+AV47+AV45+AV43+AV37+AV32+AV28</f>
        <v>83.892746950300008</v>
      </c>
      <c r="AW50" s="227">
        <f>+AW47+AW45+AW43+AW37+AW32+AW28</f>
        <v>84.66</v>
      </c>
      <c r="AX50" s="403">
        <v>22.35</v>
      </c>
      <c r="AY50" s="227">
        <f>+AY41</f>
        <v>15.58602351339144</v>
      </c>
      <c r="AZ50" s="227">
        <f>+AZ41</f>
        <v>19.190000000000001</v>
      </c>
      <c r="BA50" s="227">
        <f>+BA41+BA37</f>
        <v>25.93</v>
      </c>
      <c r="BB50" s="403">
        <f>+BB41+BB37</f>
        <v>20.27</v>
      </c>
      <c r="BC50" s="227">
        <f>+BC41</f>
        <v>20.61871018705309</v>
      </c>
      <c r="BE50" s="360"/>
    </row>
    <row r="51" spans="2:57" ht="14.15" customHeight="1">
      <c r="B51" s="21" t="s">
        <v>389</v>
      </c>
      <c r="K51" s="139" t="s">
        <v>85</v>
      </c>
      <c r="L51" s="93" t="s">
        <v>85</v>
      </c>
      <c r="M51" s="93" t="s">
        <v>85</v>
      </c>
      <c r="N51" s="140" t="s">
        <v>85</v>
      </c>
      <c r="O51" s="401">
        <v>63.844622951543052</v>
      </c>
      <c r="P51" s="227">
        <v>57.771951591748419</v>
      </c>
      <c r="Q51" s="227">
        <v>41.011936495752835</v>
      </c>
      <c r="R51" s="227">
        <v>47.565582014950408</v>
      </c>
      <c r="S51" s="401">
        <v>48.471451077275781</v>
      </c>
      <c r="T51" s="227">
        <v>54.226770806767561</v>
      </c>
      <c r="U51" s="227">
        <v>52.334523597518299</v>
      </c>
      <c r="V51" s="227">
        <v>68.474009095272976</v>
      </c>
      <c r="W51" s="401">
        <v>33.85751005533708</v>
      </c>
      <c r="X51" s="227">
        <v>20.265671351082034</v>
      </c>
      <c r="Y51" s="227">
        <v>25.775895989733549</v>
      </c>
      <c r="Z51" s="227">
        <v>35.03341664824967</v>
      </c>
      <c r="AA51" s="404">
        <v>40.160114793597131</v>
      </c>
      <c r="AB51" s="227">
        <v>68.951850181489419</v>
      </c>
      <c r="AC51" s="227">
        <v>29.4963100758632</v>
      </c>
      <c r="AD51" s="227">
        <v>29.219753233591106</v>
      </c>
      <c r="AE51" s="404">
        <v>134.32208951146507</v>
      </c>
      <c r="AF51" s="227">
        <v>123.41641543622744</v>
      </c>
      <c r="AG51" s="227">
        <v>127.55482268828932</v>
      </c>
      <c r="AH51" s="227">
        <v>117.45882159757042</v>
      </c>
      <c r="AI51" s="404">
        <v>146.11154518907964</v>
      </c>
      <c r="AJ51" s="227">
        <v>27.120959916075378</v>
      </c>
      <c r="AK51" s="227">
        <v>56.527764782095915</v>
      </c>
      <c r="AL51" s="227">
        <v>65.848458244652008</v>
      </c>
      <c r="AM51" s="404">
        <v>29.744398438336269</v>
      </c>
      <c r="AN51" s="227">
        <v>26.97818555840297</v>
      </c>
      <c r="AO51" s="227">
        <v>51</v>
      </c>
      <c r="AP51" s="403">
        <v>64.575047210184266</v>
      </c>
      <c r="AQ51" s="227">
        <v>55.34</v>
      </c>
      <c r="AR51" s="227">
        <v>59</v>
      </c>
      <c r="AS51" s="227">
        <v>53.75</v>
      </c>
      <c r="AT51" s="403">
        <v>18.420000000000002</v>
      </c>
      <c r="AU51" s="227">
        <v>139.11000000000001</v>
      </c>
      <c r="AV51" s="227">
        <v>170.379517569379</v>
      </c>
      <c r="AW51" s="227">
        <v>125.49</v>
      </c>
      <c r="AX51" s="403">
        <v>82.2</v>
      </c>
      <c r="AY51" s="227">
        <f>+AY49-AY50</f>
        <v>41.977700250999995</v>
      </c>
      <c r="AZ51" s="227">
        <f>+AZ49-AZ50</f>
        <v>59.02000000000001</v>
      </c>
      <c r="BA51" s="227">
        <f>+BA49-BA50</f>
        <v>18.419999999999995</v>
      </c>
      <c r="BB51" s="403">
        <f>+BB49-BB50</f>
        <v>62.28</v>
      </c>
      <c r="BC51" s="227">
        <f>+BC49-BC50</f>
        <v>2.0710998779999983</v>
      </c>
    </row>
    <row r="52" spans="2:57" s="96" customFormat="1" ht="14.15" customHeight="1">
      <c r="B52" s="21" t="s">
        <v>390</v>
      </c>
      <c r="C52" s="227">
        <v>217.55999999999997</v>
      </c>
      <c r="D52" s="227">
        <v>200.97</v>
      </c>
      <c r="E52" s="227">
        <v>188.59666666666666</v>
      </c>
      <c r="F52" s="227">
        <v>167.89666666666668</v>
      </c>
      <c r="G52" s="401">
        <v>239.98000000000002</v>
      </c>
      <c r="H52" s="402">
        <v>252.14266666666666</v>
      </c>
      <c r="I52" s="402">
        <v>182.36599999999999</v>
      </c>
      <c r="J52" s="403">
        <v>171.245</v>
      </c>
      <c r="K52" s="401">
        <v>287.5793333333333</v>
      </c>
      <c r="L52" s="402">
        <v>257.39666666666665</v>
      </c>
      <c r="M52" s="402">
        <v>208.31333333333336</v>
      </c>
      <c r="N52" s="403">
        <v>114.93</v>
      </c>
      <c r="O52" s="401">
        <v>99.87</v>
      </c>
      <c r="P52" s="227">
        <v>98.293333333333337</v>
      </c>
      <c r="Q52" s="227">
        <v>81.295000000000002</v>
      </c>
      <c r="R52" s="227">
        <v>85.064000000000007</v>
      </c>
      <c r="S52" s="401">
        <v>65.25333333333333</v>
      </c>
      <c r="T52" s="227">
        <v>67.312794533595621</v>
      </c>
      <c r="U52" s="227">
        <v>61.163618179144144</v>
      </c>
      <c r="V52" s="227">
        <v>47.820999999999998</v>
      </c>
      <c r="W52" s="401">
        <v>77.936528189896094</v>
      </c>
      <c r="X52" s="227">
        <v>64.574793337898242</v>
      </c>
      <c r="Y52" s="227">
        <v>37.103806354878529</v>
      </c>
      <c r="Z52" s="227">
        <v>54.426666666666669</v>
      </c>
      <c r="AA52" s="404">
        <v>70.738352866683172</v>
      </c>
      <c r="AB52" s="227">
        <v>97.914516195433364</v>
      </c>
      <c r="AC52" s="227">
        <v>73.434908490410393</v>
      </c>
      <c r="AD52" s="227">
        <v>64.721158438623078</v>
      </c>
      <c r="AE52" s="404">
        <v>103.71</v>
      </c>
      <c r="AF52" s="227">
        <v>102.58866666666665</v>
      </c>
      <c r="AG52" s="227">
        <v>85.831666666666663</v>
      </c>
      <c r="AH52" s="227">
        <v>73.477666666666664</v>
      </c>
      <c r="AI52" s="404">
        <v>65.945999999999998</v>
      </c>
      <c r="AJ52" s="227">
        <v>43.073666666666668</v>
      </c>
      <c r="AK52" s="227">
        <v>41.650104565774967</v>
      </c>
      <c r="AL52" s="227">
        <v>37.201993602871319</v>
      </c>
      <c r="AM52" s="404">
        <v>70.825951254690906</v>
      </c>
      <c r="AN52" s="227">
        <v>62.795830416337736</v>
      </c>
      <c r="AO52" s="227">
        <v>58.46</v>
      </c>
      <c r="AP52" s="403">
        <v>94.895440680286484</v>
      </c>
      <c r="AQ52" s="227">
        <v>173.6</v>
      </c>
      <c r="AR52" s="227">
        <v>91.88</v>
      </c>
      <c r="AS52" s="227">
        <v>57.84</v>
      </c>
      <c r="AT52" s="403">
        <v>98.32</v>
      </c>
      <c r="AU52" s="462">
        <v>103.7</v>
      </c>
      <c r="AV52" s="462">
        <v>138.93</v>
      </c>
      <c r="AW52" s="462">
        <v>129.26</v>
      </c>
      <c r="AX52" s="403">
        <v>121</v>
      </c>
      <c r="AY52" s="462">
        <v>133.25</v>
      </c>
      <c r="AZ52" s="462">
        <v>160</v>
      </c>
      <c r="BA52" s="462">
        <v>79.349999999999994</v>
      </c>
      <c r="BB52" s="403">
        <v>45</v>
      </c>
      <c r="BC52" s="462">
        <v>70</v>
      </c>
    </row>
    <row r="53" spans="2:57" ht="14.15" customHeight="1">
      <c r="B53" s="245"/>
      <c r="O53" s="223"/>
      <c r="P53" s="222"/>
      <c r="Q53" s="222"/>
      <c r="R53" s="222"/>
      <c r="S53" s="223"/>
      <c r="T53" s="222"/>
      <c r="U53" s="222"/>
      <c r="V53" s="222"/>
      <c r="W53" s="223"/>
      <c r="X53" s="222"/>
      <c r="Y53" s="222"/>
      <c r="Z53" s="222"/>
      <c r="AA53" s="226"/>
      <c r="AB53" s="222"/>
      <c r="AC53" s="222"/>
      <c r="AD53" s="222"/>
      <c r="AE53" s="226"/>
      <c r="AF53" s="222"/>
      <c r="AG53" s="222"/>
      <c r="AH53" s="222"/>
      <c r="AI53" s="226"/>
      <c r="AJ53" s="222"/>
      <c r="AK53" s="222"/>
      <c r="AL53" s="222"/>
      <c r="AM53" s="226"/>
      <c r="AN53" s="222"/>
      <c r="AO53" s="222"/>
      <c r="AP53" s="225"/>
      <c r="AQ53" s="222"/>
      <c r="AR53" s="222"/>
      <c r="AS53" s="222"/>
      <c r="AT53" s="582"/>
      <c r="AU53" s="445"/>
      <c r="AV53" s="222"/>
      <c r="AW53" s="222"/>
      <c r="AX53" s="582"/>
      <c r="AY53" s="445"/>
      <c r="AZ53" s="445"/>
      <c r="BA53" s="445"/>
      <c r="BB53" s="582"/>
      <c r="BC53" s="445"/>
    </row>
    <row r="54" spans="2:57" ht="14.15" customHeight="1">
      <c r="B54" s="468" t="s">
        <v>18</v>
      </c>
    </row>
    <row r="55" spans="2:57" s="258" customFormat="1" ht="14.15" customHeight="1">
      <c r="B55" s="258" t="s">
        <v>391</v>
      </c>
      <c r="C55" s="252">
        <v>3.8879999999999999</v>
      </c>
      <c r="D55" s="252">
        <v>4.1770000000000005</v>
      </c>
      <c r="E55" s="252">
        <v>4.5299999999999994</v>
      </c>
      <c r="F55" s="252">
        <v>4.24</v>
      </c>
      <c r="G55" s="253">
        <v>3.3390000000000004</v>
      </c>
      <c r="H55" s="254">
        <v>4.5069999999999997</v>
      </c>
      <c r="I55" s="254">
        <v>3.6500000000000004</v>
      </c>
      <c r="J55" s="255">
        <v>3.4489999999999998</v>
      </c>
      <c r="K55" s="253">
        <v>3.1080000000000001</v>
      </c>
      <c r="L55" s="254">
        <v>2.96</v>
      </c>
      <c r="M55" s="254">
        <v>3.4499999999999997</v>
      </c>
      <c r="N55" s="255">
        <v>3.8</v>
      </c>
      <c r="O55" s="253">
        <v>2.84</v>
      </c>
      <c r="P55" s="252">
        <v>3.2700000000000005</v>
      </c>
      <c r="Q55" s="252">
        <v>3.06</v>
      </c>
      <c r="R55" s="252">
        <v>3.04</v>
      </c>
      <c r="S55" s="253">
        <v>2.6310000000000002</v>
      </c>
      <c r="T55" s="252">
        <v>4.0999999999999996</v>
      </c>
      <c r="U55" s="252">
        <v>3.3849999999999998</v>
      </c>
      <c r="V55" s="252">
        <v>3.6006999999999998</v>
      </c>
      <c r="W55" s="253">
        <v>3.3256999999999999</v>
      </c>
      <c r="X55" s="252">
        <v>4.2557999999999998</v>
      </c>
      <c r="Y55" s="252">
        <v>4.1319999999999997</v>
      </c>
      <c r="Z55" s="252">
        <v>4.58</v>
      </c>
      <c r="AA55" s="256">
        <v>2.9729999999999999</v>
      </c>
      <c r="AB55" s="252">
        <v>2.956</v>
      </c>
      <c r="AC55" s="252">
        <v>3.01</v>
      </c>
      <c r="AD55" s="252">
        <v>2.7620000000000005</v>
      </c>
      <c r="AE55" s="256">
        <v>2.9735500000000004</v>
      </c>
      <c r="AF55" s="252">
        <v>3.10683</v>
      </c>
      <c r="AG55" s="252">
        <v>2.9041000000000001</v>
      </c>
      <c r="AH55" s="252">
        <v>2.3566000000000003</v>
      </c>
      <c r="AI55" s="256">
        <v>2.2644000000000002</v>
      </c>
      <c r="AJ55" s="252">
        <v>2.0098598616449324</v>
      </c>
      <c r="AK55" s="252">
        <v>2.5503</v>
      </c>
      <c r="AL55" s="252">
        <v>2.4530000000000003</v>
      </c>
      <c r="AM55" s="256">
        <v>2.2489288317565514</v>
      </c>
      <c r="AN55" s="252">
        <v>1.8159338798726585</v>
      </c>
      <c r="AO55" s="252">
        <v>2.086781881552334</v>
      </c>
      <c r="AP55" s="255">
        <v>2.6</v>
      </c>
      <c r="AQ55" s="252">
        <v>2.1153788960480941</v>
      </c>
      <c r="AR55" s="252">
        <v>2.3990246424511152</v>
      </c>
      <c r="AS55" s="252">
        <v>2.68</v>
      </c>
      <c r="AT55" s="255">
        <v>2.5</v>
      </c>
      <c r="AU55" s="464">
        <v>2.21</v>
      </c>
      <c r="AV55" s="252">
        <v>3.198</v>
      </c>
      <c r="AW55" s="252">
        <v>3.7</v>
      </c>
      <c r="AX55" s="255">
        <v>2.02</v>
      </c>
      <c r="AY55" s="464">
        <v>2.7600000000000002</v>
      </c>
      <c r="AZ55" s="464">
        <v>2.42</v>
      </c>
      <c r="BA55" s="464">
        <v>1.6099999999999999</v>
      </c>
      <c r="BB55" s="255">
        <v>1.7400000000000002</v>
      </c>
      <c r="BC55" s="464">
        <v>3.2</v>
      </c>
    </row>
    <row r="56" spans="2:57" s="258" customFormat="1" ht="14.15" customHeight="1">
      <c r="B56" s="258" t="s">
        <v>392</v>
      </c>
      <c r="C56" s="252">
        <v>5.2173999999999996</v>
      </c>
      <c r="D56" s="252">
        <v>5.2502499999999994</v>
      </c>
      <c r="E56" s="252">
        <v>6.1599999999999993</v>
      </c>
      <c r="F56" s="252">
        <v>4.59</v>
      </c>
      <c r="G56" s="253">
        <v>3.7910399999999997</v>
      </c>
      <c r="H56" s="254">
        <v>5.1523399999999997</v>
      </c>
      <c r="I56" s="254">
        <v>4.5462199999999999</v>
      </c>
      <c r="J56" s="255">
        <v>4.4641000000000002</v>
      </c>
      <c r="K56" s="253">
        <v>4.1929999999999996</v>
      </c>
      <c r="L56" s="254">
        <v>3.89</v>
      </c>
      <c r="M56" s="254">
        <v>4.12</v>
      </c>
      <c r="N56" s="255">
        <v>4.4799999999999995</v>
      </c>
      <c r="O56" s="253">
        <v>4.0999999999999996</v>
      </c>
      <c r="P56" s="252">
        <v>3.73</v>
      </c>
      <c r="Q56" s="252">
        <v>4.08</v>
      </c>
      <c r="R56" s="252">
        <v>3.79</v>
      </c>
      <c r="S56" s="253">
        <v>3.0110000000000001</v>
      </c>
      <c r="T56" s="252">
        <v>4.3940000000000001</v>
      </c>
      <c r="U56" s="252">
        <v>4.1379999999999999</v>
      </c>
      <c r="V56" s="252">
        <v>4.1834000000000007</v>
      </c>
      <c r="W56" s="253">
        <v>4.0776000000000003</v>
      </c>
      <c r="X56" s="252">
        <v>4.9497</v>
      </c>
      <c r="Y56" s="252">
        <v>4.7769999999999992</v>
      </c>
      <c r="Z56" s="252">
        <v>5.6779999999999999</v>
      </c>
      <c r="AA56" s="256">
        <v>4.1139999999999999</v>
      </c>
      <c r="AB56" s="252">
        <v>4.9790000000000001</v>
      </c>
      <c r="AC56" s="252">
        <v>4.4560000000000004</v>
      </c>
      <c r="AD56" s="252">
        <v>3.9489999999999998</v>
      </c>
      <c r="AE56" s="256">
        <v>2.4554499999999999</v>
      </c>
      <c r="AF56" s="252">
        <v>2.0228999999999999</v>
      </c>
      <c r="AG56" s="252">
        <v>2.1425999999999998</v>
      </c>
      <c r="AH56" s="252">
        <v>1.5194000000000001</v>
      </c>
      <c r="AI56" s="256">
        <v>1.4191</v>
      </c>
      <c r="AJ56" s="252">
        <v>1.388726013557932</v>
      </c>
      <c r="AK56" s="252">
        <v>1.9851000000000001</v>
      </c>
      <c r="AL56" s="252">
        <v>1.649</v>
      </c>
      <c r="AM56" s="256">
        <v>1.8077049173957764</v>
      </c>
      <c r="AN56" s="252">
        <v>1.0540766056672679</v>
      </c>
      <c r="AO56" s="252">
        <v>1.3616938118835762</v>
      </c>
      <c r="AP56" s="255">
        <v>1.5</v>
      </c>
      <c r="AQ56" s="252">
        <v>1.4953538702420845</v>
      </c>
      <c r="AR56" s="252">
        <v>1.3371759729216393</v>
      </c>
      <c r="AS56" s="252">
        <v>1.57</v>
      </c>
      <c r="AT56" s="255">
        <v>1.6</v>
      </c>
      <c r="AU56" s="464">
        <v>1.75</v>
      </c>
      <c r="AV56" s="252">
        <v>1.8260000000000001</v>
      </c>
      <c r="AW56" s="252">
        <v>2.2999999999999998</v>
      </c>
      <c r="AX56" s="255">
        <v>1.26</v>
      </c>
      <c r="AY56" s="464">
        <v>1.77</v>
      </c>
      <c r="AZ56" s="464">
        <v>1.62</v>
      </c>
      <c r="BA56" s="464">
        <v>1.19</v>
      </c>
      <c r="BB56" s="255">
        <v>1.4300000000000002</v>
      </c>
      <c r="BC56" s="464">
        <v>2.38</v>
      </c>
    </row>
    <row r="57" spans="2:57" s="201" customFormat="1" ht="14.15" customHeight="1">
      <c r="B57" s="201" t="s">
        <v>393</v>
      </c>
      <c r="C57" s="247"/>
      <c r="D57" s="247"/>
      <c r="E57" s="247"/>
      <c r="F57" s="247"/>
      <c r="G57" s="248"/>
      <c r="H57" s="249"/>
      <c r="I57" s="249"/>
      <c r="J57" s="250"/>
      <c r="K57" s="248" t="s">
        <v>85</v>
      </c>
      <c r="L57" s="249" t="s">
        <v>85</v>
      </c>
      <c r="M57" s="249" t="s">
        <v>85</v>
      </c>
      <c r="N57" s="250" t="s">
        <v>85</v>
      </c>
      <c r="O57" s="248" t="s">
        <v>85</v>
      </c>
      <c r="P57" s="247" t="s">
        <v>85</v>
      </c>
      <c r="Q57" s="247" t="s">
        <v>85</v>
      </c>
      <c r="R57" s="247" t="s">
        <v>85</v>
      </c>
      <c r="S57" s="248" t="s">
        <v>85</v>
      </c>
      <c r="T57" s="247" t="s">
        <v>85</v>
      </c>
      <c r="U57" s="247" t="s">
        <v>85</v>
      </c>
      <c r="V57" s="247" t="s">
        <v>85</v>
      </c>
      <c r="W57" s="248" t="s">
        <v>85</v>
      </c>
      <c r="X57" s="247" t="s">
        <v>85</v>
      </c>
      <c r="Y57" s="247" t="s">
        <v>85</v>
      </c>
      <c r="Z57" s="247" t="s">
        <v>85</v>
      </c>
      <c r="AA57" s="251" t="s">
        <v>85</v>
      </c>
      <c r="AB57" s="247" t="s">
        <v>85</v>
      </c>
      <c r="AC57" s="247" t="s">
        <v>85</v>
      </c>
      <c r="AD57" s="247" t="s">
        <v>85</v>
      </c>
      <c r="AE57" s="251" t="s">
        <v>85</v>
      </c>
      <c r="AF57" s="247" t="s">
        <v>85</v>
      </c>
      <c r="AG57" s="247" t="s">
        <v>85</v>
      </c>
      <c r="AH57" s="247">
        <v>8.9899999999999994E-2</v>
      </c>
      <c r="AI57" s="251">
        <v>8.9899999999999994E-2</v>
      </c>
      <c r="AJ57" s="247">
        <v>8.9200000000000002E-2</v>
      </c>
      <c r="AK57" s="247">
        <v>9.06E-2</v>
      </c>
      <c r="AL57" s="247">
        <v>9.1120000000000007E-2</v>
      </c>
      <c r="AM57" s="251">
        <v>9.1018535316419499E-2</v>
      </c>
      <c r="AN57" s="247">
        <v>9.4066131614367013E-2</v>
      </c>
      <c r="AO57" s="247">
        <v>9.8884632940006933E-2</v>
      </c>
      <c r="AP57" s="250">
        <v>9.694702214534498E-2</v>
      </c>
      <c r="AQ57" s="247">
        <v>9.4100000000000003E-2</v>
      </c>
      <c r="AR57" s="247">
        <v>9.5799999999999996E-2</v>
      </c>
      <c r="AS57" s="247">
        <v>9.1999999999999998E-2</v>
      </c>
      <c r="AT57" s="250">
        <v>9.4E-2</v>
      </c>
      <c r="AU57" s="467">
        <v>9.5145817592587084E-2</v>
      </c>
      <c r="AV57" s="247">
        <v>0.10073925679253007</v>
      </c>
      <c r="AW57" s="247">
        <v>9.8599999999999993E-2</v>
      </c>
      <c r="AX57" s="250">
        <v>9.9792934860639504E-2</v>
      </c>
      <c r="AY57" s="467">
        <v>0.10247101050046584</v>
      </c>
      <c r="AZ57" s="467">
        <v>9.5299999999999996E-2</v>
      </c>
      <c r="BA57" s="467">
        <v>9.7812707147127004E-2</v>
      </c>
      <c r="BB57" s="250">
        <v>9.1800000000000007E-2</v>
      </c>
      <c r="BC57" s="467">
        <v>9.1506967360526492E-2</v>
      </c>
    </row>
    <row r="58" spans="2:57" ht="14.15" customHeight="1">
      <c r="AU58" s="465"/>
      <c r="AY58" s="465"/>
      <c r="AZ58" s="465"/>
      <c r="BA58" s="465"/>
      <c r="BC58" s="465"/>
    </row>
    <row r="59" spans="2:57" s="257" customFormat="1" ht="14.15" customHeight="1">
      <c r="B59" s="257" t="s">
        <v>394</v>
      </c>
      <c r="C59" s="252" t="s">
        <v>85</v>
      </c>
      <c r="D59" s="252" t="s">
        <v>85</v>
      </c>
      <c r="E59" s="252" t="s">
        <v>85</v>
      </c>
      <c r="F59" s="252" t="s">
        <v>85</v>
      </c>
      <c r="G59" s="253" t="s">
        <v>85</v>
      </c>
      <c r="H59" s="254" t="s">
        <v>85</v>
      </c>
      <c r="I59" s="254" t="s">
        <v>85</v>
      </c>
      <c r="J59" s="255" t="s">
        <v>85</v>
      </c>
      <c r="K59" s="253" t="s">
        <v>85</v>
      </c>
      <c r="L59" s="254" t="s">
        <v>85</v>
      </c>
      <c r="M59" s="254" t="s">
        <v>85</v>
      </c>
      <c r="N59" s="255" t="s">
        <v>85</v>
      </c>
      <c r="O59" s="253" t="s">
        <v>85</v>
      </c>
      <c r="P59" s="252" t="s">
        <v>85</v>
      </c>
      <c r="Q59" s="252" t="s">
        <v>85</v>
      </c>
      <c r="R59" s="252" t="s">
        <v>85</v>
      </c>
      <c r="S59" s="253" t="s">
        <v>85</v>
      </c>
      <c r="T59" s="252" t="s">
        <v>85</v>
      </c>
      <c r="U59" s="252" t="s">
        <v>85</v>
      </c>
      <c r="V59" s="252" t="s">
        <v>85</v>
      </c>
      <c r="W59" s="253" t="s">
        <v>85</v>
      </c>
      <c r="X59" s="252" t="s">
        <v>85</v>
      </c>
      <c r="Y59" s="252" t="s">
        <v>85</v>
      </c>
      <c r="Z59" s="252" t="s">
        <v>85</v>
      </c>
      <c r="AA59" s="256" t="s">
        <v>85</v>
      </c>
      <c r="AB59" s="252" t="s">
        <v>85</v>
      </c>
      <c r="AC59" s="252" t="s">
        <v>85</v>
      </c>
      <c r="AD59" s="252" t="s">
        <v>85</v>
      </c>
      <c r="AE59" s="256" t="s">
        <v>85</v>
      </c>
      <c r="AF59" s="252" t="s">
        <v>85</v>
      </c>
      <c r="AG59" s="252" t="s">
        <v>85</v>
      </c>
      <c r="AH59" s="252" t="s">
        <v>85</v>
      </c>
      <c r="AI59" s="256">
        <v>15.980999999999998</v>
      </c>
      <c r="AJ59" s="252">
        <v>13.298960606425251</v>
      </c>
      <c r="AK59" s="252">
        <v>14.684000000000001</v>
      </c>
      <c r="AL59" s="252">
        <v>12.870000000000001</v>
      </c>
      <c r="AM59" s="256">
        <v>10.041270999872264</v>
      </c>
      <c r="AN59" s="252">
        <v>11.190841623783447</v>
      </c>
      <c r="AO59" s="252">
        <v>10.837480728647972</v>
      </c>
      <c r="AP59" s="255">
        <v>11.432374853907705</v>
      </c>
      <c r="AQ59" s="252">
        <v>9.77</v>
      </c>
      <c r="AR59" s="252">
        <v>9.8621439012633125</v>
      </c>
      <c r="AS59" s="252">
        <v>10.14</v>
      </c>
      <c r="AT59" s="584">
        <v>10.1</v>
      </c>
      <c r="AU59" s="463">
        <v>8.9</v>
      </c>
      <c r="AV59" s="252">
        <v>14.928000000000001</v>
      </c>
      <c r="AW59" s="252">
        <v>18.600000000000001</v>
      </c>
      <c r="AX59" s="584">
        <v>6.43</v>
      </c>
      <c r="AY59" s="463">
        <v>8.9600000000000009</v>
      </c>
      <c r="AZ59" s="463">
        <v>10.11</v>
      </c>
      <c r="BA59" s="463">
        <v>10.629999999999999</v>
      </c>
      <c r="BB59" s="584">
        <v>13.32</v>
      </c>
      <c r="BC59" s="463">
        <v>10.24</v>
      </c>
    </row>
    <row r="60" spans="2:57" s="257" customFormat="1" ht="14.15" customHeight="1">
      <c r="B60" s="257" t="s">
        <v>395</v>
      </c>
      <c r="C60" s="252" t="s">
        <v>85</v>
      </c>
      <c r="D60" s="252" t="s">
        <v>85</v>
      </c>
      <c r="E60" s="252" t="s">
        <v>85</v>
      </c>
      <c r="F60" s="252" t="s">
        <v>85</v>
      </c>
      <c r="G60" s="253" t="s">
        <v>85</v>
      </c>
      <c r="H60" s="254" t="s">
        <v>85</v>
      </c>
      <c r="I60" s="254" t="s">
        <v>85</v>
      </c>
      <c r="J60" s="255" t="s">
        <v>85</v>
      </c>
      <c r="K60" s="253" t="s">
        <v>85</v>
      </c>
      <c r="L60" s="254" t="s">
        <v>85</v>
      </c>
      <c r="M60" s="254" t="s">
        <v>85</v>
      </c>
      <c r="N60" s="255" t="s">
        <v>85</v>
      </c>
      <c r="O60" s="253" t="s">
        <v>85</v>
      </c>
      <c r="P60" s="252" t="s">
        <v>85</v>
      </c>
      <c r="Q60" s="252" t="s">
        <v>85</v>
      </c>
      <c r="R60" s="252" t="s">
        <v>85</v>
      </c>
      <c r="S60" s="253" t="s">
        <v>85</v>
      </c>
      <c r="T60" s="252" t="s">
        <v>85</v>
      </c>
      <c r="U60" s="252" t="s">
        <v>85</v>
      </c>
      <c r="V60" s="252" t="s">
        <v>85</v>
      </c>
      <c r="W60" s="253" t="s">
        <v>85</v>
      </c>
      <c r="X60" s="252" t="s">
        <v>85</v>
      </c>
      <c r="Y60" s="252" t="s">
        <v>85</v>
      </c>
      <c r="Z60" s="252" t="s">
        <v>85</v>
      </c>
      <c r="AA60" s="256" t="s">
        <v>85</v>
      </c>
      <c r="AB60" s="252" t="s">
        <v>85</v>
      </c>
      <c r="AC60" s="252" t="s">
        <v>85</v>
      </c>
      <c r="AD60" s="252" t="s">
        <v>85</v>
      </c>
      <c r="AE60" s="256" t="s">
        <v>85</v>
      </c>
      <c r="AF60" s="252" t="s">
        <v>85</v>
      </c>
      <c r="AG60" s="252" t="s">
        <v>85</v>
      </c>
      <c r="AH60" s="252" t="s">
        <v>85</v>
      </c>
      <c r="AI60" s="256">
        <v>8.1739999999999995</v>
      </c>
      <c r="AJ60" s="252">
        <v>8.2855169069709493</v>
      </c>
      <c r="AK60" s="252">
        <v>8.4160000000000004</v>
      </c>
      <c r="AL60" s="252">
        <v>9.33</v>
      </c>
      <c r="AM60" s="256">
        <v>7.6252055238041647</v>
      </c>
      <c r="AN60" s="252">
        <v>7.0005586359194201</v>
      </c>
      <c r="AO60" s="252">
        <v>5.6167985618331002</v>
      </c>
      <c r="AP60" s="255">
        <v>6.4596562941632882</v>
      </c>
      <c r="AQ60" s="252">
        <v>5.1100000000000003</v>
      </c>
      <c r="AR60" s="252">
        <v>5.2159354740014479</v>
      </c>
      <c r="AS60" s="252">
        <v>4.96</v>
      </c>
      <c r="AT60" s="584">
        <v>4.2</v>
      </c>
      <c r="AU60" s="463">
        <v>3.8</v>
      </c>
      <c r="AV60" s="252">
        <v>5.0819999999999999</v>
      </c>
      <c r="AW60" s="252">
        <v>6.3</v>
      </c>
      <c r="AX60" s="584">
        <v>2.14</v>
      </c>
      <c r="AY60" s="463">
        <v>4.34</v>
      </c>
      <c r="AZ60" s="463">
        <v>7.03</v>
      </c>
      <c r="BA60" s="463">
        <v>7.28</v>
      </c>
      <c r="BB60" s="584">
        <v>6.9599999999999991</v>
      </c>
      <c r="BC60" s="463">
        <v>4.57</v>
      </c>
    </row>
    <row r="61" spans="2:57" s="201" customFormat="1" ht="14.15" customHeight="1">
      <c r="B61" s="201" t="s">
        <v>396</v>
      </c>
      <c r="C61" s="247" t="s">
        <v>85</v>
      </c>
      <c r="D61" s="247" t="s">
        <v>85</v>
      </c>
      <c r="E61" s="247" t="s">
        <v>85</v>
      </c>
      <c r="F61" s="247" t="s">
        <v>85</v>
      </c>
      <c r="G61" s="248" t="s">
        <v>85</v>
      </c>
      <c r="H61" s="249" t="s">
        <v>85</v>
      </c>
      <c r="I61" s="249" t="s">
        <v>85</v>
      </c>
      <c r="J61" s="250" t="s">
        <v>85</v>
      </c>
      <c r="K61" s="248" t="s">
        <v>85</v>
      </c>
      <c r="L61" s="249" t="s">
        <v>85</v>
      </c>
      <c r="M61" s="249" t="s">
        <v>85</v>
      </c>
      <c r="N61" s="250" t="s">
        <v>85</v>
      </c>
      <c r="O61" s="248" t="s">
        <v>85</v>
      </c>
      <c r="P61" s="247" t="s">
        <v>85</v>
      </c>
      <c r="Q61" s="247" t="s">
        <v>85</v>
      </c>
      <c r="R61" s="247" t="s">
        <v>85</v>
      </c>
      <c r="S61" s="248" t="s">
        <v>85</v>
      </c>
      <c r="T61" s="247" t="s">
        <v>85</v>
      </c>
      <c r="U61" s="247" t="s">
        <v>85</v>
      </c>
      <c r="V61" s="247" t="s">
        <v>85</v>
      </c>
      <c r="W61" s="248" t="s">
        <v>85</v>
      </c>
      <c r="X61" s="247" t="s">
        <v>85</v>
      </c>
      <c r="Y61" s="247" t="s">
        <v>85</v>
      </c>
      <c r="Z61" s="247" t="s">
        <v>85</v>
      </c>
      <c r="AA61" s="251" t="s">
        <v>85</v>
      </c>
      <c r="AB61" s="247" t="s">
        <v>85</v>
      </c>
      <c r="AC61" s="247" t="s">
        <v>85</v>
      </c>
      <c r="AD61" s="247" t="s">
        <v>85</v>
      </c>
      <c r="AE61" s="251" t="s">
        <v>85</v>
      </c>
      <c r="AF61" s="247" t="s">
        <v>85</v>
      </c>
      <c r="AG61" s="247" t="s">
        <v>85</v>
      </c>
      <c r="AH61" s="247">
        <v>0.14369999999999999</v>
      </c>
      <c r="AI61" s="251">
        <v>0.14480999999999999</v>
      </c>
      <c r="AJ61" s="247">
        <v>0.14271</v>
      </c>
      <c r="AK61" s="247">
        <v>0.14316000000000001</v>
      </c>
      <c r="AL61" s="247">
        <v>0.14202999999999999</v>
      </c>
      <c r="AM61" s="251">
        <v>0.13900999999999999</v>
      </c>
      <c r="AN61" s="247">
        <v>0.14021956996229928</v>
      </c>
      <c r="AO61" s="247">
        <v>0.13760588154443676</v>
      </c>
      <c r="AP61" s="250">
        <v>0.13437223376676707</v>
      </c>
      <c r="AQ61" s="247">
        <v>0.13239999999999999</v>
      </c>
      <c r="AR61" s="247">
        <v>0.12609999999999999</v>
      </c>
      <c r="AS61" s="247">
        <v>0.129</v>
      </c>
      <c r="AT61" s="585">
        <v>0.129</v>
      </c>
      <c r="AU61" s="466">
        <v>0.1257349191805939</v>
      </c>
      <c r="AV61" s="247">
        <v>0.12106369789068036</v>
      </c>
      <c r="AW61" s="247">
        <v>0.124</v>
      </c>
      <c r="AX61" s="585">
        <v>0.12487182530089445</v>
      </c>
      <c r="AY61" s="466">
        <v>0.13914405158274148</v>
      </c>
      <c r="AZ61" s="466">
        <v>0.1232</v>
      </c>
      <c r="BA61" s="466">
        <v>0.12441439403362269</v>
      </c>
      <c r="BB61" s="585">
        <v>0.12261726168361536</v>
      </c>
      <c r="BC61" s="466">
        <v>0.11345821384874996</v>
      </c>
    </row>
    <row r="63" spans="2:57" ht="14.15" customHeight="1">
      <c r="B63" s="468" t="s">
        <v>397</v>
      </c>
    </row>
    <row r="64" spans="2:57" ht="14.15" customHeight="1">
      <c r="B64" s="21" t="s">
        <v>928</v>
      </c>
      <c r="C64" s="222">
        <v>391.24593783115046</v>
      </c>
      <c r="D64" s="222">
        <v>406.18560800951951</v>
      </c>
      <c r="E64" s="222">
        <v>428.04574815014325</v>
      </c>
      <c r="F64" s="222">
        <v>421.45685413463667</v>
      </c>
      <c r="G64" s="223">
        <v>444.53258848276073</v>
      </c>
      <c r="H64" s="224">
        <v>442.15409568354346</v>
      </c>
      <c r="I64" s="224">
        <v>469.28811265567577</v>
      </c>
      <c r="J64" s="225">
        <v>463.40107753632299</v>
      </c>
      <c r="K64" s="223">
        <v>461.3943930485255</v>
      </c>
      <c r="L64" s="224">
        <v>479.33418448271146</v>
      </c>
      <c r="M64" s="224">
        <v>508.11717237879139</v>
      </c>
      <c r="N64" s="225">
        <v>481.23713642442993</v>
      </c>
      <c r="O64" s="223">
        <v>501.3295078512981</v>
      </c>
      <c r="P64" s="222">
        <v>511.12473031367932</v>
      </c>
      <c r="Q64" s="222">
        <v>547.26244419224167</v>
      </c>
      <c r="R64" s="222">
        <v>537.44991523309432</v>
      </c>
      <c r="S64" s="223">
        <v>543.07783048014551</v>
      </c>
      <c r="T64" s="222">
        <v>508.27295348422342</v>
      </c>
      <c r="U64" s="222">
        <v>534</v>
      </c>
      <c r="V64" s="222">
        <v>505.84790688632449</v>
      </c>
      <c r="W64" s="223">
        <v>514.4967509939961</v>
      </c>
      <c r="X64" s="222">
        <v>518.79768570258466</v>
      </c>
      <c r="Y64" s="222">
        <v>561.90466547544452</v>
      </c>
      <c r="Z64" s="222">
        <v>541.9487538814044</v>
      </c>
      <c r="AA64" s="226">
        <v>541.22422051218643</v>
      </c>
      <c r="AB64" s="227">
        <v>567.60278650485418</v>
      </c>
      <c r="AC64" s="227">
        <v>594.71563996308907</v>
      </c>
      <c r="AD64" s="222">
        <v>589.77721583843561</v>
      </c>
      <c r="AE64" s="226">
        <v>588.06129175213971</v>
      </c>
      <c r="AF64" s="222">
        <v>590.61183140822186</v>
      </c>
      <c r="AG64" s="222">
        <v>627.8804949771461</v>
      </c>
      <c r="AH64" s="222">
        <v>612.51025865138581</v>
      </c>
      <c r="AI64" s="226">
        <v>589.66555760727726</v>
      </c>
      <c r="AJ64" s="222">
        <v>534.50125730685727</v>
      </c>
      <c r="AK64" s="222">
        <v>564.67474522036412</v>
      </c>
      <c r="AL64" s="222">
        <v>607.86704728013319</v>
      </c>
      <c r="AM64" s="226">
        <v>625.94856037604654</v>
      </c>
      <c r="AN64" s="222">
        <v>598.52852372242955</v>
      </c>
      <c r="AO64" s="222">
        <v>641.71862738066079</v>
      </c>
      <c r="AP64" s="225">
        <v>665.96510070408283</v>
      </c>
      <c r="AQ64" s="222">
        <v>657</v>
      </c>
      <c r="AR64" s="222">
        <v>672.1</v>
      </c>
      <c r="AS64" s="222">
        <v>682</v>
      </c>
      <c r="AT64" s="225">
        <v>683.9</v>
      </c>
      <c r="AU64" s="222">
        <v>632.70000000000005</v>
      </c>
      <c r="AV64" s="222">
        <v>669.9</v>
      </c>
      <c r="AW64" s="222">
        <v>708.7</v>
      </c>
      <c r="AX64" s="225">
        <v>691.3</v>
      </c>
      <c r="AY64" s="222">
        <v>701.4</v>
      </c>
      <c r="AZ64" s="222">
        <v>687</v>
      </c>
      <c r="BA64" s="222">
        <v>689.6</v>
      </c>
      <c r="BB64" s="225">
        <v>681.7</v>
      </c>
      <c r="BC64" s="222">
        <v>665.0000591605218</v>
      </c>
    </row>
    <row r="65" spans="2:55" ht="14.15" customHeight="1">
      <c r="B65" s="21" t="s">
        <v>916</v>
      </c>
      <c r="C65" s="222" t="s">
        <v>85</v>
      </c>
      <c r="D65" s="222" t="s">
        <v>85</v>
      </c>
      <c r="E65" s="222" t="s">
        <v>85</v>
      </c>
      <c r="F65" s="222" t="s">
        <v>85</v>
      </c>
      <c r="G65" s="223" t="s">
        <v>85</v>
      </c>
      <c r="H65" s="224" t="s">
        <v>85</v>
      </c>
      <c r="I65" s="224" t="s">
        <v>85</v>
      </c>
      <c r="J65" s="225" t="s">
        <v>85</v>
      </c>
      <c r="K65" s="223" t="s">
        <v>85</v>
      </c>
      <c r="L65" s="224" t="s">
        <v>85</v>
      </c>
      <c r="M65" s="224" t="s">
        <v>85</v>
      </c>
      <c r="N65" s="225" t="s">
        <v>85</v>
      </c>
      <c r="O65" s="223" t="s">
        <v>85</v>
      </c>
      <c r="P65" s="222" t="s">
        <v>85</v>
      </c>
      <c r="Q65" s="222" t="s">
        <v>85</v>
      </c>
      <c r="R65" s="222" t="s">
        <v>85</v>
      </c>
      <c r="S65" s="223" t="s">
        <v>85</v>
      </c>
      <c r="T65" s="222" t="s">
        <v>85</v>
      </c>
      <c r="U65" s="222" t="s">
        <v>85</v>
      </c>
      <c r="V65" s="222" t="s">
        <v>85</v>
      </c>
      <c r="W65" s="223" t="s">
        <v>85</v>
      </c>
      <c r="X65" s="222" t="s">
        <v>85</v>
      </c>
      <c r="Y65" s="222" t="s">
        <v>85</v>
      </c>
      <c r="Z65" s="222" t="s">
        <v>85</v>
      </c>
      <c r="AA65" s="226" t="s">
        <v>85</v>
      </c>
      <c r="AB65" s="227" t="s">
        <v>85</v>
      </c>
      <c r="AC65" s="227" t="s">
        <v>85</v>
      </c>
      <c r="AD65" s="222" t="s">
        <v>85</v>
      </c>
      <c r="AE65" s="226" t="s">
        <v>85</v>
      </c>
      <c r="AF65" s="222" t="s">
        <v>85</v>
      </c>
      <c r="AG65" s="222">
        <v>279.64360396910013</v>
      </c>
      <c r="AH65" s="222">
        <v>265.79398557669913</v>
      </c>
      <c r="AI65" s="226">
        <v>280.36238585559579</v>
      </c>
      <c r="AJ65" s="222">
        <v>243.20663318405664</v>
      </c>
      <c r="AK65" s="222">
        <v>259.20453932440012</v>
      </c>
      <c r="AL65" s="222">
        <v>277.8546555809998</v>
      </c>
      <c r="AM65" s="226">
        <v>271.16280318900129</v>
      </c>
      <c r="AN65" s="222">
        <v>267.4678385354992</v>
      </c>
      <c r="AO65" s="222">
        <v>282.28323243050033</v>
      </c>
      <c r="AP65" s="225">
        <v>282.81503514840114</v>
      </c>
      <c r="AQ65" s="222">
        <v>272.39999999999998</v>
      </c>
      <c r="AR65" s="222">
        <v>268</v>
      </c>
      <c r="AS65" s="222">
        <v>281</v>
      </c>
      <c r="AT65" s="225">
        <v>271</v>
      </c>
      <c r="AU65" s="222">
        <v>275</v>
      </c>
      <c r="AV65" s="222">
        <v>281.5</v>
      </c>
      <c r="AW65" s="222">
        <v>301.7</v>
      </c>
      <c r="AX65" s="225">
        <v>294</v>
      </c>
      <c r="AY65" s="222">
        <v>307.8</v>
      </c>
      <c r="AZ65" s="222">
        <v>288.3</v>
      </c>
      <c r="BA65" s="222">
        <v>304.2</v>
      </c>
      <c r="BB65" s="225">
        <v>296.8</v>
      </c>
      <c r="BC65" s="222">
        <v>284.39999999999998</v>
      </c>
    </row>
    <row r="66" spans="2:55" ht="14.15" customHeight="1">
      <c r="B66" s="21" t="s">
        <v>917</v>
      </c>
      <c r="C66" s="222"/>
      <c r="D66" s="222"/>
      <c r="E66" s="222"/>
      <c r="F66" s="222"/>
      <c r="G66" s="223"/>
      <c r="H66" s="224"/>
      <c r="I66" s="224"/>
      <c r="J66" s="225"/>
      <c r="K66" s="223"/>
      <c r="L66" s="224"/>
      <c r="M66" s="224"/>
      <c r="N66" s="225"/>
      <c r="O66" s="223"/>
      <c r="P66" s="222"/>
      <c r="Q66" s="222"/>
      <c r="R66" s="222"/>
      <c r="S66" s="223"/>
      <c r="T66" s="222"/>
      <c r="U66" s="222"/>
      <c r="V66" s="222"/>
      <c r="W66" s="223"/>
      <c r="X66" s="222"/>
      <c r="Y66" s="222"/>
      <c r="Z66" s="222"/>
      <c r="AA66" s="226"/>
      <c r="AB66" s="227"/>
      <c r="AC66" s="227"/>
      <c r="AD66" s="222"/>
      <c r="AE66" s="226"/>
      <c r="AF66" s="222"/>
      <c r="AG66" s="222"/>
      <c r="AH66" s="222"/>
      <c r="AI66" s="226"/>
      <c r="AJ66" s="222"/>
      <c r="AK66" s="222"/>
      <c r="AL66" s="222"/>
      <c r="AM66" s="226"/>
      <c r="AN66" s="222"/>
      <c r="AO66" s="222"/>
      <c r="AP66" s="225"/>
      <c r="AQ66" s="222"/>
      <c r="AR66" s="222"/>
      <c r="AS66" s="222"/>
      <c r="AT66" s="225"/>
      <c r="AU66" s="222">
        <v>26.070920146079299</v>
      </c>
      <c r="AV66" s="222">
        <v>28.069846334705495</v>
      </c>
      <c r="AW66" s="222">
        <v>36.035900677812805</v>
      </c>
      <c r="AX66" s="225">
        <v>42.83726939147904</v>
      </c>
      <c r="AY66" s="222">
        <v>39.6</v>
      </c>
      <c r="AZ66" s="222">
        <v>35.4</v>
      </c>
      <c r="BA66" s="222">
        <v>39.700000000000003</v>
      </c>
      <c r="BB66" s="225">
        <v>46.6</v>
      </c>
      <c r="BC66" s="222">
        <v>39</v>
      </c>
    </row>
    <row r="68" spans="2:55" ht="14.15" customHeight="1" thickBot="1">
      <c r="B68" s="73" t="s">
        <v>398</v>
      </c>
    </row>
    <row r="69" spans="2:55" ht="14.15" customHeight="1" thickTop="1">
      <c r="B69" s="21" t="s">
        <v>399</v>
      </c>
      <c r="W69" s="194">
        <v>489.45069391999994</v>
      </c>
      <c r="X69" s="194">
        <v>466.61178947999997</v>
      </c>
      <c r="Y69" s="194">
        <v>487.02645371000006</v>
      </c>
      <c r="Z69" s="194">
        <v>487.01772276999998</v>
      </c>
      <c r="AA69" s="199">
        <v>568.54779656000005</v>
      </c>
      <c r="AB69" s="194">
        <v>551.02377755999998</v>
      </c>
      <c r="AC69" s="194">
        <v>583.74716631000001</v>
      </c>
      <c r="AD69" s="194">
        <v>581.72654585000009</v>
      </c>
      <c r="AE69" s="199">
        <v>629.33710707</v>
      </c>
      <c r="AF69" s="194">
        <v>615.68540381999992</v>
      </c>
      <c r="AG69" s="194">
        <v>729.45248420909002</v>
      </c>
      <c r="AH69" s="194">
        <v>680.27074573973346</v>
      </c>
      <c r="AI69" s="199">
        <v>667.7</v>
      </c>
      <c r="AJ69" s="194">
        <v>526.23332306999987</v>
      </c>
      <c r="AK69" s="194">
        <v>566.32474336999996</v>
      </c>
      <c r="AL69" s="194">
        <v>626.19367813999997</v>
      </c>
      <c r="AM69" s="199">
        <v>523.61872191000009</v>
      </c>
      <c r="AN69" s="194">
        <v>487.31938286000002</v>
      </c>
      <c r="AO69" s="194">
        <v>533.42698795999991</v>
      </c>
      <c r="AP69" s="580">
        <v>558.85970285999997</v>
      </c>
      <c r="AQ69" s="194">
        <v>541.29999999999995</v>
      </c>
      <c r="AR69" s="194">
        <v>522.12</v>
      </c>
      <c r="AS69" s="194">
        <v>553</v>
      </c>
      <c r="AT69" s="580">
        <v>520</v>
      </c>
      <c r="AU69" s="194">
        <v>661.16</v>
      </c>
      <c r="AV69" s="194">
        <v>667.66</v>
      </c>
      <c r="AW69" s="194">
        <v>753.98</v>
      </c>
      <c r="AX69" s="580">
        <v>759.96</v>
      </c>
      <c r="AY69" s="194">
        <v>508.72</v>
      </c>
      <c r="AZ69" s="194">
        <v>8.8000000000000007</v>
      </c>
      <c r="BA69" s="194">
        <v>7.24</v>
      </c>
      <c r="BB69" s="580">
        <v>1.94</v>
      </c>
      <c r="BC69" s="194">
        <v>1.94</v>
      </c>
    </row>
    <row r="70" spans="2:55" ht="14.15" customHeight="1">
      <c r="B70" s="192" t="s">
        <v>400</v>
      </c>
      <c r="AY70" s="724"/>
      <c r="AZ70" s="724"/>
      <c r="BA70" s="724"/>
      <c r="BC70" s="724"/>
    </row>
    <row r="71" spans="2:55" s="195" customFormat="1" ht="14.15" customHeight="1">
      <c r="B71" s="195" t="s">
        <v>401</v>
      </c>
      <c r="C71" s="228"/>
      <c r="D71" s="228"/>
      <c r="E71" s="228"/>
      <c r="F71" s="228"/>
      <c r="G71" s="229"/>
      <c r="H71" s="230"/>
      <c r="I71" s="230"/>
      <c r="J71" s="231"/>
      <c r="K71" s="229"/>
      <c r="L71" s="230"/>
      <c r="M71" s="230"/>
      <c r="N71" s="231"/>
      <c r="O71" s="229"/>
      <c r="P71" s="228"/>
      <c r="Q71" s="228"/>
      <c r="R71" s="228"/>
      <c r="S71" s="229"/>
      <c r="T71" s="228"/>
      <c r="U71" s="228"/>
      <c r="V71" s="228"/>
      <c r="W71" s="229"/>
      <c r="X71" s="228"/>
      <c r="Y71" s="228"/>
      <c r="Z71" s="228"/>
      <c r="AA71" s="232">
        <f>+'Anexos Fros'!K43</f>
        <v>33858.921761999998</v>
      </c>
      <c r="AB71" s="228">
        <f>+'Anexos Fros'!L43</f>
        <v>31587.971458</v>
      </c>
      <c r="AC71" s="228">
        <f>+'Anexos Fros'!M43</f>
        <v>27997.979770000002</v>
      </c>
      <c r="AD71" s="228">
        <f>+'Anexos Fros'!N43</f>
        <v>49424.188443999999</v>
      </c>
      <c r="AE71" s="232">
        <f>+'Anexos Fros'!O43</f>
        <v>41319.303080999998</v>
      </c>
      <c r="AF71" s="228">
        <f>+'Anexos Fros'!P43</f>
        <v>31965.067611999999</v>
      </c>
      <c r="AG71" s="228">
        <f>+'Anexos Fros'!Q43</f>
        <v>18023.648032000001</v>
      </c>
      <c r="AH71" s="228">
        <f>+'Anexos Fros'!R43</f>
        <v>77231.878970999998</v>
      </c>
      <c r="AI71" s="232">
        <f>+'Anexos Fros'!S43</f>
        <v>27335.047308000001</v>
      </c>
      <c r="AJ71" s="228">
        <f>+'Anexos Fros'!T43</f>
        <v>59731.937797999999</v>
      </c>
      <c r="AK71" s="228">
        <f>+'Anexos Fros'!U43</f>
        <v>23388.018484</v>
      </c>
      <c r="AL71" s="228">
        <f>+'Anexos Fros'!V43</f>
        <v>44742.246120999996</v>
      </c>
      <c r="AM71" s="232">
        <f>+'Anexos Fros'!W43</f>
        <v>80563.305747999999</v>
      </c>
      <c r="AN71" s="228">
        <f>+'Anexos Fros'!X43</f>
        <v>101481.610027</v>
      </c>
      <c r="AO71" s="228">
        <f>+'Anexos Fros'!Y43</f>
        <v>68748.903338000004</v>
      </c>
      <c r="AP71" s="231">
        <f>+'Anexos Fros'!Z43</f>
        <v>116801.87565299997</v>
      </c>
      <c r="AQ71" s="228">
        <f>+'Anexos Fros'!AA43</f>
        <v>103698.149</v>
      </c>
      <c r="AR71" s="228">
        <f>+'Anexos Fros'!AB43</f>
        <v>115832.29</v>
      </c>
      <c r="AS71" s="228">
        <f>+'Anexos Fros'!AC43</f>
        <v>98910</v>
      </c>
      <c r="AT71" s="231">
        <f>+'Anexos Fros'!AD43</f>
        <v>122947.659667</v>
      </c>
      <c r="AU71" s="228">
        <f>+'Anexos Fros'!AE43</f>
        <v>99004.763636000003</v>
      </c>
      <c r="AV71" s="228">
        <f>+'Anexos Fros'!AF43</f>
        <v>102043.69</v>
      </c>
      <c r="AW71" s="228">
        <f>+'Anexos Fros'!AG43</f>
        <v>60886.091</v>
      </c>
      <c r="AX71" s="231">
        <f>+'Anexos Fros'!AH43</f>
        <v>129381.889029</v>
      </c>
      <c r="AY71" s="228">
        <f>+'Anexos Fros'!AI43</f>
        <v>116202.54287400001</v>
      </c>
      <c r="AZ71" s="228">
        <f>+'Anexos Fros'!AJ43</f>
        <v>110352.814</v>
      </c>
      <c r="BA71" s="228">
        <f>+'Anexos Fros'!AK43</f>
        <v>77406.555976000003</v>
      </c>
      <c r="BB71" s="231">
        <f>+'Anexos Fros'!AL43</f>
        <v>125277.223895</v>
      </c>
      <c r="BC71" s="228">
        <f>+'Anexos Fros'!AM43</f>
        <v>148094.69315899999</v>
      </c>
    </row>
    <row r="72" spans="2:55" s="193" customFormat="1" ht="14.15" customHeight="1">
      <c r="B72" s="193" t="s">
        <v>402</v>
      </c>
      <c r="C72" s="233"/>
      <c r="D72" s="233"/>
      <c r="E72" s="233"/>
      <c r="F72" s="233"/>
      <c r="G72" s="234"/>
      <c r="H72" s="235"/>
      <c r="I72" s="235"/>
      <c r="J72" s="236"/>
      <c r="K72" s="234"/>
      <c r="L72" s="235"/>
      <c r="M72" s="235"/>
      <c r="N72" s="236"/>
      <c r="O72" s="234"/>
      <c r="P72" s="233"/>
      <c r="Q72" s="233"/>
      <c r="R72" s="233"/>
      <c r="S72" s="234"/>
      <c r="T72" s="233"/>
      <c r="U72" s="233"/>
      <c r="V72" s="233"/>
      <c r="W72" s="234"/>
      <c r="X72" s="233"/>
      <c r="Y72" s="233"/>
      <c r="Z72" s="233"/>
      <c r="AA72" s="237">
        <f>726-AA69</f>
        <v>157.45220343999995</v>
      </c>
      <c r="AB72" s="233">
        <f>716-AB69</f>
        <v>164.97622244000002</v>
      </c>
      <c r="AC72" s="233">
        <f>686-AC69</f>
        <v>102.25283368999999</v>
      </c>
      <c r="AD72" s="233">
        <f>790-AD69</f>
        <v>208.27345414999991</v>
      </c>
      <c r="AE72" s="237">
        <f>775-AE69</f>
        <v>145.66289293</v>
      </c>
      <c r="AF72" s="233">
        <f>794-AF69</f>
        <v>178.31459618000008</v>
      </c>
      <c r="AG72" s="233">
        <f t="shared" ref="AG72:AY72" si="3">+AG12-AG69</f>
        <v>76.214600519999976</v>
      </c>
      <c r="AH72" s="233">
        <f t="shared" si="3"/>
        <v>214.69513927999992</v>
      </c>
      <c r="AI72" s="237">
        <f t="shared" si="3"/>
        <v>135.33589978999998</v>
      </c>
      <c r="AJ72" s="233">
        <f t="shared" si="3"/>
        <v>215.46336610000003</v>
      </c>
      <c r="AK72" s="233">
        <f t="shared" si="3"/>
        <v>113.58381808000013</v>
      </c>
      <c r="AL72" s="233">
        <f t="shared" si="3"/>
        <v>210.92914165000002</v>
      </c>
      <c r="AM72" s="237">
        <f t="shared" si="3"/>
        <v>255.26043777579878</v>
      </c>
      <c r="AN72" s="233">
        <f t="shared" si="3"/>
        <v>424.24706405000018</v>
      </c>
      <c r="AO72" s="233">
        <f t="shared" si="3"/>
        <v>288.57597023000017</v>
      </c>
      <c r="AP72" s="236">
        <f t="shared" si="3"/>
        <v>459.71887543000003</v>
      </c>
      <c r="AQ72" s="233">
        <f t="shared" si="3"/>
        <v>379.70000000000005</v>
      </c>
      <c r="AR72" s="233">
        <f t="shared" si="3"/>
        <v>474.88</v>
      </c>
      <c r="AS72" s="233">
        <f t="shared" si="3"/>
        <v>396</v>
      </c>
      <c r="AT72" s="236">
        <f t="shared" si="3"/>
        <v>477.20820432999903</v>
      </c>
      <c r="AU72" s="233">
        <f t="shared" si="3"/>
        <v>379.93999999999994</v>
      </c>
      <c r="AV72" s="233">
        <f t="shared" si="3"/>
        <v>405.43953012999998</v>
      </c>
      <c r="AW72" s="233">
        <f t="shared" si="3"/>
        <v>296.14954840999917</v>
      </c>
      <c r="AX72" s="236">
        <f>+AX12-AX69</f>
        <v>427.36605314999906</v>
      </c>
      <c r="AY72" s="233">
        <f t="shared" si="3"/>
        <v>725.31596261999948</v>
      </c>
      <c r="AZ72" s="233">
        <f t="shared" ref="AZ72" si="4">+AZ12-AZ69</f>
        <v>1157.9000000000001</v>
      </c>
      <c r="BA72" s="233">
        <f>+BA12-BA69</f>
        <v>1083.0149463799992</v>
      </c>
      <c r="BB72" s="236">
        <f>+BB12-BB69</f>
        <v>1226.6804451399992</v>
      </c>
      <c r="BC72" s="233">
        <f>+BC12-BC69</f>
        <v>1391.1339859299992</v>
      </c>
    </row>
    <row r="73" spans="2:55" s="196" customFormat="1" ht="14.15" customHeight="1">
      <c r="C73" s="238"/>
      <c r="D73" s="238"/>
      <c r="E73" s="238"/>
      <c r="F73" s="238"/>
      <c r="G73" s="239"/>
      <c r="H73" s="240"/>
      <c r="I73" s="240"/>
      <c r="J73" s="241"/>
      <c r="K73" s="239"/>
      <c r="L73" s="240"/>
      <c r="M73" s="240"/>
      <c r="N73" s="241"/>
      <c r="O73" s="239"/>
      <c r="P73" s="238"/>
      <c r="Q73" s="238"/>
      <c r="R73" s="238"/>
      <c r="S73" s="239"/>
      <c r="T73" s="238"/>
      <c r="U73" s="238"/>
      <c r="V73" s="238"/>
      <c r="W73" s="239"/>
      <c r="X73" s="238"/>
      <c r="Y73" s="238"/>
      <c r="Z73" s="238"/>
      <c r="AA73" s="242"/>
      <c r="AB73" s="238"/>
      <c r="AC73" s="238"/>
      <c r="AD73" s="238"/>
      <c r="AE73" s="242"/>
      <c r="AF73" s="238"/>
      <c r="AG73" s="238"/>
      <c r="AH73" s="238"/>
      <c r="AI73" s="242"/>
      <c r="AJ73" s="238"/>
      <c r="AK73" s="238"/>
      <c r="AL73" s="238"/>
      <c r="AM73" s="242"/>
      <c r="AN73" s="238"/>
      <c r="AO73" s="238"/>
      <c r="AP73" s="241"/>
      <c r="AQ73" s="238"/>
      <c r="AR73" s="238"/>
      <c r="AS73" s="238"/>
      <c r="AT73" s="586"/>
      <c r="AU73" s="448"/>
      <c r="AV73" s="238"/>
      <c r="AW73" s="238"/>
      <c r="AX73" s="586"/>
      <c r="AY73" s="448"/>
      <c r="AZ73" s="448"/>
      <c r="BA73" s="448"/>
      <c r="BB73" s="586"/>
      <c r="BC73" s="448"/>
    </row>
    <row r="74" spans="2:55" s="193" customFormat="1" ht="14.15" customHeight="1">
      <c r="C74" s="233"/>
      <c r="D74" s="233"/>
      <c r="E74" s="233"/>
      <c r="F74" s="233"/>
      <c r="G74" s="234"/>
      <c r="H74" s="235"/>
      <c r="I74" s="235"/>
      <c r="J74" s="236"/>
      <c r="K74" s="234"/>
      <c r="L74" s="235"/>
      <c r="M74" s="235"/>
      <c r="N74" s="236"/>
      <c r="O74" s="234"/>
      <c r="P74" s="233"/>
      <c r="Q74" s="233"/>
      <c r="R74" s="233"/>
      <c r="S74" s="234"/>
      <c r="T74" s="233"/>
      <c r="U74" s="233"/>
      <c r="V74" s="233"/>
      <c r="W74" s="234"/>
      <c r="X74" s="233"/>
      <c r="Y74" s="233"/>
      <c r="Z74" s="233"/>
      <c r="AA74" s="237"/>
      <c r="AB74" s="233"/>
      <c r="AC74" s="233"/>
      <c r="AD74" s="233"/>
      <c r="AE74" s="237"/>
      <c r="AF74" s="233"/>
      <c r="AG74" s="233"/>
      <c r="AH74" s="233"/>
      <c r="AI74" s="237"/>
      <c r="AJ74" s="233"/>
      <c r="AK74" s="233"/>
      <c r="AL74" s="233"/>
      <c r="AM74" s="237"/>
      <c r="AN74" s="233"/>
      <c r="AO74" s="233"/>
      <c r="AP74" s="236"/>
      <c r="AQ74" s="233"/>
      <c r="AR74" s="233"/>
      <c r="AS74" s="233"/>
      <c r="AT74" s="587"/>
      <c r="AU74" s="447"/>
      <c r="AV74" s="233"/>
      <c r="AW74" s="233"/>
      <c r="AX74" s="587"/>
      <c r="AY74" s="447"/>
      <c r="AZ74" s="447"/>
      <c r="BA74" s="447"/>
      <c r="BB74" s="587"/>
      <c r="BC74" s="447"/>
    </row>
    <row r="75" spans="2:55" s="193" customFormat="1" ht="14.15" customHeight="1">
      <c r="C75" s="233"/>
      <c r="D75" s="233"/>
      <c r="E75" s="233"/>
      <c r="F75" s="233"/>
      <c r="G75" s="234"/>
      <c r="H75" s="235"/>
      <c r="I75" s="235"/>
      <c r="J75" s="236"/>
      <c r="K75" s="234"/>
      <c r="L75" s="235"/>
      <c r="M75" s="235"/>
      <c r="N75" s="236"/>
      <c r="O75" s="234"/>
      <c r="P75" s="233"/>
      <c r="Q75" s="233"/>
      <c r="R75" s="233"/>
      <c r="S75" s="234"/>
      <c r="T75" s="233"/>
      <c r="U75" s="233"/>
      <c r="V75" s="233"/>
      <c r="W75" s="234"/>
      <c r="X75" s="233"/>
      <c r="Y75" s="233"/>
      <c r="Z75" s="233"/>
      <c r="AA75" s="237"/>
      <c r="AB75" s="233"/>
      <c r="AC75" s="233"/>
      <c r="AD75" s="233"/>
      <c r="AE75" s="237"/>
      <c r="AF75" s="233"/>
      <c r="AG75" s="233"/>
      <c r="AH75" s="233"/>
      <c r="AI75" s="237"/>
      <c r="AJ75" s="233"/>
      <c r="AK75" s="233"/>
      <c r="AL75" s="233"/>
      <c r="AM75" s="237"/>
      <c r="AN75" s="233"/>
      <c r="AO75" s="233"/>
      <c r="AP75" s="236"/>
      <c r="AQ75" s="233"/>
      <c r="AR75" s="233"/>
      <c r="AS75" s="233"/>
      <c r="AT75" s="587"/>
      <c r="AU75" s="447"/>
      <c r="AV75" s="233"/>
      <c r="AW75" s="233"/>
      <c r="AX75" s="587"/>
      <c r="AY75" s="447"/>
      <c r="AZ75" s="447"/>
      <c r="BA75" s="447"/>
      <c r="BB75" s="587"/>
      <c r="BC75" s="447"/>
    </row>
  </sheetData>
  <phoneticPr fontId="14" type="noConversion"/>
  <hyperlinks>
    <hyperlink ref="B1" location="Contenido!A1" display="Volver a contenido" xr:uid="{E1FD1499-F78C-443F-9A1C-88CE19EF5225}"/>
  </hyperlink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C07A-1177-4472-8A34-E10CB3F7AFDD}">
  <dimension ref="B1:AN68"/>
  <sheetViews>
    <sheetView showGridLines="0" zoomScaleNormal="100"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2" customHeight="1" outlineLevelCol="1"/>
  <cols>
    <col min="1" max="1" width="10" style="318" customWidth="1"/>
    <col min="2" max="2" width="37" style="318" customWidth="1"/>
    <col min="3" max="3" width="12.453125" style="317" customWidth="1"/>
    <col min="4" max="4" width="10.7265625" style="318" bestFit="1" customWidth="1"/>
    <col min="5" max="13" width="11.453125" style="318" customWidth="1"/>
    <col min="14" max="17" width="11.453125" style="318" hidden="1" customWidth="1" outlineLevel="1"/>
    <col min="18" max="18" width="11.453125" style="371" hidden="1" customWidth="1" outlineLevel="1"/>
    <col min="19" max="28" width="11.453125" style="319" hidden="1" customWidth="1" outlineLevel="1"/>
    <col min="29" max="29" width="3" style="320" customWidth="1" collapsed="1"/>
    <col min="30" max="31" width="11.453125" style="318" customWidth="1"/>
    <col min="32" max="33" width="11.453125" style="318" hidden="1" customWidth="1" outlineLevel="1"/>
    <col min="34" max="38" width="11.81640625" style="321" hidden="1" customWidth="1" outlineLevel="1"/>
    <col min="39" max="39" width="2.1796875" style="318" customWidth="1" collapsed="1"/>
    <col min="40" max="40" width="11.453125" style="320"/>
    <col min="41" max="16384" width="11.453125" style="318"/>
  </cols>
  <sheetData>
    <row r="1" spans="2:40" ht="12" customHeight="1">
      <c r="B1" s="612" t="s">
        <v>32</v>
      </c>
    </row>
    <row r="2" spans="2:40" ht="13.5" customHeight="1">
      <c r="B2" s="468" t="s">
        <v>20</v>
      </c>
      <c r="D2" s="380" t="s">
        <v>403</v>
      </c>
      <c r="E2" s="380"/>
      <c r="F2" s="380"/>
      <c r="G2" s="380"/>
      <c r="H2" s="380"/>
      <c r="I2" s="380"/>
      <c r="J2" s="380"/>
      <c r="K2" s="380"/>
      <c r="L2" s="380"/>
      <c r="M2" s="380"/>
      <c r="N2" s="380"/>
      <c r="O2" s="380"/>
      <c r="P2" s="380"/>
      <c r="Q2" s="380"/>
      <c r="AC2" s="380" t="s">
        <v>404</v>
      </c>
      <c r="AD2" s="380"/>
      <c r="AE2" s="380"/>
      <c r="AF2" s="380"/>
      <c r="AG2" s="380"/>
    </row>
    <row r="3" spans="2:40" s="322" customFormat="1" ht="16.5" customHeight="1" thickBot="1">
      <c r="B3" s="607" t="s">
        <v>405</v>
      </c>
      <c r="C3" s="323" t="s">
        <v>406</v>
      </c>
      <c r="D3" s="324"/>
      <c r="E3" s="494" t="s">
        <v>954</v>
      </c>
      <c r="F3" s="494" t="s">
        <v>929</v>
      </c>
      <c r="G3" s="494" t="s">
        <v>908</v>
      </c>
      <c r="H3" s="494" t="s">
        <v>905</v>
      </c>
      <c r="I3" s="494" t="s">
        <v>884</v>
      </c>
      <c r="J3" s="494" t="s">
        <v>870</v>
      </c>
      <c r="K3" s="494" t="s">
        <v>838</v>
      </c>
      <c r="L3" s="494" t="s">
        <v>407</v>
      </c>
      <c r="M3" s="494" t="s">
        <v>408</v>
      </c>
      <c r="N3" s="494" t="s">
        <v>409</v>
      </c>
      <c r="O3" s="494" t="s">
        <v>410</v>
      </c>
      <c r="P3" s="494" t="s">
        <v>411</v>
      </c>
      <c r="Q3" s="494" t="s">
        <v>412</v>
      </c>
      <c r="R3" s="372" t="s">
        <v>413</v>
      </c>
      <c r="S3" s="325" t="s">
        <v>414</v>
      </c>
      <c r="T3" s="325" t="s">
        <v>415</v>
      </c>
      <c r="U3" s="325" t="s">
        <v>416</v>
      </c>
      <c r="V3" s="325" t="s">
        <v>417</v>
      </c>
      <c r="W3" s="325" t="s">
        <v>418</v>
      </c>
      <c r="X3" s="325" t="s">
        <v>419</v>
      </c>
      <c r="Y3" s="325" t="s">
        <v>420</v>
      </c>
      <c r="Z3" s="325" t="s">
        <v>421</v>
      </c>
      <c r="AA3" s="325" t="s">
        <v>422</v>
      </c>
      <c r="AB3" s="325" t="s">
        <v>423</v>
      </c>
      <c r="AC3" s="320"/>
      <c r="AD3" s="494">
        <v>2024</v>
      </c>
      <c r="AE3" s="494">
        <v>2023</v>
      </c>
      <c r="AF3" s="494">
        <v>2022</v>
      </c>
      <c r="AG3" s="494">
        <v>2021</v>
      </c>
      <c r="AH3" s="326">
        <v>2020</v>
      </c>
      <c r="AI3" s="327">
        <v>2019</v>
      </c>
      <c r="AJ3" s="327">
        <v>2018</v>
      </c>
      <c r="AK3" s="327">
        <v>2017</v>
      </c>
      <c r="AL3" s="327">
        <v>2016</v>
      </c>
      <c r="AN3" s="328"/>
    </row>
    <row r="4" spans="2:40" s="322" customFormat="1" ht="12" customHeight="1" thickTop="1">
      <c r="B4" s="324" t="s">
        <v>21</v>
      </c>
      <c r="C4" s="323"/>
      <c r="D4" s="324"/>
      <c r="E4" s="324"/>
      <c r="F4" s="324"/>
      <c r="G4" s="324"/>
      <c r="H4" s="324"/>
      <c r="I4" s="324"/>
      <c r="J4" s="324"/>
      <c r="K4" s="324"/>
      <c r="L4" s="324"/>
      <c r="M4" s="324"/>
      <c r="N4" s="324"/>
      <c r="O4" s="324"/>
      <c r="P4" s="324"/>
      <c r="Q4" s="324"/>
      <c r="R4" s="372"/>
      <c r="S4" s="325"/>
      <c r="T4" s="325"/>
      <c r="U4" s="325"/>
      <c r="V4" s="325"/>
      <c r="W4" s="325"/>
      <c r="X4" s="325"/>
      <c r="Y4" s="325"/>
      <c r="Z4" s="325"/>
      <c r="AA4" s="325"/>
      <c r="AB4" s="325"/>
      <c r="AC4" s="320"/>
      <c r="AD4" s="324"/>
      <c r="AE4" s="324"/>
      <c r="AF4" s="324"/>
      <c r="AG4" s="324"/>
      <c r="AH4" s="327"/>
      <c r="AI4" s="327"/>
      <c r="AJ4" s="327"/>
      <c r="AK4" s="327"/>
      <c r="AL4" s="327"/>
      <c r="AN4" s="328"/>
    </row>
    <row r="5" spans="2:40" s="330" customFormat="1" ht="12" customHeight="1">
      <c r="B5" s="86" t="s">
        <v>424</v>
      </c>
      <c r="C5" s="329" t="s">
        <v>425</v>
      </c>
      <c r="E5" s="330">
        <v>1407.31852843</v>
      </c>
      <c r="F5" s="330">
        <v>1210</v>
      </c>
      <c r="G5" s="330">
        <v>1069.3125624927768</v>
      </c>
      <c r="H5" s="330">
        <v>1468</v>
      </c>
      <c r="I5" s="330">
        <v>1002.1277135523651</v>
      </c>
      <c r="J5" s="330">
        <v>1356.4106649189998</v>
      </c>
      <c r="K5" s="330">
        <v>1287.3120713441449</v>
      </c>
      <c r="L5" s="330">
        <v>1342.5230963843424</v>
      </c>
      <c r="M5" s="330">
        <v>1785.8938149543067</v>
      </c>
      <c r="N5" s="330">
        <v>1762.5990000000002</v>
      </c>
      <c r="O5" s="330">
        <v>1402</v>
      </c>
      <c r="P5" s="330">
        <v>1549</v>
      </c>
      <c r="Q5" s="330">
        <v>1644</v>
      </c>
      <c r="R5" s="373">
        <v>1614</v>
      </c>
      <c r="S5" s="331">
        <v>1243.4487632710986</v>
      </c>
      <c r="T5" s="331">
        <v>1365.9261007051471</v>
      </c>
      <c r="U5" s="331">
        <v>1418.7351239809464</v>
      </c>
      <c r="V5" s="331">
        <v>1193.8032203929333</v>
      </c>
      <c r="W5" s="331">
        <v>1181.0485842902795</v>
      </c>
      <c r="X5" s="331">
        <v>978.27871040035711</v>
      </c>
      <c r="Y5" s="331">
        <v>1194.5430880316972</v>
      </c>
      <c r="Z5" s="331">
        <v>1335.918007928017</v>
      </c>
      <c r="AA5" s="331">
        <v>1266.9347970477379</v>
      </c>
      <c r="AB5" s="331">
        <v>1527.976106661122</v>
      </c>
      <c r="AC5" s="320"/>
      <c r="AD5" s="330">
        <f>+SUM(F5:I5)</f>
        <v>4749.4402760451421</v>
      </c>
      <c r="AE5" s="330">
        <f>+SUM(J5:M5)</f>
        <v>5772.1396476017935</v>
      </c>
      <c r="AF5" s="330">
        <f>+SUM(N5:Q5)</f>
        <v>6357.5990000000002</v>
      </c>
      <c r="AG5" s="330">
        <v>5669.86</v>
      </c>
      <c r="AH5" s="332">
        <v>4548.08</v>
      </c>
      <c r="AI5" s="332">
        <v>5625</v>
      </c>
      <c r="AJ5" s="332">
        <v>6516</v>
      </c>
      <c r="AK5" s="332">
        <v>6317</v>
      </c>
      <c r="AL5" s="332">
        <v>7125.1159193589492</v>
      </c>
      <c r="AN5" s="333"/>
    </row>
    <row r="6" spans="2:40" s="366" customFormat="1" ht="12" customHeight="1">
      <c r="B6" s="364" t="s">
        <v>370</v>
      </c>
      <c r="C6" s="365" t="s">
        <v>426</v>
      </c>
      <c r="E6" s="460">
        <v>0</v>
      </c>
      <c r="F6" s="460">
        <v>0</v>
      </c>
      <c r="G6" s="460">
        <v>0</v>
      </c>
      <c r="H6" s="460">
        <v>0</v>
      </c>
      <c r="I6" s="460">
        <v>0</v>
      </c>
      <c r="J6" s="460">
        <v>3.0000000000000001E-3</v>
      </c>
      <c r="K6" s="460">
        <v>3.0101723705787568E-2</v>
      </c>
      <c r="L6" s="460">
        <v>2.7295473500644478E-2</v>
      </c>
      <c r="M6" s="460">
        <v>3.7963788049968611E-2</v>
      </c>
      <c r="N6" s="374">
        <v>2.2126416728932671E-2</v>
      </c>
      <c r="O6" s="374">
        <v>1.7118402282453638E-2</v>
      </c>
      <c r="P6" s="374">
        <f>27/P5</f>
        <v>1.7430600387346677E-2</v>
      </c>
      <c r="Q6" s="374">
        <f>(76)/Q5</f>
        <v>4.6228710462287104E-2</v>
      </c>
      <c r="R6" s="374">
        <v>2.7829385637482815E-2</v>
      </c>
      <c r="S6" s="342">
        <v>2.3691032079439459E-2</v>
      </c>
      <c r="T6" s="342">
        <v>3.0363272679325041E-2</v>
      </c>
      <c r="U6" s="342">
        <v>5.1687894209761484E-2</v>
      </c>
      <c r="V6" s="342">
        <v>2.8259275208602625E-2</v>
      </c>
      <c r="W6" s="342">
        <v>1.876362640672562E-2</v>
      </c>
      <c r="X6" s="342">
        <v>3.5316822805906367E-2</v>
      </c>
      <c r="Y6" s="342">
        <v>6.5748388841638805E-2</v>
      </c>
      <c r="Z6" s="342">
        <v>3.4415398046252946E-2</v>
      </c>
      <c r="AA6" s="342">
        <v>3.37432203295851E-2</v>
      </c>
      <c r="AB6" s="342">
        <v>2.6636125156063319E-2</v>
      </c>
      <c r="AC6" s="367"/>
      <c r="AD6" s="460">
        <f>+AVERAGE(F6:I6)</f>
        <v>0</v>
      </c>
      <c r="AE6" s="460">
        <v>2.5000000000000001E-2</v>
      </c>
      <c r="AF6" s="460">
        <v>2.6110000000000001E-2</v>
      </c>
      <c r="AG6" s="460">
        <v>3.3279999999999997E-2</v>
      </c>
      <c r="AH6" s="343">
        <v>3.7224499129302917E-2</v>
      </c>
      <c r="AI6" s="343">
        <v>3.8008188403168379E-2</v>
      </c>
      <c r="AJ6" s="343">
        <v>3.3894079490990867E-2</v>
      </c>
      <c r="AK6" s="343">
        <v>2.5899869342677129E-2</v>
      </c>
      <c r="AL6" s="343">
        <v>2.7827368533407486E-2</v>
      </c>
      <c r="AM6" s="381"/>
      <c r="AN6" s="367"/>
    </row>
    <row r="7" spans="2:40" s="366" customFormat="1" ht="12" customHeight="1">
      <c r="B7" s="364" t="s">
        <v>427</v>
      </c>
      <c r="C7" s="365" t="s">
        <v>426</v>
      </c>
      <c r="D7" s="330"/>
      <c r="E7" s="770">
        <v>0.11916278838955213</v>
      </c>
      <c r="F7" s="748">
        <v>0.12573790087603307</v>
      </c>
      <c r="G7" s="748">
        <v>0.12451411931168289</v>
      </c>
      <c r="H7" s="770">
        <v>0.1</v>
      </c>
      <c r="I7" s="770">
        <v>0.11700000000000001</v>
      </c>
      <c r="J7" s="770">
        <v>6.7000000000000004E-2</v>
      </c>
      <c r="K7" s="770">
        <v>8.2563814131281582E-2</v>
      </c>
      <c r="L7" s="770">
        <v>5.8078701948593499E-2</v>
      </c>
      <c r="M7" s="460">
        <v>2.3E-2</v>
      </c>
      <c r="N7" s="374">
        <v>6.2464576457832995E-2</v>
      </c>
      <c r="O7" s="374">
        <v>1.2838801711840228E-2</v>
      </c>
      <c r="P7" s="374">
        <f>10/P5</f>
        <v>6.4557779212395094E-3</v>
      </c>
      <c r="Q7" s="374">
        <f>13/Q5</f>
        <v>7.9075425790754265E-3</v>
      </c>
      <c r="R7" s="374">
        <v>1.5793839742884529E-2</v>
      </c>
      <c r="S7" s="342">
        <v>1.7117815250630785E-2</v>
      </c>
      <c r="T7" s="342">
        <v>1.2053374638276987E-2</v>
      </c>
      <c r="U7" s="342">
        <v>1.3816335443220655E-2</v>
      </c>
      <c r="V7" s="342">
        <v>1.2419576764183909E-2</v>
      </c>
      <c r="W7" s="342">
        <v>9.9717640575109501E-3</v>
      </c>
      <c r="X7" s="342">
        <v>1.1351612970760962E-2</v>
      </c>
      <c r="Y7" s="342">
        <v>1.0657166486121932E-2</v>
      </c>
      <c r="Z7" s="342">
        <v>6.2415287558944873E-3</v>
      </c>
      <c r="AA7" s="342">
        <v>6.3806676901111284E-3</v>
      </c>
      <c r="AB7" s="342">
        <v>5.0343165553870918E-3</v>
      </c>
      <c r="AC7" s="367"/>
      <c r="AD7" s="460">
        <f t="shared" ref="AD7:AD10" si="0">+AVERAGE(F7:I7)</f>
        <v>0.11681300504692899</v>
      </c>
      <c r="AE7" s="748">
        <v>5.8000000000000003E-2</v>
      </c>
      <c r="AF7" s="748">
        <v>2.3769999999999999E-2</v>
      </c>
      <c r="AG7" s="748">
        <v>1.8884416899182698E-2</v>
      </c>
      <c r="AH7" s="343">
        <v>1.3999533869237128E-2</v>
      </c>
      <c r="AI7" s="343">
        <v>6.1254702308539072E-3</v>
      </c>
      <c r="AJ7" s="343">
        <v>1.8831641596072787E-3</v>
      </c>
      <c r="AK7" s="343">
        <v>8.5291024534542997E-4</v>
      </c>
      <c r="AL7" s="343">
        <v>0</v>
      </c>
      <c r="AM7" s="381"/>
      <c r="AN7" s="367"/>
    </row>
    <row r="8" spans="2:40" s="366" customFormat="1" ht="12" customHeight="1">
      <c r="B8" s="364" t="s">
        <v>428</v>
      </c>
      <c r="C8" s="365" t="s">
        <v>426</v>
      </c>
      <c r="D8" s="330"/>
      <c r="E8" s="770"/>
      <c r="F8" s="748">
        <v>1.1570247933884297E-2</v>
      </c>
      <c r="G8" s="748">
        <v>5.4062812252297213E-2</v>
      </c>
      <c r="H8" s="770"/>
      <c r="I8" s="770"/>
      <c r="J8" s="770"/>
      <c r="K8" s="770"/>
      <c r="L8" s="770"/>
      <c r="M8" s="460">
        <v>8.9999999999999993E-3</v>
      </c>
      <c r="N8" s="374">
        <v>3.5152068054049732E-2</v>
      </c>
      <c r="O8" s="374">
        <v>7.8459343794579171E-3</v>
      </c>
      <c r="P8" s="374">
        <f>11/P5</f>
        <v>7.1013557133634605E-3</v>
      </c>
      <c r="Q8" s="374">
        <f>(12)/Q5</f>
        <v>7.2992700729927005E-3</v>
      </c>
      <c r="R8" s="374">
        <v>9.5183290698226397E-3</v>
      </c>
      <c r="S8" s="342">
        <v>1.2646230941264977E-2</v>
      </c>
      <c r="T8" s="342">
        <v>9.0557839666755621E-3</v>
      </c>
      <c r="U8" s="342">
        <v>1.6341561482591319E-2</v>
      </c>
      <c r="V8" s="342">
        <v>8.5440235575641905E-3</v>
      </c>
      <c r="W8" s="342">
        <v>7.0711238516768119E-3</v>
      </c>
      <c r="X8" s="342">
        <v>7.9112589904874499E-3</v>
      </c>
      <c r="Y8" s="342">
        <v>5.432887853120935E-3</v>
      </c>
      <c r="Z8" s="342">
        <v>3.9298757629293024E-3</v>
      </c>
      <c r="AA8" s="342">
        <v>3.7699697127808358E-3</v>
      </c>
      <c r="AB8" s="342">
        <v>2.5868568068509118E-3</v>
      </c>
      <c r="AC8" s="368"/>
      <c r="AD8" s="460">
        <f t="shared" si="0"/>
        <v>3.2816530093090754E-2</v>
      </c>
      <c r="AE8" s="748"/>
      <c r="AF8" s="748">
        <v>1.5089999999999999E-2</v>
      </c>
      <c r="AG8" s="748">
        <v>8.1455831008173177E-3</v>
      </c>
      <c r="AH8" s="343">
        <v>4.3145679055777387E-3</v>
      </c>
      <c r="AI8" s="343">
        <v>3.3750407639448654E-3</v>
      </c>
      <c r="AJ8" s="343">
        <v>1.25179364670612E-3</v>
      </c>
      <c r="AK8" s="343">
        <v>0</v>
      </c>
      <c r="AL8" s="343">
        <v>0</v>
      </c>
      <c r="AM8" s="381"/>
      <c r="AN8" s="367"/>
    </row>
    <row r="9" spans="2:40" ht="12" customHeight="1">
      <c r="B9" s="334" t="s">
        <v>429</v>
      </c>
      <c r="C9" s="125" t="s">
        <v>426</v>
      </c>
      <c r="D9" s="330"/>
      <c r="E9" s="460">
        <v>0.86314398900520117</v>
      </c>
      <c r="F9" s="460">
        <v>0.63126863055371907</v>
      </c>
      <c r="G9" s="460">
        <v>0.70723755871437122</v>
      </c>
      <c r="H9" s="460">
        <v>0.74</v>
      </c>
      <c r="I9" s="460">
        <v>0.68700000000000006</v>
      </c>
      <c r="J9" s="460">
        <v>0.65600000000000003</v>
      </c>
      <c r="K9" s="460">
        <v>0.64269216122566541</v>
      </c>
      <c r="L9" s="461">
        <v>0.75161119114413533</v>
      </c>
      <c r="M9" s="461">
        <v>0.72363611696676811</v>
      </c>
      <c r="N9" s="375">
        <v>0.79320367253130197</v>
      </c>
      <c r="O9" s="375">
        <v>0.94293865905848784</v>
      </c>
      <c r="P9" s="375">
        <f>1488/P5</f>
        <v>0.96061975468043903</v>
      </c>
      <c r="Q9" s="375">
        <f>(1419+47)/Q5</f>
        <v>0.8917274939172749</v>
      </c>
      <c r="R9" s="375">
        <v>0.92494748700675855</v>
      </c>
      <c r="S9" s="335">
        <v>0.93550894448582267</v>
      </c>
      <c r="T9" s="335">
        <v>0.94138507673840122</v>
      </c>
      <c r="U9" s="335">
        <v>0.90905962854425026</v>
      </c>
      <c r="V9" s="335">
        <v>0.95061144745385506</v>
      </c>
      <c r="W9" s="335">
        <v>0.96331431781257693</v>
      </c>
      <c r="X9" s="335">
        <v>0.90315885497795811</v>
      </c>
      <c r="Y9" s="335">
        <v>0.778156908589416</v>
      </c>
      <c r="Z9" s="335">
        <v>0.86901291677112713</v>
      </c>
      <c r="AA9" s="335">
        <v>0.72699609587792746</v>
      </c>
      <c r="AB9" s="335">
        <v>0.75001341610995698</v>
      </c>
      <c r="AC9" s="86"/>
      <c r="AD9" s="460">
        <f t="shared" si="0"/>
        <v>0.69137654731702258</v>
      </c>
      <c r="AE9" s="460">
        <v>0.69599999999999995</v>
      </c>
      <c r="AF9" s="460">
        <v>0.89249000000000001</v>
      </c>
      <c r="AG9" s="460">
        <v>0.92252999999999996</v>
      </c>
      <c r="AH9" s="336">
        <v>0.89834611528381203</v>
      </c>
      <c r="AI9" s="336">
        <v>0.74760356404094686</v>
      </c>
      <c r="AJ9" s="336">
        <v>0.68858545871095145</v>
      </c>
      <c r="AK9" s="336">
        <v>0.75273734065442222</v>
      </c>
      <c r="AL9" s="336">
        <v>0.48903618732617005</v>
      </c>
      <c r="AN9" s="337"/>
    </row>
    <row r="10" spans="2:40" s="366" customFormat="1" ht="12" customHeight="1">
      <c r="B10" s="364" t="s">
        <v>374</v>
      </c>
      <c r="C10" s="365" t="s">
        <v>426</v>
      </c>
      <c r="D10" s="330"/>
      <c r="E10" s="460">
        <v>1.7693222605246559E-2</v>
      </c>
      <c r="F10" s="460">
        <v>0.23158677685950416</v>
      </c>
      <c r="G10" s="460">
        <v>0.11418550972164865</v>
      </c>
      <c r="H10" s="460">
        <v>0.16</v>
      </c>
      <c r="I10" s="460">
        <v>0.19600000000000001</v>
      </c>
      <c r="J10" s="460">
        <v>0.27400000000000002</v>
      </c>
      <c r="K10" s="460">
        <v>0.24464230093726541</v>
      </c>
      <c r="L10" s="460">
        <v>0.16301463340662675</v>
      </c>
      <c r="M10" s="460">
        <v>0.20593266717870173</v>
      </c>
      <c r="N10" s="374">
        <v>8.6519962850313645E-2</v>
      </c>
      <c r="O10" s="374">
        <v>1.9258202567760341E-2</v>
      </c>
      <c r="P10" s="374">
        <f>13/P5</f>
        <v>8.3925112976113627E-3</v>
      </c>
      <c r="Q10" s="374">
        <f>(59+19)/Q5</f>
        <v>4.7445255474452552E-2</v>
      </c>
      <c r="R10" s="374">
        <v>3.1310499473867819E-2</v>
      </c>
      <c r="S10" s="342">
        <v>1.1035977242842103E-2</v>
      </c>
      <c r="T10" s="342">
        <v>7.1424919773211016E-3</v>
      </c>
      <c r="U10" s="342">
        <v>9.0945803201763018E-3</v>
      </c>
      <c r="V10" s="342">
        <v>1.6567701579402674E-4</v>
      </c>
      <c r="W10" s="342">
        <v>8.7916787150967501E-4</v>
      </c>
      <c r="X10" s="342">
        <v>4.2261450254887242E-2</v>
      </c>
      <c r="Y10" s="342">
        <v>0.14000464822970232</v>
      </c>
      <c r="Z10" s="342">
        <v>8.6400280663796097E-2</v>
      </c>
      <c r="AA10" s="342">
        <v>0.22911004638959548</v>
      </c>
      <c r="AB10" s="342">
        <v>0.21572928537174169</v>
      </c>
      <c r="AC10" s="368"/>
      <c r="AD10" s="460">
        <f t="shared" si="0"/>
        <v>0.17544307164528822</v>
      </c>
      <c r="AE10" s="460">
        <v>0.221</v>
      </c>
      <c r="AF10" s="460">
        <v>4.2540000000000001E-2</v>
      </c>
      <c r="AG10" s="460">
        <v>1.7160000000000002E-2</v>
      </c>
      <c r="AH10" s="343">
        <v>4.6116163304075572E-2</v>
      </c>
      <c r="AI10" s="343">
        <v>0.20488773656108611</v>
      </c>
      <c r="AJ10" s="343">
        <v>0.27438550399174433</v>
      </c>
      <c r="AK10" s="343">
        <v>0.22050987975755523</v>
      </c>
      <c r="AL10" s="343">
        <v>0.48313644414042239</v>
      </c>
      <c r="AM10" s="381"/>
      <c r="AN10" s="367"/>
    </row>
    <row r="11" spans="2:40" s="366" customFormat="1" ht="12" customHeight="1">
      <c r="B11" s="749" t="s">
        <v>909</v>
      </c>
      <c r="C11" s="365" t="s">
        <v>496</v>
      </c>
      <c r="E11" s="750">
        <f>+SUM(E12:E15)</f>
        <v>2148.6999999999998</v>
      </c>
      <c r="F11" s="750">
        <f>+SUM(F12:F15)</f>
        <v>2093.1999999999998</v>
      </c>
      <c r="G11" s="750">
        <f>+SUM(G12:G15)</f>
        <v>2061.34</v>
      </c>
      <c r="H11" s="750">
        <v>2031.7399999999998</v>
      </c>
      <c r="I11" s="750">
        <v>1996.68</v>
      </c>
      <c r="J11" s="750">
        <v>1959.58</v>
      </c>
      <c r="K11" s="750">
        <v>2067.9</v>
      </c>
      <c r="L11" s="750">
        <v>2046.22</v>
      </c>
      <c r="M11" s="750">
        <v>2026.06</v>
      </c>
      <c r="N11" s="374"/>
      <c r="O11" s="374"/>
      <c r="P11" s="374"/>
      <c r="Q11" s="374"/>
      <c r="R11" s="374"/>
      <c r="S11" s="342"/>
      <c r="T11" s="342"/>
      <c r="U11" s="342"/>
      <c r="V11" s="342"/>
      <c r="W11" s="342"/>
      <c r="X11" s="342"/>
      <c r="Y11" s="342"/>
      <c r="Z11" s="342"/>
      <c r="AA11" s="342"/>
      <c r="AB11" s="342"/>
      <c r="AC11" s="368"/>
      <c r="AD11" s="750">
        <f>+F11</f>
        <v>2093.1999999999998</v>
      </c>
      <c r="AE11" s="750">
        <f>+J11</f>
        <v>1959.58</v>
      </c>
      <c r="AF11" s="750"/>
      <c r="AG11" s="750"/>
      <c r="AH11" s="343"/>
      <c r="AI11" s="343"/>
      <c r="AJ11" s="343"/>
      <c r="AK11" s="343"/>
      <c r="AL11" s="343"/>
      <c r="AM11" s="381"/>
      <c r="AN11" s="367"/>
    </row>
    <row r="12" spans="2:40" s="366" customFormat="1" ht="12" customHeight="1">
      <c r="B12" s="364" t="s">
        <v>370</v>
      </c>
      <c r="C12" s="365" t="s">
        <v>496</v>
      </c>
      <c r="E12" s="750">
        <v>0</v>
      </c>
      <c r="F12" s="750">
        <v>0</v>
      </c>
      <c r="G12" s="750">
        <v>0</v>
      </c>
      <c r="H12" s="750">
        <v>0</v>
      </c>
      <c r="I12" s="750">
        <v>0</v>
      </c>
      <c r="J12" s="750">
        <v>0</v>
      </c>
      <c r="K12" s="750">
        <v>49.5</v>
      </c>
      <c r="L12" s="750">
        <v>49.5</v>
      </c>
      <c r="M12" s="750">
        <v>49.5</v>
      </c>
      <c r="N12" s="374"/>
      <c r="O12" s="374"/>
      <c r="P12" s="374"/>
      <c r="Q12" s="374"/>
      <c r="R12" s="374"/>
      <c r="S12" s="342"/>
      <c r="T12" s="342"/>
      <c r="U12" s="342"/>
      <c r="V12" s="342"/>
      <c r="W12" s="342"/>
      <c r="X12" s="342"/>
      <c r="Y12" s="342"/>
      <c r="Z12" s="342"/>
      <c r="AA12" s="342"/>
      <c r="AB12" s="342"/>
      <c r="AC12" s="368"/>
      <c r="AD12" s="750">
        <f t="shared" ref="AD12:AD19" si="1">+F12</f>
        <v>0</v>
      </c>
      <c r="AE12" s="750">
        <f t="shared" ref="AE12:AE19" si="2">+J12</f>
        <v>0</v>
      </c>
      <c r="AF12" s="750"/>
      <c r="AG12" s="750"/>
      <c r="AH12" s="343"/>
      <c r="AI12" s="343"/>
      <c r="AJ12" s="343"/>
      <c r="AK12" s="343"/>
      <c r="AL12" s="343"/>
      <c r="AM12" s="381"/>
      <c r="AN12" s="367"/>
    </row>
    <row r="13" spans="2:40" s="366" customFormat="1" ht="12" customHeight="1">
      <c r="B13" s="364" t="s">
        <v>910</v>
      </c>
      <c r="C13" s="365" t="s">
        <v>496</v>
      </c>
      <c r="E13" s="750">
        <v>470.5</v>
      </c>
      <c r="F13" s="750">
        <v>415</v>
      </c>
      <c r="G13" s="750">
        <v>415</v>
      </c>
      <c r="H13" s="750">
        <v>385</v>
      </c>
      <c r="I13" s="750">
        <v>306.85000000000002</v>
      </c>
      <c r="J13" s="750">
        <v>236.95</v>
      </c>
      <c r="K13" s="750">
        <v>45.5</v>
      </c>
      <c r="L13" s="750">
        <v>43.72</v>
      </c>
      <c r="M13" s="750">
        <v>43.46</v>
      </c>
      <c r="N13" s="374"/>
      <c r="O13" s="374"/>
      <c r="P13" s="374"/>
      <c r="Q13" s="374"/>
      <c r="R13" s="374"/>
      <c r="S13" s="342"/>
      <c r="T13" s="342"/>
      <c r="U13" s="342"/>
      <c r="V13" s="342"/>
      <c r="W13" s="342"/>
      <c r="X13" s="342"/>
      <c r="Y13" s="342"/>
      <c r="Z13" s="342"/>
      <c r="AA13" s="342"/>
      <c r="AB13" s="342"/>
      <c r="AC13" s="368"/>
      <c r="AD13" s="750">
        <f t="shared" si="1"/>
        <v>415</v>
      </c>
      <c r="AE13" s="750">
        <f t="shared" si="2"/>
        <v>236.95</v>
      </c>
      <c r="AF13" s="750"/>
      <c r="AG13" s="750"/>
      <c r="AH13" s="343"/>
      <c r="AI13" s="343"/>
      <c r="AJ13" s="343"/>
      <c r="AK13" s="343"/>
      <c r="AL13" s="343"/>
      <c r="AM13" s="381"/>
      <c r="AN13" s="367"/>
    </row>
    <row r="14" spans="2:40" s="366" customFormat="1" ht="12" customHeight="1">
      <c r="B14" s="364" t="s">
        <v>429</v>
      </c>
      <c r="C14" s="365" t="s">
        <v>496</v>
      </c>
      <c r="E14" s="750">
        <v>1159.2</v>
      </c>
      <c r="F14" s="750">
        <v>1159.2</v>
      </c>
      <c r="G14" s="750">
        <v>1127.3399999999999</v>
      </c>
      <c r="H14" s="750">
        <v>1127.3399999999999</v>
      </c>
      <c r="I14" s="750">
        <v>1127.3399999999999</v>
      </c>
      <c r="J14" s="750">
        <v>1127.3399999999999</v>
      </c>
      <c r="K14" s="750">
        <v>1247.6400000000001</v>
      </c>
      <c r="L14" s="750">
        <v>1247.6400000000001</v>
      </c>
      <c r="M14" s="750">
        <v>1247.6400000000001</v>
      </c>
      <c r="N14" s="374"/>
      <c r="O14" s="374"/>
      <c r="P14" s="374"/>
      <c r="Q14" s="374"/>
      <c r="R14" s="374"/>
      <c r="S14" s="342"/>
      <c r="T14" s="342"/>
      <c r="U14" s="342"/>
      <c r="V14" s="342"/>
      <c r="W14" s="342"/>
      <c r="X14" s="342"/>
      <c r="Y14" s="342"/>
      <c r="Z14" s="342"/>
      <c r="AA14" s="342"/>
      <c r="AB14" s="342"/>
      <c r="AC14" s="368"/>
      <c r="AD14" s="750">
        <f t="shared" si="1"/>
        <v>1159.2</v>
      </c>
      <c r="AE14" s="750">
        <f t="shared" si="2"/>
        <v>1127.3399999999999</v>
      </c>
      <c r="AF14" s="750"/>
      <c r="AG14" s="750"/>
      <c r="AH14" s="343"/>
      <c r="AI14" s="343"/>
      <c r="AJ14" s="343"/>
      <c r="AK14" s="343"/>
      <c r="AL14" s="343"/>
      <c r="AM14" s="381"/>
      <c r="AN14" s="367"/>
    </row>
    <row r="15" spans="2:40" s="366" customFormat="1" ht="12" customHeight="1">
      <c r="B15" s="364" t="s">
        <v>374</v>
      </c>
      <c r="C15" s="365" t="s">
        <v>496</v>
      </c>
      <c r="E15" s="750">
        <v>519</v>
      </c>
      <c r="F15" s="750">
        <v>519</v>
      </c>
      <c r="G15" s="750">
        <v>519</v>
      </c>
      <c r="H15" s="750">
        <v>519</v>
      </c>
      <c r="I15" s="750">
        <v>519</v>
      </c>
      <c r="J15" s="750">
        <v>519</v>
      </c>
      <c r="K15" s="750">
        <v>519</v>
      </c>
      <c r="L15" s="750">
        <v>519</v>
      </c>
      <c r="M15" s="750">
        <v>519</v>
      </c>
      <c r="N15" s="374"/>
      <c r="O15" s="374"/>
      <c r="P15" s="374"/>
      <c r="Q15" s="374"/>
      <c r="R15" s="374"/>
      <c r="S15" s="342"/>
      <c r="T15" s="342"/>
      <c r="U15" s="342"/>
      <c r="V15" s="342"/>
      <c r="W15" s="342"/>
      <c r="X15" s="342"/>
      <c r="Y15" s="342"/>
      <c r="Z15" s="342"/>
      <c r="AA15" s="342"/>
      <c r="AB15" s="342"/>
      <c r="AC15" s="368"/>
      <c r="AD15" s="750">
        <f t="shared" si="1"/>
        <v>519</v>
      </c>
      <c r="AE15" s="750">
        <f t="shared" si="2"/>
        <v>519</v>
      </c>
      <c r="AF15" s="750"/>
      <c r="AG15" s="750"/>
      <c r="AH15" s="343"/>
      <c r="AI15" s="343"/>
      <c r="AJ15" s="343"/>
      <c r="AK15" s="343"/>
      <c r="AL15" s="343"/>
      <c r="AM15" s="381"/>
      <c r="AN15" s="367"/>
    </row>
    <row r="16" spans="2:40" s="366" customFormat="1" ht="12" customHeight="1">
      <c r="B16" s="364" t="s">
        <v>370</v>
      </c>
      <c r="C16" s="365" t="s">
        <v>426</v>
      </c>
      <c r="E16" s="460">
        <f>+E12/$E$11</f>
        <v>0</v>
      </c>
      <c r="F16" s="460">
        <f>+F12/$F$11</f>
        <v>0</v>
      </c>
      <c r="G16" s="460">
        <v>0</v>
      </c>
      <c r="H16" s="460">
        <v>0</v>
      </c>
      <c r="I16" s="460">
        <v>0</v>
      </c>
      <c r="J16" s="460">
        <v>0</v>
      </c>
      <c r="K16" s="460">
        <v>2.3937327723777744E-2</v>
      </c>
      <c r="L16" s="460">
        <v>2.4190947209977422E-2</v>
      </c>
      <c r="M16" s="460">
        <v>2.4431655528464113E-2</v>
      </c>
      <c r="N16" s="374"/>
      <c r="O16" s="374"/>
      <c r="P16" s="374"/>
      <c r="Q16" s="374"/>
      <c r="R16" s="374"/>
      <c r="S16" s="342"/>
      <c r="T16" s="342"/>
      <c r="U16" s="342"/>
      <c r="V16" s="342"/>
      <c r="W16" s="342"/>
      <c r="X16" s="342"/>
      <c r="Y16" s="342"/>
      <c r="Z16" s="342"/>
      <c r="AA16" s="342"/>
      <c r="AB16" s="342"/>
      <c r="AC16" s="368"/>
      <c r="AD16" s="460">
        <f t="shared" si="1"/>
        <v>0</v>
      </c>
      <c r="AE16" s="460">
        <f t="shared" si="2"/>
        <v>0</v>
      </c>
      <c r="AF16" s="460"/>
      <c r="AG16" s="460"/>
      <c r="AH16" s="343"/>
      <c r="AI16" s="343"/>
      <c r="AJ16" s="343"/>
      <c r="AK16" s="343"/>
      <c r="AL16" s="343"/>
      <c r="AM16" s="381"/>
      <c r="AN16" s="367"/>
    </row>
    <row r="17" spans="2:40" s="366" customFormat="1" ht="12" customHeight="1">
      <c r="B17" s="364" t="s">
        <v>910</v>
      </c>
      <c r="C17" s="365" t="s">
        <v>426</v>
      </c>
      <c r="E17" s="460">
        <f>+E13/$E$11</f>
        <v>0.21896960953134456</v>
      </c>
      <c r="F17" s="460">
        <f>+F13/$F$11</f>
        <v>0.1982610357347602</v>
      </c>
      <c r="G17" s="460">
        <v>0.21281987530122787</v>
      </c>
      <c r="H17" s="460">
        <v>0.18949275005660174</v>
      </c>
      <c r="I17" s="460">
        <v>0.15658967737984672</v>
      </c>
      <c r="J17" s="460">
        <v>0.12091876830749446</v>
      </c>
      <c r="K17" s="460">
        <v>2.2002998210745198E-2</v>
      </c>
      <c r="L17" s="460">
        <v>2.1366226505458843E-2</v>
      </c>
      <c r="M17" s="460">
        <v>2.1450499985192936E-2</v>
      </c>
      <c r="N17" s="374"/>
      <c r="O17" s="374"/>
      <c r="P17" s="374"/>
      <c r="Q17" s="374"/>
      <c r="R17" s="374"/>
      <c r="S17" s="342"/>
      <c r="T17" s="342"/>
      <c r="U17" s="342"/>
      <c r="V17" s="342"/>
      <c r="W17" s="342"/>
      <c r="X17" s="342"/>
      <c r="Y17" s="342"/>
      <c r="Z17" s="342"/>
      <c r="AA17" s="342"/>
      <c r="AB17" s="342"/>
      <c r="AC17" s="368"/>
      <c r="AD17" s="460">
        <f t="shared" si="1"/>
        <v>0.1982610357347602</v>
      </c>
      <c r="AE17" s="460">
        <f t="shared" si="2"/>
        <v>0.12091876830749446</v>
      </c>
      <c r="AF17" s="460"/>
      <c r="AG17" s="460"/>
      <c r="AH17" s="343"/>
      <c r="AI17" s="343"/>
      <c r="AJ17" s="343"/>
      <c r="AK17" s="343"/>
      <c r="AL17" s="343"/>
      <c r="AM17" s="381"/>
      <c r="AN17" s="367"/>
    </row>
    <row r="18" spans="2:40" s="366" customFormat="1" ht="12" customHeight="1">
      <c r="B18" s="364" t="s">
        <v>429</v>
      </c>
      <c r="C18" s="365" t="s">
        <v>426</v>
      </c>
      <c r="E18" s="460">
        <f>+E14/$E$11</f>
        <v>0.53948899334481326</v>
      </c>
      <c r="F18" s="460">
        <f>+F14/$F$11</f>
        <v>0.55379323523791335</v>
      </c>
      <c r="G18" s="460">
        <v>0.53902574302872652</v>
      </c>
      <c r="H18" s="460">
        <v>0.55486430350340099</v>
      </c>
      <c r="I18" s="460">
        <v>0.5752967472621684</v>
      </c>
      <c r="J18" s="460">
        <v>0.5752967472621684</v>
      </c>
      <c r="K18" s="460">
        <v>0.60333671840998115</v>
      </c>
      <c r="L18" s="460">
        <v>0.60972915913244918</v>
      </c>
      <c r="M18" s="460">
        <v>0.61579617582894886</v>
      </c>
      <c r="N18" s="374"/>
      <c r="O18" s="374"/>
      <c r="P18" s="374"/>
      <c r="Q18" s="374"/>
      <c r="R18" s="374"/>
      <c r="S18" s="342"/>
      <c r="T18" s="342"/>
      <c r="U18" s="342"/>
      <c r="V18" s="342"/>
      <c r="W18" s="342"/>
      <c r="X18" s="342"/>
      <c r="Y18" s="342"/>
      <c r="Z18" s="342"/>
      <c r="AA18" s="342"/>
      <c r="AB18" s="342"/>
      <c r="AC18" s="368"/>
      <c r="AD18" s="460">
        <f t="shared" si="1"/>
        <v>0.55379323523791335</v>
      </c>
      <c r="AE18" s="460">
        <f t="shared" si="2"/>
        <v>0.5752967472621684</v>
      </c>
      <c r="AF18" s="460"/>
      <c r="AG18" s="460"/>
      <c r="AH18" s="343"/>
      <c r="AI18" s="343"/>
      <c r="AJ18" s="343"/>
      <c r="AK18" s="343"/>
      <c r="AL18" s="343"/>
      <c r="AM18" s="381"/>
      <c r="AN18" s="367"/>
    </row>
    <row r="19" spans="2:40" s="366" customFormat="1" ht="12" customHeight="1">
      <c r="B19" s="364" t="s">
        <v>374</v>
      </c>
      <c r="C19" s="365" t="s">
        <v>426</v>
      </c>
      <c r="E19" s="460">
        <f>+E15/$E$11</f>
        <v>0.24154139712384234</v>
      </c>
      <c r="F19" s="460">
        <f>+F15/$F$11</f>
        <v>0.24794572902732659</v>
      </c>
      <c r="G19" s="460">
        <v>0.2481543816700455</v>
      </c>
      <c r="H19" s="460">
        <v>0.2554460708555229</v>
      </c>
      <c r="I19" s="460">
        <v>0.26485267251145655</v>
      </c>
      <c r="J19" s="460">
        <v>0.26485267251145655</v>
      </c>
      <c r="K19" s="460">
        <v>0.25097925431597273</v>
      </c>
      <c r="L19" s="460">
        <v>0.25363841620158145</v>
      </c>
      <c r="M19" s="460">
        <v>0.25616220644995708</v>
      </c>
      <c r="N19" s="374"/>
      <c r="O19" s="374"/>
      <c r="P19" s="374"/>
      <c r="Q19" s="374"/>
      <c r="R19" s="374"/>
      <c r="S19" s="342"/>
      <c r="T19" s="342"/>
      <c r="U19" s="342"/>
      <c r="V19" s="342"/>
      <c r="W19" s="342"/>
      <c r="X19" s="342"/>
      <c r="Y19" s="342"/>
      <c r="Z19" s="342"/>
      <c r="AA19" s="342"/>
      <c r="AB19" s="342"/>
      <c r="AC19" s="368"/>
      <c r="AD19" s="460">
        <f t="shared" si="1"/>
        <v>0.24794572902732659</v>
      </c>
      <c r="AE19" s="460">
        <f t="shared" si="2"/>
        <v>0.26485267251145655</v>
      </c>
      <c r="AF19" s="460"/>
      <c r="AG19" s="460"/>
      <c r="AH19" s="343"/>
      <c r="AI19" s="343"/>
      <c r="AJ19" s="343"/>
      <c r="AK19" s="343"/>
      <c r="AL19" s="343"/>
      <c r="AM19" s="381"/>
      <c r="AN19" s="367"/>
    </row>
    <row r="20" spans="2:40" ht="12" customHeight="1">
      <c r="B20" s="86" t="s">
        <v>430</v>
      </c>
      <c r="C20" s="125" t="s">
        <v>431</v>
      </c>
      <c r="D20" s="330"/>
      <c r="E20" s="330">
        <v>984988</v>
      </c>
      <c r="F20" s="330">
        <v>984988</v>
      </c>
      <c r="G20" s="330">
        <v>989988</v>
      </c>
      <c r="H20" s="330">
        <v>994988</v>
      </c>
      <c r="I20" s="330">
        <v>994988</v>
      </c>
      <c r="J20" s="330">
        <v>994988</v>
      </c>
      <c r="K20" s="330">
        <v>583277</v>
      </c>
      <c r="L20" s="330">
        <v>583277</v>
      </c>
      <c r="M20" s="330">
        <v>583277</v>
      </c>
      <c r="N20" s="330">
        <v>583277</v>
      </c>
      <c r="O20" s="330">
        <v>583277</v>
      </c>
      <c r="P20" s="330">
        <f>Q20</f>
        <v>583277</v>
      </c>
      <c r="Q20" s="330">
        <f>R20</f>
        <v>583277</v>
      </c>
      <c r="R20" s="330">
        <v>583277</v>
      </c>
      <c r="S20" s="330">
        <v>287880</v>
      </c>
      <c r="T20" s="330">
        <v>287918</v>
      </c>
      <c r="U20" s="330">
        <v>287954</v>
      </c>
      <c r="V20" s="330">
        <v>289979</v>
      </c>
      <c r="W20" s="330">
        <v>275460</v>
      </c>
      <c r="X20" s="330">
        <f>140000+128417</f>
        <v>268417</v>
      </c>
      <c r="Y20" s="330">
        <v>263639</v>
      </c>
      <c r="Z20" s="330">
        <v>236319</v>
      </c>
      <c r="AA20" s="330">
        <v>191129</v>
      </c>
      <c r="AB20" s="330">
        <v>140000</v>
      </c>
      <c r="AC20" s="330"/>
      <c r="AD20" s="330">
        <f>+F20</f>
        <v>984988</v>
      </c>
      <c r="AE20" s="330">
        <v>994988</v>
      </c>
      <c r="AF20" s="330">
        <v>583277</v>
      </c>
      <c r="AG20" s="330">
        <v>583277</v>
      </c>
      <c r="AH20" s="332">
        <v>289979</v>
      </c>
      <c r="AI20" s="332">
        <f>140000+96319</f>
        <v>236319</v>
      </c>
      <c r="AJ20" s="332">
        <v>140000</v>
      </c>
      <c r="AK20" s="332">
        <v>0</v>
      </c>
      <c r="AL20" s="332">
        <v>0</v>
      </c>
      <c r="AN20" s="337"/>
    </row>
    <row r="21" spans="2:40" ht="12" customHeight="1">
      <c r="B21" s="86" t="s">
        <v>432</v>
      </c>
      <c r="C21" s="125" t="s">
        <v>426</v>
      </c>
      <c r="E21" s="375">
        <v>0.56999999999999995</v>
      </c>
      <c r="F21" s="375">
        <v>0.56999999999999995</v>
      </c>
      <c r="G21" s="375">
        <v>0.56999999999999995</v>
      </c>
      <c r="H21" s="375">
        <v>0.56999999999999995</v>
      </c>
      <c r="I21" s="375">
        <v>0.5714285714285714</v>
      </c>
      <c r="J21" s="375">
        <v>0.5714285714285714</v>
      </c>
      <c r="K21" s="375">
        <v>0.5714285714285714</v>
      </c>
      <c r="L21" s="375">
        <v>0.5714285714285714</v>
      </c>
      <c r="M21" s="375">
        <v>0.5714285714285714</v>
      </c>
      <c r="N21" s="375">
        <v>0.5714285714285714</v>
      </c>
      <c r="O21" s="375">
        <v>0.5714285714285714</v>
      </c>
      <c r="P21" s="375">
        <v>0.5714285714285714</v>
      </c>
      <c r="Q21" s="375">
        <v>0.5714285714285714</v>
      </c>
      <c r="R21" s="375">
        <v>0.5714285714285714</v>
      </c>
      <c r="S21" s="335">
        <v>0.5714285714285714</v>
      </c>
      <c r="T21" s="335">
        <v>0.5714285714285714</v>
      </c>
      <c r="U21" s="335">
        <v>0.5714285714285714</v>
      </c>
      <c r="V21" s="335">
        <v>0.5714285714285714</v>
      </c>
      <c r="W21" s="335">
        <v>0.5714285714285714</v>
      </c>
      <c r="X21" s="335">
        <f>4/7</f>
        <v>0.5714285714285714</v>
      </c>
      <c r="Y21" s="335">
        <v>0.5714285714285714</v>
      </c>
      <c r="Z21" s="335">
        <v>0.5714285714285714</v>
      </c>
      <c r="AA21" s="335">
        <v>0.5714285714285714</v>
      </c>
      <c r="AB21" s="335">
        <f>4/7</f>
        <v>0.5714285714285714</v>
      </c>
      <c r="AC21" s="338"/>
      <c r="AD21" s="375">
        <f t="shared" ref="AD21:AD23" si="3">+F21</f>
        <v>0.56999999999999995</v>
      </c>
      <c r="AE21" s="375">
        <v>0.5714285714285714</v>
      </c>
      <c r="AF21" s="375">
        <v>0.5714285714285714</v>
      </c>
      <c r="AG21" s="375">
        <v>0.5714285714285714</v>
      </c>
      <c r="AH21" s="336">
        <v>0.5714285714285714</v>
      </c>
      <c r="AI21" s="336">
        <f>4/7</f>
        <v>0.5714285714285714</v>
      </c>
      <c r="AJ21" s="336">
        <f>4/7</f>
        <v>0.5714285714285714</v>
      </c>
      <c r="AK21" s="336">
        <f>4/7</f>
        <v>0.5714285714285714</v>
      </c>
      <c r="AL21" s="336">
        <f>4/7</f>
        <v>0.5714285714285714</v>
      </c>
      <c r="AN21" s="337"/>
    </row>
    <row r="22" spans="2:40" ht="12" customHeight="1">
      <c r="B22" s="86" t="s">
        <v>433</v>
      </c>
      <c r="C22" s="339" t="s">
        <v>434</v>
      </c>
      <c r="D22" s="340"/>
      <c r="E22" s="373">
        <v>1</v>
      </c>
      <c r="F22" s="373">
        <v>1</v>
      </c>
      <c r="G22" s="373">
        <v>1</v>
      </c>
      <c r="H22" s="373">
        <v>1</v>
      </c>
      <c r="I22" s="373">
        <v>1</v>
      </c>
      <c r="J22" s="373">
        <v>1</v>
      </c>
      <c r="K22" s="373">
        <v>1</v>
      </c>
      <c r="L22" s="373">
        <v>1</v>
      </c>
      <c r="M22" s="373">
        <v>2</v>
      </c>
      <c r="N22" s="373">
        <v>2</v>
      </c>
      <c r="O22" s="373">
        <v>2</v>
      </c>
      <c r="P22" s="373">
        <v>2</v>
      </c>
      <c r="Q22" s="373">
        <v>2</v>
      </c>
      <c r="R22" s="373">
        <v>2</v>
      </c>
      <c r="S22" s="331">
        <v>2</v>
      </c>
      <c r="T22" s="331">
        <v>2</v>
      </c>
      <c r="U22" s="331">
        <v>2</v>
      </c>
      <c r="V22" s="331">
        <v>2</v>
      </c>
      <c r="W22" s="331">
        <v>2</v>
      </c>
      <c r="X22" s="331">
        <v>2</v>
      </c>
      <c r="Y22" s="331">
        <v>2</v>
      </c>
      <c r="Z22" s="331">
        <v>2</v>
      </c>
      <c r="AA22" s="331">
        <v>2</v>
      </c>
      <c r="AB22" s="331">
        <v>2</v>
      </c>
      <c r="AC22" s="341"/>
      <c r="AD22" s="373">
        <f t="shared" si="3"/>
        <v>1</v>
      </c>
      <c r="AE22" s="373">
        <v>1</v>
      </c>
      <c r="AF22" s="373">
        <v>2</v>
      </c>
      <c r="AG22" s="373">
        <v>2</v>
      </c>
      <c r="AH22" s="332">
        <v>2</v>
      </c>
      <c r="AI22" s="332">
        <v>2</v>
      </c>
      <c r="AJ22" s="332">
        <v>2</v>
      </c>
      <c r="AK22" s="332">
        <v>2</v>
      </c>
      <c r="AL22" s="332">
        <v>2</v>
      </c>
      <c r="AN22" s="337"/>
    </row>
    <row r="23" spans="2:40" ht="12" customHeight="1">
      <c r="B23" s="86" t="s">
        <v>435</v>
      </c>
      <c r="C23" s="125" t="s">
        <v>426</v>
      </c>
      <c r="E23" s="709">
        <v>0.96540000000000004</v>
      </c>
      <c r="F23" s="709">
        <v>0.94779999999999998</v>
      </c>
      <c r="G23" s="709">
        <v>0.95</v>
      </c>
      <c r="H23" s="709">
        <v>0.95709999999999995</v>
      </c>
      <c r="I23" s="709">
        <v>0.95648999999999995</v>
      </c>
      <c r="J23" s="709">
        <v>0.93669999999999998</v>
      </c>
      <c r="K23" s="374">
        <v>0.93913999999999997</v>
      </c>
      <c r="L23" s="374">
        <v>0.74150000000000005</v>
      </c>
      <c r="M23" s="374">
        <v>0.95474999999999999</v>
      </c>
      <c r="N23" s="374">
        <v>0.92713999999999996</v>
      </c>
      <c r="O23" s="374">
        <v>0.96267999999999998</v>
      </c>
      <c r="P23" s="374">
        <v>0.96633999999999998</v>
      </c>
      <c r="Q23" s="374">
        <v>0.94471000000000005</v>
      </c>
      <c r="R23" s="374">
        <v>0.94577899794097464</v>
      </c>
      <c r="S23" s="342">
        <v>0.94199999999999995</v>
      </c>
      <c r="T23" s="342">
        <v>0.93834586466165415</v>
      </c>
      <c r="U23" s="342">
        <v>0.94299999999999995</v>
      </c>
      <c r="V23" s="342">
        <v>0.9535066981875493</v>
      </c>
      <c r="W23" s="342">
        <v>0.95783611774065236</v>
      </c>
      <c r="X23" s="342">
        <v>0.93703007518796988</v>
      </c>
      <c r="Y23" s="342">
        <v>0.95783611774065236</v>
      </c>
      <c r="Z23" s="342">
        <v>0.92018779342723001</v>
      </c>
      <c r="AA23" s="342">
        <v>0.94951017332328558</v>
      </c>
      <c r="AB23" s="342">
        <v>0.94951017332328558</v>
      </c>
      <c r="AC23" s="328"/>
      <c r="AD23" s="709">
        <f t="shared" si="3"/>
        <v>0.94779999999999998</v>
      </c>
      <c r="AE23" s="709">
        <v>0.93669999999999998</v>
      </c>
      <c r="AF23" s="709">
        <v>0.92300000000000004</v>
      </c>
      <c r="AG23" s="709">
        <v>0.91859999999999997</v>
      </c>
      <c r="AH23" s="343">
        <v>0.92620000000000002</v>
      </c>
      <c r="AI23" s="343">
        <v>0.91140134133427464</v>
      </c>
      <c r="AJ23" s="343">
        <f>2375/2603</f>
        <v>0.91240875912408759</v>
      </c>
      <c r="AK23" s="343">
        <f>2523/2759</f>
        <v>0.91446176150779268</v>
      </c>
      <c r="AL23" s="343">
        <f>2414/2654</f>
        <v>0.90957045968349659</v>
      </c>
      <c r="AN23" s="337"/>
    </row>
    <row r="24" spans="2:40" s="362" customFormat="1" ht="12" customHeight="1">
      <c r="B24" s="338" t="s">
        <v>436</v>
      </c>
      <c r="C24" s="361" t="s">
        <v>434</v>
      </c>
      <c r="E24" s="375" t="s">
        <v>437</v>
      </c>
      <c r="F24" s="375" t="s">
        <v>437</v>
      </c>
      <c r="G24" s="375" t="s">
        <v>437</v>
      </c>
      <c r="H24" s="375" t="s">
        <v>437</v>
      </c>
      <c r="I24" s="375" t="s">
        <v>437</v>
      </c>
      <c r="J24" s="375" t="s">
        <v>437</v>
      </c>
      <c r="K24" s="375" t="s">
        <v>437</v>
      </c>
      <c r="L24" s="375" t="s">
        <v>437</v>
      </c>
      <c r="M24" s="375" t="s">
        <v>437</v>
      </c>
      <c r="N24" s="375" t="s">
        <v>437</v>
      </c>
      <c r="O24" s="375" t="s">
        <v>437</v>
      </c>
      <c r="P24" s="375" t="s">
        <v>437</v>
      </c>
      <c r="Q24" s="375" t="s">
        <v>437</v>
      </c>
      <c r="R24" s="375" t="s">
        <v>437</v>
      </c>
      <c r="S24" s="335" t="s">
        <v>437</v>
      </c>
      <c r="T24" s="335" t="s">
        <v>437</v>
      </c>
      <c r="U24" s="335" t="s">
        <v>437</v>
      </c>
      <c r="V24" s="335" t="s">
        <v>438</v>
      </c>
      <c r="W24" s="335" t="s">
        <v>438</v>
      </c>
      <c r="X24" s="335" t="s">
        <v>438</v>
      </c>
      <c r="Y24" s="335" t="s">
        <v>438</v>
      </c>
      <c r="Z24" s="335" t="s">
        <v>438</v>
      </c>
      <c r="AA24" s="335" t="s">
        <v>438</v>
      </c>
      <c r="AB24" s="335" t="s">
        <v>438</v>
      </c>
      <c r="AC24" s="338"/>
      <c r="AD24" s="375">
        <v>0.93540000000000001</v>
      </c>
      <c r="AE24" s="375">
        <v>0.91</v>
      </c>
      <c r="AF24" s="375">
        <v>0.90200000000000002</v>
      </c>
      <c r="AG24" s="375">
        <v>0.91400000000000003</v>
      </c>
      <c r="AH24" s="336">
        <v>0.93400000000000005</v>
      </c>
      <c r="AI24" s="369">
        <v>91</v>
      </c>
      <c r="AJ24" s="369">
        <v>86</v>
      </c>
      <c r="AK24" s="369">
        <v>83</v>
      </c>
      <c r="AL24" s="369" t="s">
        <v>85</v>
      </c>
      <c r="AM24" s="382"/>
      <c r="AN24" s="363"/>
    </row>
    <row r="25" spans="2:40" ht="12" customHeight="1">
      <c r="B25" s="86" t="s">
        <v>940</v>
      </c>
      <c r="C25" s="125" t="s">
        <v>426</v>
      </c>
      <c r="E25" s="376" t="s">
        <v>438</v>
      </c>
      <c r="F25" s="376" t="s">
        <v>437</v>
      </c>
      <c r="G25" s="376" t="s">
        <v>437</v>
      </c>
      <c r="H25" s="376" t="s">
        <v>437</v>
      </c>
      <c r="I25" s="376" t="s">
        <v>438</v>
      </c>
      <c r="J25" s="376" t="s">
        <v>438</v>
      </c>
      <c r="K25" s="376" t="s">
        <v>438</v>
      </c>
      <c r="L25" s="376" t="s">
        <v>438</v>
      </c>
      <c r="M25" s="376" t="s">
        <v>438</v>
      </c>
      <c r="N25" s="376" t="s">
        <v>438</v>
      </c>
      <c r="O25" s="376" t="s">
        <v>438</v>
      </c>
      <c r="P25" s="376" t="s">
        <v>438</v>
      </c>
      <c r="Q25" s="376" t="s">
        <v>438</v>
      </c>
      <c r="R25" s="376" t="s">
        <v>438</v>
      </c>
      <c r="S25" s="344" t="s">
        <v>438</v>
      </c>
      <c r="T25" s="344" t="s">
        <v>438</v>
      </c>
      <c r="U25" s="344" t="s">
        <v>438</v>
      </c>
      <c r="V25" s="344" t="s">
        <v>438</v>
      </c>
      <c r="W25" s="344" t="s">
        <v>439</v>
      </c>
      <c r="X25" s="344" t="s">
        <v>439</v>
      </c>
      <c r="Y25" s="344" t="s">
        <v>438</v>
      </c>
      <c r="Z25" s="344" t="s">
        <v>438</v>
      </c>
      <c r="AA25" s="344" t="s">
        <v>439</v>
      </c>
      <c r="AB25" s="344" t="s">
        <v>439</v>
      </c>
      <c r="AC25" s="345"/>
      <c r="AD25" s="376">
        <v>48</v>
      </c>
      <c r="AE25" s="376">
        <v>24.5</v>
      </c>
      <c r="AF25" s="376">
        <v>24.2</v>
      </c>
      <c r="AG25" s="376">
        <v>31.8</v>
      </c>
      <c r="AH25" s="346" t="s">
        <v>85</v>
      </c>
      <c r="AI25" s="346" t="s">
        <v>85</v>
      </c>
      <c r="AJ25" s="346" t="s">
        <v>85</v>
      </c>
      <c r="AK25" s="346" t="s">
        <v>85</v>
      </c>
      <c r="AL25" s="346" t="s">
        <v>440</v>
      </c>
      <c r="AN25" s="337"/>
    </row>
    <row r="26" spans="2:40" ht="12" customHeight="1">
      <c r="B26" s="86" t="s">
        <v>441</v>
      </c>
      <c r="C26" s="125" t="s">
        <v>434</v>
      </c>
      <c r="E26" s="377">
        <v>284757</v>
      </c>
      <c r="F26" s="377">
        <v>257450</v>
      </c>
      <c r="G26" s="377">
        <v>254695</v>
      </c>
      <c r="H26" s="377">
        <v>301381</v>
      </c>
      <c r="I26" s="377">
        <v>250172</v>
      </c>
      <c r="J26" s="377">
        <v>293365</v>
      </c>
      <c r="K26" s="377">
        <v>278592</v>
      </c>
      <c r="L26" s="377">
        <v>229797</v>
      </c>
      <c r="M26" s="377">
        <v>248468</v>
      </c>
      <c r="N26" s="377">
        <v>234962</v>
      </c>
      <c r="O26" s="377">
        <v>206082</v>
      </c>
      <c r="P26" s="377">
        <v>235460</v>
      </c>
      <c r="Q26" s="377">
        <v>224437</v>
      </c>
      <c r="R26" s="377">
        <v>228868</v>
      </c>
      <c r="S26" s="347">
        <v>233074</v>
      </c>
      <c r="T26" s="347">
        <v>228211</v>
      </c>
      <c r="U26" s="347">
        <v>233049</v>
      </c>
      <c r="V26" s="347">
        <v>278604</v>
      </c>
      <c r="W26" s="347">
        <v>282521</v>
      </c>
      <c r="X26" s="347">
        <v>239407</v>
      </c>
      <c r="Y26" s="347">
        <v>282521</v>
      </c>
      <c r="Z26" s="347">
        <v>301469</v>
      </c>
      <c r="AA26" s="347">
        <v>318099</v>
      </c>
      <c r="AB26" s="347">
        <v>300524</v>
      </c>
      <c r="AC26" s="348"/>
      <c r="AD26" s="377">
        <f>+SUM(F26:I26)</f>
        <v>1063698</v>
      </c>
      <c r="AE26" s="377">
        <f>+J26+K26+L26+M26</f>
        <v>1050222</v>
      </c>
      <c r="AF26" s="377">
        <v>900941</v>
      </c>
      <c r="AG26" s="377">
        <v>923202</v>
      </c>
      <c r="AH26" s="349">
        <v>1059516</v>
      </c>
      <c r="AI26" s="349">
        <v>1234913</v>
      </c>
      <c r="AJ26" s="349">
        <v>1308802</v>
      </c>
      <c r="AK26" s="349" t="s">
        <v>85</v>
      </c>
      <c r="AL26" s="349" t="s">
        <v>85</v>
      </c>
      <c r="AN26" s="337"/>
    </row>
    <row r="27" spans="2:40" ht="12" customHeight="1">
      <c r="B27" s="334" t="s">
        <v>442</v>
      </c>
      <c r="C27" s="125" t="s">
        <v>434</v>
      </c>
      <c r="E27" s="377">
        <v>174125</v>
      </c>
      <c r="F27" s="377">
        <v>143104</v>
      </c>
      <c r="G27" s="377">
        <v>136346</v>
      </c>
      <c r="H27" s="377">
        <v>180998</v>
      </c>
      <c r="I27" s="377">
        <v>130241</v>
      </c>
      <c r="J27" s="377">
        <v>182810</v>
      </c>
      <c r="K27" s="377">
        <v>148790</v>
      </c>
      <c r="L27" s="377">
        <v>132340</v>
      </c>
      <c r="M27" s="377">
        <v>118022</v>
      </c>
      <c r="N27" s="377">
        <v>111414</v>
      </c>
      <c r="O27" s="377">
        <v>77286</v>
      </c>
      <c r="P27" s="377">
        <v>74977</v>
      </c>
      <c r="Q27" s="377">
        <v>66692</v>
      </c>
      <c r="R27" s="377">
        <v>63878</v>
      </c>
      <c r="S27" s="347">
        <v>60959</v>
      </c>
      <c r="T27" s="347">
        <v>71122</v>
      </c>
      <c r="U27" s="347">
        <v>71545</v>
      </c>
      <c r="V27" s="347">
        <v>93327</v>
      </c>
      <c r="W27" s="347">
        <v>83344</v>
      </c>
      <c r="X27" s="347">
        <v>78102</v>
      </c>
      <c r="Y27" s="347">
        <v>83344</v>
      </c>
      <c r="Z27" s="347">
        <v>119688</v>
      </c>
      <c r="AA27" s="347">
        <v>93900</v>
      </c>
      <c r="AB27" s="347">
        <v>106822</v>
      </c>
      <c r="AC27" s="348"/>
      <c r="AD27" s="377">
        <f t="shared" ref="AD27:AD29" si="4">+SUM(F27:I27)</f>
        <v>590689</v>
      </c>
      <c r="AE27" s="377">
        <f t="shared" ref="AE27:AE29" si="5">+J27+K27+L27+M27</f>
        <v>581962</v>
      </c>
      <c r="AF27" s="377">
        <v>330369</v>
      </c>
      <c r="AG27" s="377">
        <v>267504</v>
      </c>
      <c r="AH27" s="349">
        <v>360358</v>
      </c>
      <c r="AI27" s="349">
        <v>443782</v>
      </c>
      <c r="AJ27" s="349">
        <v>367427</v>
      </c>
      <c r="AK27" s="349" t="s">
        <v>85</v>
      </c>
      <c r="AL27" s="349" t="s">
        <v>85</v>
      </c>
      <c r="AN27" s="337"/>
    </row>
    <row r="28" spans="2:40" ht="12" customHeight="1">
      <c r="B28" s="334" t="s">
        <v>443</v>
      </c>
      <c r="C28" s="125" t="s">
        <v>434</v>
      </c>
      <c r="E28" s="710">
        <v>11392</v>
      </c>
      <c r="F28" s="710">
        <v>10944</v>
      </c>
      <c r="G28" s="710">
        <v>12634</v>
      </c>
      <c r="H28" s="710">
        <v>14150</v>
      </c>
      <c r="I28" s="710">
        <v>16189</v>
      </c>
      <c r="J28" s="710">
        <v>14463</v>
      </c>
      <c r="K28" s="710">
        <v>15297</v>
      </c>
      <c r="L28" s="710">
        <v>15377</v>
      </c>
      <c r="M28" s="710">
        <v>15188</v>
      </c>
      <c r="N28" s="710">
        <v>15878</v>
      </c>
      <c r="O28" s="377">
        <v>19327</v>
      </c>
      <c r="P28" s="377">
        <v>19382</v>
      </c>
      <c r="Q28" s="377">
        <v>19709</v>
      </c>
      <c r="R28" s="377">
        <v>25194</v>
      </c>
      <c r="S28" s="347">
        <v>23600</v>
      </c>
      <c r="T28" s="347">
        <v>12907</v>
      </c>
      <c r="U28" s="347">
        <v>7711</v>
      </c>
      <c r="V28" s="347">
        <v>7125</v>
      </c>
      <c r="W28" s="347">
        <v>12913</v>
      </c>
      <c r="X28" s="347">
        <v>21931</v>
      </c>
      <c r="Y28" s="347">
        <v>12913</v>
      </c>
      <c r="Z28" s="347">
        <v>5498</v>
      </c>
      <c r="AA28" s="347">
        <v>7190</v>
      </c>
      <c r="AB28" s="347">
        <v>6787</v>
      </c>
      <c r="AC28" s="348"/>
      <c r="AD28" s="377">
        <f t="shared" si="4"/>
        <v>53917</v>
      </c>
      <c r="AE28" s="710">
        <f>+J28+K28+L28+M28</f>
        <v>60325</v>
      </c>
      <c r="AF28" s="710">
        <v>74275</v>
      </c>
      <c r="AG28" s="710">
        <v>69412</v>
      </c>
      <c r="AH28" s="349">
        <v>47596</v>
      </c>
      <c r="AI28" s="349">
        <v>26339</v>
      </c>
      <c r="AJ28" s="349">
        <v>32461</v>
      </c>
      <c r="AK28" s="349" t="s">
        <v>85</v>
      </c>
      <c r="AL28" s="349" t="s">
        <v>85</v>
      </c>
      <c r="AN28" s="337"/>
    </row>
    <row r="29" spans="2:40" ht="12" customHeight="1">
      <c r="B29" s="86" t="s">
        <v>444</v>
      </c>
      <c r="C29" s="125" t="s">
        <v>434</v>
      </c>
      <c r="E29" s="328">
        <v>0</v>
      </c>
      <c r="F29" s="328">
        <v>0</v>
      </c>
      <c r="G29" s="328">
        <v>0</v>
      </c>
      <c r="H29" s="328">
        <v>0</v>
      </c>
      <c r="I29" s="328">
        <v>0</v>
      </c>
      <c r="J29" s="328">
        <v>0</v>
      </c>
      <c r="K29" s="377">
        <v>0</v>
      </c>
      <c r="L29" s="377">
        <v>0</v>
      </c>
      <c r="M29" s="377">
        <v>0</v>
      </c>
      <c r="N29" s="377">
        <v>0</v>
      </c>
      <c r="O29" s="377">
        <v>0</v>
      </c>
      <c r="P29" s="377">
        <v>0</v>
      </c>
      <c r="Q29" s="377">
        <v>0</v>
      </c>
      <c r="R29" s="377">
        <v>0</v>
      </c>
      <c r="S29" s="347">
        <v>0</v>
      </c>
      <c r="T29" s="347">
        <v>0</v>
      </c>
      <c r="U29" s="347">
        <v>0</v>
      </c>
      <c r="V29" s="347">
        <v>0</v>
      </c>
      <c r="W29" s="347">
        <v>0</v>
      </c>
      <c r="X29" s="347">
        <v>0</v>
      </c>
      <c r="Y29" s="347">
        <v>0</v>
      </c>
      <c r="Z29" s="347">
        <v>0</v>
      </c>
      <c r="AA29" s="347">
        <v>0</v>
      </c>
      <c r="AB29" s="347">
        <v>0</v>
      </c>
      <c r="AC29" s="348"/>
      <c r="AD29" s="377">
        <f t="shared" si="4"/>
        <v>0</v>
      </c>
      <c r="AE29" s="328">
        <f t="shared" si="5"/>
        <v>0</v>
      </c>
      <c r="AF29" s="328">
        <v>0</v>
      </c>
      <c r="AG29" s="328">
        <v>0</v>
      </c>
      <c r="AH29" s="349">
        <v>0</v>
      </c>
      <c r="AI29" s="349">
        <v>0</v>
      </c>
      <c r="AJ29" s="349">
        <v>0</v>
      </c>
      <c r="AK29" s="349">
        <v>0</v>
      </c>
      <c r="AL29" s="349">
        <v>0</v>
      </c>
      <c r="AN29" s="337"/>
    </row>
    <row r="30" spans="2:40" ht="12" customHeight="1">
      <c r="B30" s="86"/>
      <c r="C30" s="125"/>
      <c r="R30" s="377"/>
      <c r="S30" s="347"/>
      <c r="T30" s="347"/>
      <c r="U30" s="347"/>
      <c r="V30" s="347"/>
      <c r="W30" s="347"/>
      <c r="X30" s="347"/>
      <c r="Y30" s="347"/>
      <c r="Z30" s="347"/>
      <c r="AA30" s="347"/>
      <c r="AB30" s="347"/>
      <c r="AC30" s="348"/>
      <c r="AH30" s="350"/>
      <c r="AI30" s="350"/>
      <c r="AJ30" s="350"/>
      <c r="AK30" s="350"/>
      <c r="AL30" s="350"/>
      <c r="AN30" s="337"/>
    </row>
    <row r="31" spans="2:40" s="322" customFormat="1" ht="12" customHeight="1">
      <c r="B31" s="324" t="s">
        <v>22</v>
      </c>
      <c r="C31" s="323" t="s">
        <v>406</v>
      </c>
      <c r="D31" s="324"/>
      <c r="E31" s="456" t="str">
        <f>+E3</f>
        <v>1Q25</v>
      </c>
      <c r="F31" s="456" t="str">
        <f>+F3</f>
        <v>4Q24</v>
      </c>
      <c r="G31" s="456" t="str">
        <f>+G3</f>
        <v>3Q24</v>
      </c>
      <c r="H31" s="456" t="str">
        <f>+H3</f>
        <v>2Q24</v>
      </c>
      <c r="I31" s="456" t="str">
        <f>+I3</f>
        <v>1Q24</v>
      </c>
      <c r="J31" s="456" t="str">
        <f>+J3</f>
        <v>4Q23</v>
      </c>
      <c r="K31" s="456" t="str">
        <f>+K3</f>
        <v>3Q23</v>
      </c>
      <c r="L31" s="456" t="str">
        <f>+L3</f>
        <v>2Q23</v>
      </c>
      <c r="M31" s="456" t="str">
        <f>+M3</f>
        <v>1Q23</v>
      </c>
      <c r="N31" s="323" t="s">
        <v>409</v>
      </c>
      <c r="O31" s="323" t="s">
        <v>410</v>
      </c>
      <c r="P31" s="372" t="s">
        <v>411</v>
      </c>
      <c r="Q31" s="323" t="s">
        <v>412</v>
      </c>
      <c r="R31" s="372" t="str">
        <f>+R3</f>
        <v>4Q21</v>
      </c>
      <c r="S31" s="325" t="str">
        <f>+S3</f>
        <v>3Q21</v>
      </c>
      <c r="T31" s="325" t="str">
        <f>+T3</f>
        <v>2Q21</v>
      </c>
      <c r="U31" s="325" t="str">
        <f>+U3</f>
        <v>1Q21</v>
      </c>
      <c r="V31" s="325" t="str">
        <f>+V3</f>
        <v>4Q20</v>
      </c>
      <c r="W31" s="325" t="str">
        <f>+W3</f>
        <v>3Q20</v>
      </c>
      <c r="X31" s="325" t="str">
        <f>+X3</f>
        <v>2Q20</v>
      </c>
      <c r="Y31" s="325" t="str">
        <f>+Y3</f>
        <v>1Q20</v>
      </c>
      <c r="Z31" s="325" t="str">
        <f>+Z3</f>
        <v>4Q19</v>
      </c>
      <c r="AA31" s="325" t="str">
        <f>+AA3</f>
        <v>3Q19</v>
      </c>
      <c r="AB31" s="325" t="str">
        <f>+AB3</f>
        <v>2Q19</v>
      </c>
      <c r="AC31" s="320"/>
      <c r="AD31" s="456">
        <f>+AD3</f>
        <v>2024</v>
      </c>
      <c r="AE31" s="456">
        <f>+AE3</f>
        <v>2023</v>
      </c>
      <c r="AF31" s="456">
        <f>+AF3</f>
        <v>2022</v>
      </c>
      <c r="AG31" s="456">
        <f>+AG3</f>
        <v>2021</v>
      </c>
      <c r="AH31" s="327">
        <f>+AH3</f>
        <v>2020</v>
      </c>
      <c r="AI31" s="327">
        <f>+AI3</f>
        <v>2019</v>
      </c>
      <c r="AJ31" s="327">
        <f>+AJ3</f>
        <v>2018</v>
      </c>
      <c r="AK31" s="327">
        <f>+AK3</f>
        <v>2017</v>
      </c>
      <c r="AL31" s="327">
        <f>+AL3</f>
        <v>2016</v>
      </c>
      <c r="AN31" s="328"/>
    </row>
    <row r="32" spans="2:40" ht="12" customHeight="1">
      <c r="B32" s="86"/>
      <c r="C32" s="125"/>
      <c r="R32" s="378"/>
      <c r="S32" s="351"/>
      <c r="T32" s="351"/>
      <c r="U32" s="351"/>
      <c r="V32" s="351"/>
      <c r="W32" s="351"/>
      <c r="X32" s="351"/>
      <c r="Y32" s="351"/>
      <c r="Z32" s="351"/>
      <c r="AA32" s="351"/>
      <c r="AB32" s="351"/>
      <c r="AC32" s="348"/>
      <c r="AH32" s="350"/>
      <c r="AI32" s="350"/>
      <c r="AJ32" s="350"/>
      <c r="AK32" s="350"/>
      <c r="AL32" s="350"/>
    </row>
    <row r="33" spans="2:40" ht="12" customHeight="1">
      <c r="B33" s="86" t="s">
        <v>445</v>
      </c>
      <c r="C33" s="125" t="s">
        <v>434</v>
      </c>
      <c r="E33" s="711">
        <v>2347</v>
      </c>
      <c r="F33" s="711">
        <v>2370</v>
      </c>
      <c r="G33" s="711">
        <v>2332</v>
      </c>
      <c r="H33" s="711">
        <v>2324</v>
      </c>
      <c r="I33" s="711">
        <v>2293</v>
      </c>
      <c r="J33" s="711">
        <v>2271</v>
      </c>
      <c r="K33" s="373">
        <v>2236</v>
      </c>
      <c r="L33" s="373">
        <v>2270</v>
      </c>
      <c r="M33" s="373">
        <v>2264</v>
      </c>
      <c r="N33" s="373">
        <v>2254</v>
      </c>
      <c r="O33" s="373">
        <v>2538</v>
      </c>
      <c r="P33" s="373">
        <v>2491</v>
      </c>
      <c r="Q33" s="373">
        <v>2470</v>
      </c>
      <c r="R33" s="373">
        <v>2200</v>
      </c>
      <c r="S33" s="331">
        <v>2172</v>
      </c>
      <c r="T33" s="331">
        <v>2130</v>
      </c>
      <c r="U33" s="331">
        <v>2114</v>
      </c>
      <c r="V33" s="331">
        <v>2131</v>
      </c>
      <c r="W33" s="331">
        <v>2072</v>
      </c>
      <c r="X33" s="331">
        <v>2021</v>
      </c>
      <c r="Y33" s="331">
        <v>1979</v>
      </c>
      <c r="Z33" s="331">
        <v>1950</v>
      </c>
      <c r="AA33" s="331">
        <v>1882</v>
      </c>
      <c r="AB33" s="331">
        <v>1956</v>
      </c>
      <c r="AC33" s="348"/>
      <c r="AD33" s="711">
        <f>+F33</f>
        <v>2370</v>
      </c>
      <c r="AE33" s="711">
        <v>2271</v>
      </c>
      <c r="AF33" s="711">
        <v>2254</v>
      </c>
      <c r="AG33" s="711">
        <v>2200</v>
      </c>
      <c r="AH33" s="332">
        <v>2131</v>
      </c>
      <c r="AI33" s="332">
        <v>1941</v>
      </c>
      <c r="AJ33" s="332">
        <v>1647</v>
      </c>
      <c r="AK33" s="332">
        <v>1586</v>
      </c>
      <c r="AL33" s="332">
        <v>1557</v>
      </c>
    </row>
    <row r="34" spans="2:40" ht="12" customHeight="1">
      <c r="B34" s="86" t="s">
        <v>446</v>
      </c>
      <c r="C34" s="125" t="s">
        <v>426</v>
      </c>
      <c r="E34" s="336">
        <v>0.33</v>
      </c>
      <c r="F34" s="328">
        <v>34.549999999999997</v>
      </c>
      <c r="G34" s="328">
        <v>34.71</v>
      </c>
      <c r="H34" s="328">
        <v>34.53</v>
      </c>
      <c r="I34" s="328">
        <v>34.18</v>
      </c>
      <c r="J34" s="328">
        <v>32.54</v>
      </c>
      <c r="K34" s="375">
        <v>0.32669999999999999</v>
      </c>
      <c r="L34" s="375">
        <v>0.32290000000000002</v>
      </c>
      <c r="M34" s="375">
        <v>0.32464664310954061</v>
      </c>
      <c r="N34" s="375">
        <v>0.32298136645962733</v>
      </c>
      <c r="O34" s="375">
        <v>0.33850000000000002</v>
      </c>
      <c r="P34" s="375">
        <v>0.33760000000000001</v>
      </c>
      <c r="Q34" s="375">
        <v>0.33279999999999998</v>
      </c>
      <c r="R34" s="375">
        <v>0.33482000000000001</v>
      </c>
      <c r="S34" s="335">
        <v>0.33048433048433046</v>
      </c>
      <c r="T34" s="335">
        <v>0.32744107744107742</v>
      </c>
      <c r="U34" s="335">
        <v>0.32535271483539974</v>
      </c>
      <c r="V34" s="335">
        <v>0.29938995776630689</v>
      </c>
      <c r="W34" s="335">
        <v>0.31302801244997774</v>
      </c>
      <c r="X34" s="335">
        <v>0.29688273132112813</v>
      </c>
      <c r="Y34" s="335">
        <v>0.30681276798475465</v>
      </c>
      <c r="Z34" s="335">
        <v>0.29435897435897435</v>
      </c>
      <c r="AA34" s="335">
        <v>0.29479479479479481</v>
      </c>
      <c r="AB34" s="335">
        <v>0.2765848670756646</v>
      </c>
      <c r="AC34" s="338"/>
      <c r="AD34" s="328">
        <f t="shared" ref="AD34:AD35" si="6">+F34</f>
        <v>34.549999999999997</v>
      </c>
      <c r="AE34" s="328">
        <v>32.54</v>
      </c>
      <c r="AF34" s="328">
        <v>0.32300000000000001</v>
      </c>
      <c r="AG34" s="328">
        <v>0.3095</v>
      </c>
      <c r="AH34" s="336">
        <v>0.2994</v>
      </c>
      <c r="AI34" s="336">
        <v>0.29417825862957236</v>
      </c>
      <c r="AJ34" s="336">
        <v>0.26472374013357619</v>
      </c>
      <c r="AK34" s="336">
        <v>0.25790000000000002</v>
      </c>
      <c r="AL34" s="350">
        <v>0.25180000000000002</v>
      </c>
    </row>
    <row r="35" spans="2:40" ht="12" customHeight="1">
      <c r="B35" s="86" t="s">
        <v>447</v>
      </c>
      <c r="C35" s="125" t="s">
        <v>426</v>
      </c>
      <c r="E35" s="336">
        <v>0.25</v>
      </c>
      <c r="F35" s="336">
        <v>0.26919999999999999</v>
      </c>
      <c r="G35" s="336">
        <v>0.25</v>
      </c>
      <c r="H35" s="336">
        <v>0.23080000000000001</v>
      </c>
      <c r="I35" s="336">
        <v>0.23530000000000001</v>
      </c>
      <c r="J35" s="336">
        <f>13/55</f>
        <v>0.23636363636363636</v>
      </c>
      <c r="K35" s="375">
        <v>0.2407</v>
      </c>
      <c r="L35" s="375">
        <v>0.2407</v>
      </c>
      <c r="M35" s="375">
        <v>0.27439024390243905</v>
      </c>
      <c r="N35" s="375">
        <v>0.26708074534161491</v>
      </c>
      <c r="O35" s="375">
        <v>0.23080000000000001</v>
      </c>
      <c r="P35" s="375">
        <v>0.2407</v>
      </c>
      <c r="Q35" s="375">
        <v>0.22220000000000001</v>
      </c>
      <c r="R35" s="375">
        <v>0.22069</v>
      </c>
      <c r="S35" s="335">
        <v>0.21428571428571427</v>
      </c>
      <c r="T35" s="335">
        <v>0.20143884892086331</v>
      </c>
      <c r="U35" s="335">
        <v>0.19285714285714287</v>
      </c>
      <c r="V35" s="335">
        <v>0.19424460431654678</v>
      </c>
      <c r="W35" s="335">
        <v>0.20437956204379562</v>
      </c>
      <c r="X35" s="335">
        <v>0.19565217391304349</v>
      </c>
      <c r="Y35" s="335">
        <v>0.19852941176470587</v>
      </c>
      <c r="Z35" s="335">
        <v>0.21428571428571427</v>
      </c>
      <c r="AA35" s="335">
        <v>0.20437956204379562</v>
      </c>
      <c r="AB35" s="335">
        <v>0.20610687022900764</v>
      </c>
      <c r="AC35" s="338"/>
      <c r="AD35" s="336">
        <f t="shared" si="6"/>
        <v>0.26919999999999999</v>
      </c>
      <c r="AE35" s="336">
        <f>13/55</f>
        <v>0.23636363636363636</v>
      </c>
      <c r="AF35" s="336">
        <v>0.2671</v>
      </c>
      <c r="AG35" s="336">
        <v>0.22068965517241379</v>
      </c>
      <c r="AH35" s="336">
        <v>0.19424460431654678</v>
      </c>
      <c r="AI35" s="336">
        <v>0.20799999999999999</v>
      </c>
      <c r="AJ35" s="336">
        <v>0.22500000000000001</v>
      </c>
      <c r="AK35" s="336">
        <v>0.309</v>
      </c>
      <c r="AL35" s="350">
        <v>0.33</v>
      </c>
    </row>
    <row r="36" spans="2:40" ht="12" customHeight="1">
      <c r="B36" s="86" t="s">
        <v>448</v>
      </c>
      <c r="C36" s="125" t="s">
        <v>426</v>
      </c>
      <c r="E36" s="376" t="s">
        <v>438</v>
      </c>
      <c r="F36" s="376" t="s">
        <v>437</v>
      </c>
      <c r="G36" s="376" t="s">
        <v>437</v>
      </c>
      <c r="H36" s="376" t="s">
        <v>437</v>
      </c>
      <c r="I36" s="376" t="s">
        <v>438</v>
      </c>
      <c r="J36" s="376" t="s">
        <v>438</v>
      </c>
      <c r="K36" s="376" t="s">
        <v>438</v>
      </c>
      <c r="L36" s="376" t="s">
        <v>438</v>
      </c>
      <c r="M36" s="376" t="s">
        <v>438</v>
      </c>
      <c r="N36" s="376" t="s">
        <v>438</v>
      </c>
      <c r="O36" s="376" t="s">
        <v>438</v>
      </c>
      <c r="P36" s="376" t="s">
        <v>438</v>
      </c>
      <c r="Q36" s="376" t="s">
        <v>438</v>
      </c>
      <c r="R36" s="376" t="s">
        <v>438</v>
      </c>
      <c r="S36" s="344" t="s">
        <v>438</v>
      </c>
      <c r="T36" s="344" t="s">
        <v>438</v>
      </c>
      <c r="U36" s="344" t="s">
        <v>438</v>
      </c>
      <c r="V36" s="344" t="s">
        <v>438</v>
      </c>
      <c r="W36" s="344" t="s">
        <v>438</v>
      </c>
      <c r="X36" s="344" t="s">
        <v>438</v>
      </c>
      <c r="Y36" s="344" t="s">
        <v>438</v>
      </c>
      <c r="Z36" s="344" t="s">
        <v>438</v>
      </c>
      <c r="AA36" s="344" t="s">
        <v>438</v>
      </c>
      <c r="AB36" s="344" t="s">
        <v>438</v>
      </c>
      <c r="AC36" s="338"/>
      <c r="AD36" s="375">
        <v>0.48</v>
      </c>
      <c r="AE36" s="375">
        <f>20735.05/74120.75</f>
        <v>0.27974689948496201</v>
      </c>
      <c r="AF36" s="376">
        <v>0.29466999999999999</v>
      </c>
      <c r="AG36" s="376">
        <v>0.30449395451086497</v>
      </c>
      <c r="AH36" s="336">
        <v>0.37343114157207113</v>
      </c>
      <c r="AI36" s="336">
        <v>0.27837661530815111</v>
      </c>
      <c r="AJ36" s="336">
        <v>0.23</v>
      </c>
      <c r="AK36" s="336">
        <v>0.25</v>
      </c>
      <c r="AL36" s="350">
        <v>0.34</v>
      </c>
    </row>
    <row r="37" spans="2:40" ht="12" customHeight="1">
      <c r="B37" s="452" t="s">
        <v>449</v>
      </c>
      <c r="C37" s="125"/>
      <c r="E37" s="376">
        <v>50</v>
      </c>
      <c r="F37" s="376">
        <v>58.4</v>
      </c>
      <c r="G37" s="376">
        <v>64.3</v>
      </c>
      <c r="H37" s="376">
        <v>93</v>
      </c>
      <c r="I37" s="376">
        <v>95.7</v>
      </c>
      <c r="J37" s="376"/>
      <c r="K37" s="376">
        <v>57.4</v>
      </c>
      <c r="L37" s="376">
        <v>72.900000000000006</v>
      </c>
      <c r="M37" s="376">
        <v>94.7</v>
      </c>
      <c r="N37" s="376">
        <v>116.2</v>
      </c>
      <c r="O37" s="376">
        <v>96.1</v>
      </c>
      <c r="P37" s="376">
        <v>7</v>
      </c>
      <c r="Q37" s="344">
        <v>13.5</v>
      </c>
      <c r="R37" s="376"/>
      <c r="S37" s="344"/>
      <c r="T37" s="344"/>
      <c r="U37" s="344"/>
      <c r="V37" s="344"/>
      <c r="W37" s="344"/>
      <c r="X37" s="344"/>
      <c r="Y37" s="344"/>
      <c r="Z37" s="344"/>
      <c r="AA37" s="344"/>
      <c r="AB37" s="344"/>
      <c r="AC37" s="86"/>
      <c r="AD37" s="376">
        <f>+F37</f>
        <v>58.4</v>
      </c>
      <c r="AE37" s="376"/>
      <c r="AF37" s="376"/>
      <c r="AG37" s="376"/>
      <c r="AH37" s="346"/>
      <c r="AI37" s="346"/>
      <c r="AJ37" s="346"/>
      <c r="AK37" s="346"/>
      <c r="AL37" s="346"/>
    </row>
    <row r="38" spans="2:40" ht="12" customHeight="1">
      <c r="B38" s="86" t="s">
        <v>450</v>
      </c>
      <c r="C38" s="125"/>
      <c r="E38" s="376" t="s">
        <v>451</v>
      </c>
      <c r="F38" s="376" t="s">
        <v>451</v>
      </c>
      <c r="G38" s="376" t="s">
        <v>451</v>
      </c>
      <c r="H38" s="376" t="s">
        <v>451</v>
      </c>
      <c r="I38" s="376" t="s">
        <v>451</v>
      </c>
      <c r="J38" s="376" t="s">
        <v>451</v>
      </c>
      <c r="K38" s="376" t="s">
        <v>451</v>
      </c>
      <c r="L38" s="376" t="s">
        <v>451</v>
      </c>
      <c r="M38" s="376" t="s">
        <v>451</v>
      </c>
      <c r="N38" s="376" t="s">
        <v>451</v>
      </c>
      <c r="O38" s="376" t="s">
        <v>451</v>
      </c>
      <c r="P38" s="376" t="s">
        <v>451</v>
      </c>
      <c r="Q38" s="344" t="s">
        <v>451</v>
      </c>
      <c r="R38" s="376" t="s">
        <v>451</v>
      </c>
      <c r="S38" s="344">
        <v>2737.6</v>
      </c>
      <c r="T38" s="344">
        <v>2204.1999999999998</v>
      </c>
      <c r="U38" s="344" t="s">
        <v>451</v>
      </c>
      <c r="V38" s="344" t="s">
        <v>451</v>
      </c>
      <c r="W38" s="344" t="s">
        <v>451</v>
      </c>
      <c r="X38" s="344" t="s">
        <v>451</v>
      </c>
      <c r="Y38" s="344" t="s">
        <v>451</v>
      </c>
      <c r="Z38" s="344" t="s">
        <v>451</v>
      </c>
      <c r="AA38" s="344" t="s">
        <v>451</v>
      </c>
      <c r="AB38" s="344" t="s">
        <v>451</v>
      </c>
      <c r="AC38" s="86"/>
      <c r="AD38" s="376" t="str">
        <f t="shared" ref="AD38:AD42" si="7">+F38</f>
        <v>ND</v>
      </c>
      <c r="AE38" s="376" t="s">
        <v>451</v>
      </c>
      <c r="AF38" s="376">
        <v>940.1</v>
      </c>
      <c r="AG38" s="376">
        <v>1532.9</v>
      </c>
      <c r="AH38" s="344" t="s">
        <v>451</v>
      </c>
      <c r="AI38" s="344" t="s">
        <v>451</v>
      </c>
      <c r="AJ38" s="344" t="s">
        <v>451</v>
      </c>
      <c r="AK38" s="344" t="s">
        <v>451</v>
      </c>
      <c r="AL38" s="344" t="s">
        <v>451</v>
      </c>
    </row>
    <row r="39" spans="2:40" ht="12" customHeight="1">
      <c r="B39" s="452" t="s">
        <v>452</v>
      </c>
      <c r="C39" s="125"/>
      <c r="E39" s="376">
        <v>7.6</v>
      </c>
      <c r="F39" s="376">
        <v>6.7</v>
      </c>
      <c r="G39" s="376">
        <v>9.1999999999999993</v>
      </c>
      <c r="H39" s="376">
        <v>8.3000000000000007</v>
      </c>
      <c r="I39" s="376">
        <v>9.6</v>
      </c>
      <c r="J39" s="376"/>
      <c r="K39" s="320">
        <v>8.3000000000000007</v>
      </c>
      <c r="L39" s="320">
        <v>9.3000000000000007</v>
      </c>
      <c r="M39" s="320">
        <v>14</v>
      </c>
      <c r="N39" s="320">
        <v>15.6</v>
      </c>
      <c r="O39" s="320">
        <v>7</v>
      </c>
      <c r="P39" s="376">
        <v>1.3</v>
      </c>
      <c r="Q39" s="344">
        <v>1.8</v>
      </c>
      <c r="R39" s="376">
        <v>8.5</v>
      </c>
      <c r="S39" s="344">
        <v>10.5</v>
      </c>
      <c r="T39" s="344">
        <v>6.1</v>
      </c>
      <c r="U39" s="344">
        <v>6.3</v>
      </c>
      <c r="V39" s="344">
        <v>10</v>
      </c>
      <c r="W39" s="344">
        <v>9.8000000000000007</v>
      </c>
      <c r="X39" s="344">
        <v>7.8</v>
      </c>
      <c r="Y39" s="344">
        <v>9.8000000000000007</v>
      </c>
      <c r="Z39" s="344">
        <v>9.6999999999999993</v>
      </c>
      <c r="AA39" s="344">
        <v>13.9</v>
      </c>
      <c r="AB39" s="344">
        <v>9.1999999999999993</v>
      </c>
      <c r="AC39" s="86"/>
      <c r="AD39" s="376">
        <f t="shared" si="7"/>
        <v>6.7</v>
      </c>
      <c r="AE39" s="376"/>
      <c r="AF39" s="376">
        <v>6.4</v>
      </c>
      <c r="AG39" s="376">
        <v>7.9</v>
      </c>
      <c r="AH39" s="346">
        <v>1.2</v>
      </c>
      <c r="AI39" s="346">
        <v>3.92</v>
      </c>
      <c r="AJ39" s="346">
        <v>6.5</v>
      </c>
      <c r="AK39" s="346">
        <v>6.6</v>
      </c>
      <c r="AL39" s="346">
        <v>9.3000000000000007</v>
      </c>
    </row>
    <row r="40" spans="2:40" ht="12" customHeight="1">
      <c r="B40" s="86" t="s">
        <v>453</v>
      </c>
      <c r="C40" s="125"/>
      <c r="E40" s="376" t="s">
        <v>451</v>
      </c>
      <c r="F40" s="376" t="s">
        <v>451</v>
      </c>
      <c r="G40" s="376" t="s">
        <v>451</v>
      </c>
      <c r="H40" s="376" t="s">
        <v>451</v>
      </c>
      <c r="I40" s="376" t="s">
        <v>451</v>
      </c>
      <c r="J40" s="376" t="s">
        <v>451</v>
      </c>
      <c r="K40" s="376" t="s">
        <v>451</v>
      </c>
      <c r="L40" s="376" t="s">
        <v>451</v>
      </c>
      <c r="M40" s="376" t="s">
        <v>451</v>
      </c>
      <c r="N40" s="376" t="s">
        <v>451</v>
      </c>
      <c r="O40" s="376" t="s">
        <v>451</v>
      </c>
      <c r="P40" s="376" t="s">
        <v>451</v>
      </c>
      <c r="Q40" s="344" t="s">
        <v>451</v>
      </c>
      <c r="R40" s="376" t="s">
        <v>451</v>
      </c>
      <c r="S40" s="344">
        <v>11</v>
      </c>
      <c r="T40" s="344">
        <v>6.4</v>
      </c>
      <c r="U40" s="344" t="s">
        <v>451</v>
      </c>
      <c r="V40" s="344" t="s">
        <v>451</v>
      </c>
      <c r="W40" s="344" t="s">
        <v>451</v>
      </c>
      <c r="X40" s="344" t="s">
        <v>451</v>
      </c>
      <c r="Y40" s="344" t="s">
        <v>451</v>
      </c>
      <c r="Z40" s="344" t="s">
        <v>451</v>
      </c>
      <c r="AA40" s="344" t="s">
        <v>451</v>
      </c>
      <c r="AB40" s="344" t="s">
        <v>451</v>
      </c>
      <c r="AC40" s="86"/>
      <c r="AD40" s="376" t="str">
        <f t="shared" si="7"/>
        <v>ND</v>
      </c>
      <c r="AE40" s="376" t="s">
        <v>451</v>
      </c>
      <c r="AF40" s="376">
        <v>10.8</v>
      </c>
      <c r="AG40" s="376">
        <v>8.1999999999999993</v>
      </c>
      <c r="AH40" s="344" t="s">
        <v>451</v>
      </c>
      <c r="AI40" s="344" t="s">
        <v>451</v>
      </c>
      <c r="AJ40" s="344" t="s">
        <v>451</v>
      </c>
      <c r="AK40" s="344" t="s">
        <v>451</v>
      </c>
      <c r="AL40" s="344" t="s">
        <v>451</v>
      </c>
    </row>
    <row r="41" spans="2:40" ht="12" customHeight="1">
      <c r="B41" s="86" t="s">
        <v>454</v>
      </c>
      <c r="C41" s="125" t="s">
        <v>434</v>
      </c>
      <c r="E41" s="377">
        <v>0</v>
      </c>
      <c r="F41" s="377">
        <v>0</v>
      </c>
      <c r="G41" s="377">
        <v>0</v>
      </c>
      <c r="H41" s="377">
        <v>0</v>
      </c>
      <c r="I41" s="377">
        <v>0</v>
      </c>
      <c r="J41" s="377">
        <v>0</v>
      </c>
      <c r="K41" s="377">
        <v>0</v>
      </c>
      <c r="L41" s="377">
        <v>0</v>
      </c>
      <c r="M41" s="377">
        <v>0</v>
      </c>
      <c r="N41" s="377">
        <v>0</v>
      </c>
      <c r="O41" s="377">
        <v>0</v>
      </c>
      <c r="P41" s="377">
        <v>0</v>
      </c>
      <c r="Q41" s="347">
        <v>0</v>
      </c>
      <c r="R41" s="377">
        <v>0</v>
      </c>
      <c r="S41" s="347">
        <v>0</v>
      </c>
      <c r="T41" s="347">
        <v>0</v>
      </c>
      <c r="U41" s="347">
        <v>0</v>
      </c>
      <c r="V41" s="347">
        <v>0</v>
      </c>
      <c r="W41" s="347">
        <v>0</v>
      </c>
      <c r="X41" s="347">
        <v>0</v>
      </c>
      <c r="Y41" s="347">
        <v>0</v>
      </c>
      <c r="Z41" s="347">
        <v>0</v>
      </c>
      <c r="AA41" s="347">
        <v>0</v>
      </c>
      <c r="AB41" s="347">
        <v>0</v>
      </c>
      <c r="AC41" s="348"/>
      <c r="AD41" s="376">
        <f t="shared" si="7"/>
        <v>0</v>
      </c>
      <c r="AE41" s="377">
        <v>0</v>
      </c>
      <c r="AF41" s="377">
        <v>0</v>
      </c>
      <c r="AG41" s="377">
        <v>0</v>
      </c>
      <c r="AH41" s="349">
        <v>0</v>
      </c>
      <c r="AI41" s="349">
        <v>0</v>
      </c>
      <c r="AJ41" s="349">
        <v>0</v>
      </c>
      <c r="AK41" s="349">
        <v>0</v>
      </c>
      <c r="AL41" s="349">
        <v>0</v>
      </c>
    </row>
    <row r="42" spans="2:40" ht="12" customHeight="1">
      <c r="B42" s="86" t="s">
        <v>455</v>
      </c>
      <c r="C42" s="125" t="s">
        <v>434</v>
      </c>
      <c r="E42" s="377">
        <v>0</v>
      </c>
      <c r="F42" s="377">
        <v>0</v>
      </c>
      <c r="G42" s="377">
        <v>0</v>
      </c>
      <c r="H42" s="377">
        <v>0</v>
      </c>
      <c r="I42" s="377">
        <v>0</v>
      </c>
      <c r="J42" s="377">
        <v>0</v>
      </c>
      <c r="K42" s="377">
        <v>0</v>
      </c>
      <c r="L42" s="377">
        <v>1</v>
      </c>
      <c r="M42" s="377">
        <v>1</v>
      </c>
      <c r="N42" s="377">
        <v>1</v>
      </c>
      <c r="O42" s="377">
        <v>1</v>
      </c>
      <c r="P42" s="377">
        <v>2</v>
      </c>
      <c r="Q42" s="347">
        <v>0</v>
      </c>
      <c r="R42" s="377">
        <v>0</v>
      </c>
      <c r="S42" s="347">
        <v>3</v>
      </c>
      <c r="T42" s="347">
        <v>2</v>
      </c>
      <c r="U42" s="347">
        <v>1</v>
      </c>
      <c r="V42" s="347">
        <v>0</v>
      </c>
      <c r="W42" s="347">
        <v>0</v>
      </c>
      <c r="X42" s="347">
        <v>0</v>
      </c>
      <c r="Y42" s="347">
        <v>0</v>
      </c>
      <c r="Z42" s="347">
        <v>0</v>
      </c>
      <c r="AA42" s="347">
        <v>0</v>
      </c>
      <c r="AB42" s="347">
        <v>0</v>
      </c>
      <c r="AC42" s="348"/>
      <c r="AD42" s="376">
        <f t="shared" si="7"/>
        <v>0</v>
      </c>
      <c r="AE42" s="377">
        <v>2</v>
      </c>
      <c r="AF42" s="377">
        <v>4</v>
      </c>
      <c r="AG42" s="377">
        <v>6</v>
      </c>
      <c r="AH42" s="349">
        <v>0</v>
      </c>
      <c r="AI42" s="349">
        <v>0</v>
      </c>
      <c r="AJ42" s="349">
        <v>1</v>
      </c>
      <c r="AK42" s="349">
        <v>1</v>
      </c>
      <c r="AL42" s="349">
        <v>2</v>
      </c>
    </row>
    <row r="43" spans="2:40" ht="12" customHeight="1">
      <c r="B43" s="86" t="s">
        <v>456</v>
      </c>
      <c r="C43" s="125" t="s">
        <v>431</v>
      </c>
      <c r="E43" s="376" t="s">
        <v>438</v>
      </c>
      <c r="F43" s="376" t="s">
        <v>437</v>
      </c>
      <c r="G43" s="376" t="s">
        <v>437</v>
      </c>
      <c r="H43" s="376" t="s">
        <v>437</v>
      </c>
      <c r="I43" s="376" t="s">
        <v>438</v>
      </c>
      <c r="J43" s="376" t="s">
        <v>438</v>
      </c>
      <c r="K43" s="376" t="s">
        <v>438</v>
      </c>
      <c r="L43" s="376" t="s">
        <v>438</v>
      </c>
      <c r="M43" s="376" t="s">
        <v>438</v>
      </c>
      <c r="N43" s="376" t="s">
        <v>438</v>
      </c>
      <c r="O43" s="376" t="s">
        <v>438</v>
      </c>
      <c r="P43" s="376" t="s">
        <v>438</v>
      </c>
      <c r="Q43" s="344" t="s">
        <v>438</v>
      </c>
      <c r="R43" s="376" t="s">
        <v>438</v>
      </c>
      <c r="S43" s="344" t="s">
        <v>438</v>
      </c>
      <c r="T43" s="344" t="s">
        <v>438</v>
      </c>
      <c r="U43" s="344" t="s">
        <v>438</v>
      </c>
      <c r="V43" s="344" t="s">
        <v>438</v>
      </c>
      <c r="W43" s="344" t="s">
        <v>438</v>
      </c>
      <c r="X43" s="344" t="s">
        <v>438</v>
      </c>
      <c r="Y43" s="344" t="s">
        <v>438</v>
      </c>
      <c r="Z43" s="344" t="s">
        <v>438</v>
      </c>
      <c r="AA43" s="344" t="s">
        <v>438</v>
      </c>
      <c r="AB43" s="344" t="s">
        <v>438</v>
      </c>
      <c r="AC43" s="86"/>
      <c r="AD43" s="376">
        <v>51337</v>
      </c>
      <c r="AE43" s="376">
        <v>50020</v>
      </c>
      <c r="AF43" s="376">
        <v>61012.281999999999</v>
      </c>
      <c r="AG43" s="376">
        <v>47917.98129951</v>
      </c>
      <c r="AH43" s="332">
        <v>29521.985634000001</v>
      </c>
      <c r="AI43" s="332">
        <v>25709</v>
      </c>
      <c r="AJ43" s="332">
        <v>27887</v>
      </c>
      <c r="AK43" s="332">
        <v>31378</v>
      </c>
      <c r="AL43" s="332">
        <v>25428</v>
      </c>
    </row>
    <row r="44" spans="2:40" ht="12" customHeight="1">
      <c r="B44" s="86"/>
      <c r="C44" s="125"/>
      <c r="R44" s="376"/>
      <c r="S44" s="344"/>
      <c r="T44" s="344"/>
      <c r="U44" s="344"/>
      <c r="V44" s="344"/>
      <c r="W44" s="344"/>
      <c r="X44" s="344"/>
      <c r="Y44" s="344"/>
      <c r="Z44" s="344"/>
      <c r="AA44" s="344"/>
      <c r="AB44" s="344"/>
      <c r="AC44" s="86"/>
      <c r="AH44" s="332"/>
      <c r="AI44" s="332"/>
      <c r="AJ44" s="332"/>
      <c r="AK44" s="332"/>
      <c r="AL44" s="332"/>
    </row>
    <row r="45" spans="2:40" s="322" customFormat="1" ht="12" customHeight="1">
      <c r="B45" s="324" t="s">
        <v>23</v>
      </c>
      <c r="C45" s="323" t="s">
        <v>406</v>
      </c>
      <c r="D45" s="324"/>
      <c r="E45" s="456" t="str">
        <f t="shared" ref="E45" si="8">+E3</f>
        <v>1Q25</v>
      </c>
      <c r="F45" s="456" t="str">
        <f t="shared" ref="F45:J45" si="9">+F3</f>
        <v>4Q24</v>
      </c>
      <c r="G45" s="456" t="str">
        <f t="shared" si="9"/>
        <v>3Q24</v>
      </c>
      <c r="H45" s="456" t="str">
        <f t="shared" si="9"/>
        <v>2Q24</v>
      </c>
      <c r="I45" s="456" t="str">
        <f t="shared" si="9"/>
        <v>1Q24</v>
      </c>
      <c r="J45" s="456" t="str">
        <f t="shared" si="9"/>
        <v>4Q23</v>
      </c>
      <c r="K45" s="456" t="str">
        <f>+K3</f>
        <v>3Q23</v>
      </c>
      <c r="L45" s="456" t="str">
        <f>+L3</f>
        <v>2Q23</v>
      </c>
      <c r="M45" s="456" t="str">
        <f>+M3</f>
        <v>1Q23</v>
      </c>
      <c r="N45" s="323" t="s">
        <v>409</v>
      </c>
      <c r="O45" s="323" t="s">
        <v>410</v>
      </c>
      <c r="P45" s="372" t="s">
        <v>411</v>
      </c>
      <c r="Q45" s="323" t="s">
        <v>412</v>
      </c>
      <c r="R45" s="372" t="str">
        <f>+R3</f>
        <v>4Q21</v>
      </c>
      <c r="S45" s="325" t="str">
        <f>+S3</f>
        <v>3Q21</v>
      </c>
      <c r="T45" s="325" t="str">
        <f>+T3</f>
        <v>2Q21</v>
      </c>
      <c r="U45" s="325" t="str">
        <f>+U3</f>
        <v>1Q21</v>
      </c>
      <c r="V45" s="325" t="str">
        <f>+V3</f>
        <v>4Q20</v>
      </c>
      <c r="W45" s="325" t="str">
        <f t="shared" ref="W45:Y45" si="10">+W3</f>
        <v>3Q20</v>
      </c>
      <c r="X45" s="325" t="str">
        <f t="shared" si="10"/>
        <v>2Q20</v>
      </c>
      <c r="Y45" s="325" t="str">
        <f t="shared" si="10"/>
        <v>1Q20</v>
      </c>
      <c r="Z45" s="325" t="str">
        <f t="shared" ref="Z45:AB45" si="11">+Z3</f>
        <v>4Q19</v>
      </c>
      <c r="AA45" s="325" t="str">
        <f t="shared" si="11"/>
        <v>3Q19</v>
      </c>
      <c r="AB45" s="325" t="str">
        <f t="shared" si="11"/>
        <v>2Q19</v>
      </c>
      <c r="AC45" s="320"/>
      <c r="AD45" s="456">
        <f t="shared" ref="AD45:AF45" si="12">+AD3</f>
        <v>2024</v>
      </c>
      <c r="AE45" s="456">
        <f t="shared" si="12"/>
        <v>2023</v>
      </c>
      <c r="AF45" s="456">
        <f t="shared" si="12"/>
        <v>2022</v>
      </c>
      <c r="AG45" s="456">
        <f t="shared" ref="AG45:AL45" si="13">+AG3</f>
        <v>2021</v>
      </c>
      <c r="AH45" s="327">
        <f t="shared" si="13"/>
        <v>2020</v>
      </c>
      <c r="AI45" s="327">
        <f t="shared" si="13"/>
        <v>2019</v>
      </c>
      <c r="AJ45" s="327">
        <f t="shared" si="13"/>
        <v>2018</v>
      </c>
      <c r="AK45" s="327">
        <f t="shared" si="13"/>
        <v>2017</v>
      </c>
      <c r="AL45" s="327">
        <f t="shared" si="13"/>
        <v>2016</v>
      </c>
      <c r="AN45" s="328"/>
    </row>
    <row r="46" spans="2:40" ht="12" customHeight="1">
      <c r="B46" s="86"/>
      <c r="C46" s="125"/>
      <c r="R46" s="376"/>
      <c r="S46" s="344"/>
      <c r="T46" s="344"/>
      <c r="U46" s="344"/>
      <c r="V46" s="344"/>
      <c r="W46" s="344"/>
      <c r="X46" s="344"/>
      <c r="Y46" s="344"/>
      <c r="Z46" s="344"/>
      <c r="AA46" s="344"/>
      <c r="AB46" s="344"/>
      <c r="AC46" s="86"/>
      <c r="AH46" s="332"/>
      <c r="AI46" s="332"/>
      <c r="AJ46" s="332"/>
      <c r="AK46" s="332"/>
      <c r="AL46" s="332"/>
    </row>
    <row r="47" spans="2:40" ht="12" customHeight="1">
      <c r="B47" s="86" t="s">
        <v>457</v>
      </c>
      <c r="C47" s="125" t="s">
        <v>458</v>
      </c>
      <c r="E47" s="376" t="s">
        <v>438</v>
      </c>
      <c r="F47" s="376" t="s">
        <v>437</v>
      </c>
      <c r="G47" s="376" t="s">
        <v>437</v>
      </c>
      <c r="H47" s="376" t="s">
        <v>437</v>
      </c>
      <c r="I47" s="376" t="s">
        <v>438</v>
      </c>
      <c r="J47" s="376" t="s">
        <v>438</v>
      </c>
      <c r="K47" s="376" t="s">
        <v>438</v>
      </c>
      <c r="L47" s="376" t="s">
        <v>438</v>
      </c>
      <c r="M47" s="376" t="s">
        <v>438</v>
      </c>
      <c r="N47" s="376" t="s">
        <v>438</v>
      </c>
      <c r="O47" s="376" t="s">
        <v>438</v>
      </c>
      <c r="P47" s="376" t="s">
        <v>438</v>
      </c>
      <c r="Q47" s="376" t="s">
        <v>438</v>
      </c>
      <c r="R47" s="376" t="s">
        <v>438</v>
      </c>
      <c r="S47" s="344" t="s">
        <v>438</v>
      </c>
      <c r="T47" s="344" t="s">
        <v>438</v>
      </c>
      <c r="U47" s="344" t="s">
        <v>438</v>
      </c>
      <c r="V47" s="344" t="s">
        <v>438</v>
      </c>
      <c r="W47" s="344" t="s">
        <v>438</v>
      </c>
      <c r="X47" s="344" t="s">
        <v>438</v>
      </c>
      <c r="Y47" s="344" t="s">
        <v>438</v>
      </c>
      <c r="Z47" s="344" t="s">
        <v>438</v>
      </c>
      <c r="AA47" s="344" t="s">
        <v>438</v>
      </c>
      <c r="AB47" s="344" t="s">
        <v>438</v>
      </c>
      <c r="AC47" s="86"/>
      <c r="AD47" s="376">
        <v>452562.73</v>
      </c>
      <c r="AE47" s="376">
        <v>529771.89</v>
      </c>
      <c r="AF47" s="376">
        <v>247762.74</v>
      </c>
      <c r="AG47" s="376">
        <v>231536.83</v>
      </c>
      <c r="AH47" s="332">
        <v>395987.55</v>
      </c>
      <c r="AI47" s="332">
        <v>1058117</v>
      </c>
      <c r="AJ47" s="332">
        <v>1189569</v>
      </c>
      <c r="AK47" s="332">
        <v>989342</v>
      </c>
      <c r="AL47" s="332">
        <v>2542883</v>
      </c>
    </row>
    <row r="48" spans="2:40" ht="12" customHeight="1">
      <c r="B48" s="86" t="s">
        <v>459</v>
      </c>
      <c r="C48" s="125" t="s">
        <v>460</v>
      </c>
      <c r="E48" s="376" t="s">
        <v>438</v>
      </c>
      <c r="F48" s="376" t="s">
        <v>437</v>
      </c>
      <c r="G48" s="376" t="s">
        <v>437</v>
      </c>
      <c r="H48" s="376" t="s">
        <v>437</v>
      </c>
      <c r="I48" s="376" t="s">
        <v>438</v>
      </c>
      <c r="J48" s="376" t="s">
        <v>438</v>
      </c>
      <c r="K48" s="376" t="s">
        <v>438</v>
      </c>
      <c r="L48" s="376" t="s">
        <v>438</v>
      </c>
      <c r="M48" s="376" t="s">
        <v>438</v>
      </c>
      <c r="N48" s="376" t="s">
        <v>438</v>
      </c>
      <c r="O48" s="376" t="s">
        <v>438</v>
      </c>
      <c r="P48" s="376" t="s">
        <v>438</v>
      </c>
      <c r="Q48" s="376" t="s">
        <v>438</v>
      </c>
      <c r="R48" s="376" t="s">
        <v>438</v>
      </c>
      <c r="S48" s="344" t="s">
        <v>438</v>
      </c>
      <c r="T48" s="344" t="s">
        <v>438</v>
      </c>
      <c r="U48" s="344" t="s">
        <v>438</v>
      </c>
      <c r="V48" s="344" t="s">
        <v>438</v>
      </c>
      <c r="W48" s="344" t="s">
        <v>438</v>
      </c>
      <c r="X48" s="344" t="s">
        <v>438</v>
      </c>
      <c r="Y48" s="344" t="s">
        <v>438</v>
      </c>
      <c r="Z48" s="344" t="s">
        <v>438</v>
      </c>
      <c r="AA48" s="344" t="s">
        <v>438</v>
      </c>
      <c r="AB48" s="344" t="s">
        <v>438</v>
      </c>
      <c r="AC48" s="86"/>
      <c r="AD48" s="376">
        <v>110.76</v>
      </c>
      <c r="AE48" s="376">
        <v>145.47</v>
      </c>
      <c r="AF48" s="376">
        <v>38.970999999999997</v>
      </c>
      <c r="AG48" s="376">
        <v>40.83643</v>
      </c>
      <c r="AH48" s="332">
        <v>87.066890000000001</v>
      </c>
      <c r="AI48" s="332">
        <v>188</v>
      </c>
      <c r="AJ48" s="332">
        <v>183</v>
      </c>
      <c r="AK48" s="332">
        <v>157</v>
      </c>
      <c r="AL48" s="332">
        <v>357</v>
      </c>
    </row>
    <row r="49" spans="2:40" s="340" customFormat="1" ht="12" customHeight="1">
      <c r="B49" s="370" t="s">
        <v>461</v>
      </c>
      <c r="C49" s="339" t="s">
        <v>434</v>
      </c>
      <c r="E49" s="339">
        <v>50000</v>
      </c>
      <c r="F49" s="339">
        <v>1149276</v>
      </c>
      <c r="G49" s="339">
        <v>390780</v>
      </c>
      <c r="H49" s="339">
        <v>547655</v>
      </c>
      <c r="I49" s="339">
        <v>150000</v>
      </c>
      <c r="J49" s="339">
        <f>3313539-SUM(K49:M49)</f>
        <v>1360520</v>
      </c>
      <c r="K49" s="340">
        <v>321544</v>
      </c>
      <c r="L49" s="340">
        <v>1331475</v>
      </c>
      <c r="M49" s="340">
        <v>300000</v>
      </c>
      <c r="N49" s="340">
        <v>1589694</v>
      </c>
      <c r="O49" s="340">
        <v>855769</v>
      </c>
      <c r="P49" s="340">
        <v>1028447</v>
      </c>
      <c r="Q49" s="340">
        <v>144818</v>
      </c>
      <c r="R49" s="373">
        <v>2276714</v>
      </c>
      <c r="S49" s="331">
        <v>152357</v>
      </c>
      <c r="T49" s="331">
        <v>267143</v>
      </c>
      <c r="U49" s="331">
        <v>360000</v>
      </c>
      <c r="V49" s="331">
        <v>1403060</v>
      </c>
      <c r="W49" s="331">
        <v>35500</v>
      </c>
      <c r="X49" s="331">
        <v>6000</v>
      </c>
      <c r="Y49" s="331">
        <v>0</v>
      </c>
      <c r="Z49" s="331">
        <v>785391</v>
      </c>
      <c r="AA49" s="331">
        <v>200000</v>
      </c>
      <c r="AB49" s="331">
        <v>673000</v>
      </c>
      <c r="AC49" s="341"/>
      <c r="AD49" s="339">
        <v>2237711</v>
      </c>
      <c r="AE49" s="339">
        <f>+J49+K49+L49+M49</f>
        <v>3313539</v>
      </c>
      <c r="AF49" s="339">
        <v>3618728</v>
      </c>
      <c r="AG49" s="339">
        <v>3056214</v>
      </c>
      <c r="AH49" s="349">
        <v>1444560</v>
      </c>
      <c r="AI49" s="332">
        <v>1709100</v>
      </c>
      <c r="AJ49" s="332">
        <v>1038611</v>
      </c>
      <c r="AK49" s="332">
        <v>1023777</v>
      </c>
      <c r="AL49" s="332">
        <v>562775</v>
      </c>
      <c r="AM49" s="383"/>
      <c r="AN49" s="321"/>
    </row>
    <row r="50" spans="2:40" s="340" customFormat="1" ht="12" customHeight="1">
      <c r="B50" s="341" t="s">
        <v>462</v>
      </c>
      <c r="C50" s="339" t="s">
        <v>434</v>
      </c>
      <c r="E50" s="339">
        <f>+F50+E49</f>
        <v>18055015</v>
      </c>
      <c r="F50" s="339">
        <v>18005015</v>
      </c>
      <c r="G50" s="339">
        <v>16855739</v>
      </c>
      <c r="H50" s="339">
        <v>16464959</v>
      </c>
      <c r="I50" s="339">
        <v>15917304</v>
      </c>
      <c r="J50" s="339">
        <f>K50+J49</f>
        <v>15767304</v>
      </c>
      <c r="K50" s="340">
        <v>14406784</v>
      </c>
      <c r="L50" s="340">
        <v>14085240</v>
      </c>
      <c r="M50" s="340">
        <v>12753765</v>
      </c>
      <c r="N50" s="340">
        <v>12453765</v>
      </c>
      <c r="O50" s="340">
        <v>10864071</v>
      </c>
      <c r="P50" s="340">
        <v>10008302</v>
      </c>
      <c r="Q50" s="340">
        <v>8979855</v>
      </c>
      <c r="R50" s="373">
        <v>8835037</v>
      </c>
      <c r="S50" s="331">
        <v>6558323</v>
      </c>
      <c r="T50" s="331">
        <v>6405966</v>
      </c>
      <c r="U50" s="331">
        <v>6138823</v>
      </c>
      <c r="V50" s="331">
        <v>5778823</v>
      </c>
      <c r="W50" s="331">
        <v>4375763</v>
      </c>
      <c r="X50" s="331">
        <v>4340263</v>
      </c>
      <c r="Y50" s="331">
        <v>4334263</v>
      </c>
      <c r="Z50" s="331">
        <v>4334263</v>
      </c>
      <c r="AA50" s="331">
        <v>3548872</v>
      </c>
      <c r="AB50" s="331">
        <v>3348872</v>
      </c>
      <c r="AC50" s="341"/>
      <c r="AD50" s="339">
        <v>18005015</v>
      </c>
      <c r="AE50" s="339">
        <f>+J50+K50+L50+M50</f>
        <v>57013093</v>
      </c>
      <c r="AF50" s="339">
        <v>12453765</v>
      </c>
      <c r="AG50" s="339">
        <v>8835037</v>
      </c>
      <c r="AH50" s="332">
        <v>5778823</v>
      </c>
      <c r="AI50" s="332">
        <v>4334263</v>
      </c>
      <c r="AJ50" s="332">
        <v>2625163</v>
      </c>
      <c r="AK50" s="332">
        <v>1586552</v>
      </c>
      <c r="AL50" s="332">
        <v>562775</v>
      </c>
      <c r="AM50" s="383"/>
      <c r="AN50" s="321"/>
    </row>
    <row r="51" spans="2:40" ht="12" customHeight="1">
      <c r="B51" s="352" t="s">
        <v>463</v>
      </c>
      <c r="C51" s="125"/>
      <c r="E51" s="330"/>
      <c r="F51" s="330"/>
      <c r="G51" s="330"/>
      <c r="H51" s="330"/>
      <c r="I51" s="330"/>
      <c r="J51" s="330"/>
      <c r="K51" s="330"/>
      <c r="L51" s="330"/>
      <c r="M51" s="330"/>
      <c r="N51" s="330"/>
      <c r="O51" s="330"/>
      <c r="R51" s="376"/>
      <c r="S51" s="344"/>
      <c r="T51" s="344"/>
      <c r="U51" s="344"/>
      <c r="V51" s="344"/>
      <c r="W51" s="344"/>
      <c r="X51" s="344"/>
      <c r="Y51" s="344"/>
      <c r="Z51" s="344"/>
      <c r="AA51" s="344"/>
      <c r="AB51" s="344"/>
      <c r="AC51" s="86"/>
      <c r="AD51" s="330"/>
      <c r="AE51" s="330"/>
      <c r="AF51" s="330"/>
      <c r="AG51" s="330"/>
      <c r="AH51" s="332"/>
      <c r="AI51" s="332"/>
      <c r="AJ51" s="332"/>
      <c r="AK51" s="332"/>
      <c r="AL51" s="332"/>
    </row>
    <row r="52" spans="2:40" ht="12" customHeight="1">
      <c r="B52" s="334" t="s">
        <v>464</v>
      </c>
      <c r="C52" s="125" t="s">
        <v>465</v>
      </c>
      <c r="E52" s="376" t="s">
        <v>438</v>
      </c>
      <c r="F52" s="376" t="s">
        <v>437</v>
      </c>
      <c r="G52" s="376" t="s">
        <v>437</v>
      </c>
      <c r="H52" s="376" t="s">
        <v>437</v>
      </c>
      <c r="I52" s="376" t="s">
        <v>438</v>
      </c>
      <c r="J52" s="376" t="s">
        <v>438</v>
      </c>
      <c r="K52" s="376" t="s">
        <v>438</v>
      </c>
      <c r="L52" s="376" t="s">
        <v>438</v>
      </c>
      <c r="M52" s="376" t="s">
        <v>438</v>
      </c>
      <c r="N52" s="376" t="s">
        <v>438</v>
      </c>
      <c r="O52" s="376" t="s">
        <v>438</v>
      </c>
      <c r="P52" s="376" t="s">
        <v>438</v>
      </c>
      <c r="Q52" s="376" t="s">
        <v>438</v>
      </c>
      <c r="R52" s="376" t="s">
        <v>438</v>
      </c>
      <c r="S52" s="344" t="s">
        <v>438</v>
      </c>
      <c r="T52" s="344" t="s">
        <v>438</v>
      </c>
      <c r="U52" s="344" t="s">
        <v>438</v>
      </c>
      <c r="V52" s="344" t="s">
        <v>438</v>
      </c>
      <c r="W52" s="344" t="s">
        <v>438</v>
      </c>
      <c r="X52" s="344" t="s">
        <v>438</v>
      </c>
      <c r="Y52" s="344" t="s">
        <v>438</v>
      </c>
      <c r="Z52" s="344" t="s">
        <v>438</v>
      </c>
      <c r="AA52" s="344" t="s">
        <v>438</v>
      </c>
      <c r="AB52" s="344" t="s">
        <v>438</v>
      </c>
      <c r="AC52" s="86"/>
      <c r="AD52" s="376">
        <v>0</v>
      </c>
      <c r="AE52" s="376">
        <v>0</v>
      </c>
      <c r="AF52" s="376">
        <v>0</v>
      </c>
      <c r="AG52" s="376">
        <v>0</v>
      </c>
      <c r="AH52" s="332">
        <v>96.632999999999996</v>
      </c>
      <c r="AI52" s="332">
        <v>248216.4</v>
      </c>
      <c r="AJ52" s="332">
        <v>179974</v>
      </c>
      <c r="AK52" s="332">
        <v>91585.48</v>
      </c>
      <c r="AL52" s="332">
        <v>344364</v>
      </c>
    </row>
    <row r="53" spans="2:40" ht="12" customHeight="1">
      <c r="B53" s="334" t="s">
        <v>466</v>
      </c>
      <c r="C53" s="125" t="s">
        <v>467</v>
      </c>
      <c r="E53" s="376" t="s">
        <v>438</v>
      </c>
      <c r="F53" s="376" t="s">
        <v>437</v>
      </c>
      <c r="G53" s="376" t="s">
        <v>437</v>
      </c>
      <c r="H53" s="376" t="s">
        <v>437</v>
      </c>
      <c r="I53" s="376" t="s">
        <v>438</v>
      </c>
      <c r="J53" s="376" t="s">
        <v>438</v>
      </c>
      <c r="K53" s="376" t="s">
        <v>438</v>
      </c>
      <c r="L53" s="376" t="s">
        <v>438</v>
      </c>
      <c r="M53" s="376" t="s">
        <v>438</v>
      </c>
      <c r="N53" s="376" t="s">
        <v>438</v>
      </c>
      <c r="O53" s="376" t="s">
        <v>438</v>
      </c>
      <c r="P53" s="376" t="s">
        <v>438</v>
      </c>
      <c r="Q53" s="376" t="s">
        <v>438</v>
      </c>
      <c r="R53" s="376" t="s">
        <v>438</v>
      </c>
      <c r="S53" s="344" t="s">
        <v>438</v>
      </c>
      <c r="T53" s="344" t="s">
        <v>438</v>
      </c>
      <c r="U53" s="344" t="s">
        <v>438</v>
      </c>
      <c r="V53" s="344" t="s">
        <v>438</v>
      </c>
      <c r="W53" s="344" t="s">
        <v>438</v>
      </c>
      <c r="X53" s="344" t="s">
        <v>438</v>
      </c>
      <c r="Y53" s="344" t="s">
        <v>438</v>
      </c>
      <c r="Z53" s="344" t="s">
        <v>438</v>
      </c>
      <c r="AA53" s="344" t="s">
        <v>438</v>
      </c>
      <c r="AB53" s="344" t="s">
        <v>438</v>
      </c>
      <c r="AC53" s="86"/>
      <c r="AD53" s="376">
        <v>76654.28</v>
      </c>
      <c r="AE53" s="376">
        <v>268910821.24000001</v>
      </c>
      <c r="AF53" s="376">
        <v>44076148.530000001</v>
      </c>
      <c r="AG53" s="376">
        <v>11402428.720000001</v>
      </c>
      <c r="AH53" s="349">
        <v>17769106.920000002</v>
      </c>
      <c r="AI53" s="332">
        <v>98336287.299999997</v>
      </c>
      <c r="AJ53" s="332">
        <v>237400397</v>
      </c>
      <c r="AK53" s="332">
        <v>255581088.83000001</v>
      </c>
      <c r="AL53" s="332">
        <v>449551738.13999999</v>
      </c>
    </row>
    <row r="54" spans="2:40" ht="12" customHeight="1">
      <c r="B54" s="334" t="s">
        <v>468</v>
      </c>
      <c r="C54" s="125" t="s">
        <v>467</v>
      </c>
      <c r="E54" s="376" t="s">
        <v>438</v>
      </c>
      <c r="F54" s="376" t="s">
        <v>437</v>
      </c>
      <c r="G54" s="376" t="s">
        <v>437</v>
      </c>
      <c r="H54" s="376" t="s">
        <v>437</v>
      </c>
      <c r="I54" s="376" t="s">
        <v>438</v>
      </c>
      <c r="J54" s="376" t="s">
        <v>438</v>
      </c>
      <c r="K54" s="376" t="s">
        <v>438</v>
      </c>
      <c r="L54" s="376" t="s">
        <v>438</v>
      </c>
      <c r="M54" s="376" t="s">
        <v>438</v>
      </c>
      <c r="N54" s="376" t="s">
        <v>438</v>
      </c>
      <c r="O54" s="376" t="s">
        <v>438</v>
      </c>
      <c r="P54" s="376" t="s">
        <v>438</v>
      </c>
      <c r="Q54" s="376" t="s">
        <v>438</v>
      </c>
      <c r="R54" s="376" t="s">
        <v>438</v>
      </c>
      <c r="S54" s="344" t="s">
        <v>438</v>
      </c>
      <c r="T54" s="344" t="s">
        <v>438</v>
      </c>
      <c r="U54" s="344" t="s">
        <v>438</v>
      </c>
      <c r="V54" s="344" t="s">
        <v>438</v>
      </c>
      <c r="W54" s="344" t="s">
        <v>438</v>
      </c>
      <c r="X54" s="344" t="s">
        <v>438</v>
      </c>
      <c r="Y54" s="344" t="s">
        <v>438</v>
      </c>
      <c r="Z54" s="344" t="s">
        <v>438</v>
      </c>
      <c r="AA54" s="344" t="s">
        <v>438</v>
      </c>
      <c r="AB54" s="344" t="s">
        <v>438</v>
      </c>
      <c r="AC54" s="86"/>
      <c r="AD54" s="376">
        <v>0</v>
      </c>
      <c r="AE54" s="376">
        <v>0</v>
      </c>
      <c r="AF54" s="376">
        <v>0</v>
      </c>
      <c r="AG54" s="376">
        <v>0</v>
      </c>
      <c r="AH54" s="332">
        <v>0</v>
      </c>
      <c r="AI54" s="332">
        <v>71352483</v>
      </c>
      <c r="AJ54" s="332">
        <v>102213921</v>
      </c>
      <c r="AK54" s="332">
        <v>5646664</v>
      </c>
      <c r="AL54" s="332" t="s">
        <v>114</v>
      </c>
    </row>
    <row r="55" spans="2:40" ht="12" customHeight="1">
      <c r="B55" s="334" t="s">
        <v>469</v>
      </c>
      <c r="C55" s="125" t="s">
        <v>470</v>
      </c>
      <c r="E55" s="376" t="s">
        <v>438</v>
      </c>
      <c r="F55" s="376" t="s">
        <v>437</v>
      </c>
      <c r="G55" s="376" t="s">
        <v>437</v>
      </c>
      <c r="H55" s="376" t="s">
        <v>437</v>
      </c>
      <c r="I55" s="376" t="s">
        <v>438</v>
      </c>
      <c r="J55" s="376" t="s">
        <v>438</v>
      </c>
      <c r="K55" s="376" t="s">
        <v>438</v>
      </c>
      <c r="L55" s="376" t="s">
        <v>438</v>
      </c>
      <c r="M55" s="376" t="s">
        <v>438</v>
      </c>
      <c r="N55" s="376" t="s">
        <v>438</v>
      </c>
      <c r="O55" s="376" t="s">
        <v>438</v>
      </c>
      <c r="P55" s="376" t="s">
        <v>438</v>
      </c>
      <c r="Q55" s="376" t="s">
        <v>438</v>
      </c>
      <c r="R55" s="376" t="s">
        <v>438</v>
      </c>
      <c r="S55" s="344">
        <v>699693.53999999992</v>
      </c>
      <c r="T55" s="344" t="s">
        <v>438</v>
      </c>
      <c r="U55" s="344" t="s">
        <v>438</v>
      </c>
      <c r="V55" s="344" t="s">
        <v>438</v>
      </c>
      <c r="W55" s="344" t="s">
        <v>438</v>
      </c>
      <c r="X55" s="344" t="s">
        <v>438</v>
      </c>
      <c r="Y55" s="344" t="s">
        <v>438</v>
      </c>
      <c r="Z55" s="344" t="s">
        <v>438</v>
      </c>
      <c r="AA55" s="344" t="s">
        <v>438</v>
      </c>
      <c r="AB55" s="344" t="s">
        <v>438</v>
      </c>
      <c r="AC55" s="86"/>
      <c r="AD55" s="376">
        <v>8237040</v>
      </c>
      <c r="AE55" s="376">
        <v>14911583.82</v>
      </c>
      <c r="AF55" s="376">
        <v>6177111.3600000003</v>
      </c>
      <c r="AG55" s="376">
        <v>3916004.82</v>
      </c>
      <c r="AH55" s="332">
        <v>1139.8499999999999</v>
      </c>
      <c r="AI55" s="332">
        <v>4595348.45</v>
      </c>
      <c r="AJ55" s="332">
        <v>4427342.3600000003</v>
      </c>
      <c r="AK55" s="332">
        <v>17281495.539999999</v>
      </c>
      <c r="AL55" s="332">
        <v>16487429.380000001</v>
      </c>
    </row>
    <row r="56" spans="2:40" ht="12" customHeight="1">
      <c r="B56" s="334" t="s">
        <v>471</v>
      </c>
      <c r="C56" s="125" t="s">
        <v>470</v>
      </c>
      <c r="E56" s="376" t="s">
        <v>438</v>
      </c>
      <c r="F56" s="376" t="s">
        <v>437</v>
      </c>
      <c r="G56" s="376" t="s">
        <v>437</v>
      </c>
      <c r="H56" s="376" t="s">
        <v>437</v>
      </c>
      <c r="I56" s="376" t="s">
        <v>438</v>
      </c>
      <c r="J56" s="376" t="s">
        <v>438</v>
      </c>
      <c r="K56" s="376" t="s">
        <v>438</v>
      </c>
      <c r="L56" s="376" t="s">
        <v>438</v>
      </c>
      <c r="M56" s="376" t="s">
        <v>438</v>
      </c>
      <c r="N56" s="376" t="s">
        <v>438</v>
      </c>
      <c r="O56" s="376" t="s">
        <v>438</v>
      </c>
      <c r="P56" s="376" t="s">
        <v>438</v>
      </c>
      <c r="Q56" s="376" t="s">
        <v>438</v>
      </c>
      <c r="R56" s="376" t="s">
        <v>438</v>
      </c>
      <c r="S56" s="344">
        <v>232399.44</v>
      </c>
      <c r="T56" s="344" t="s">
        <v>438</v>
      </c>
      <c r="U56" s="344" t="s">
        <v>438</v>
      </c>
      <c r="V56" s="344" t="s">
        <v>438</v>
      </c>
      <c r="W56" s="344" t="s">
        <v>438</v>
      </c>
      <c r="X56" s="344" t="s">
        <v>438</v>
      </c>
      <c r="Y56" s="344" t="s">
        <v>438</v>
      </c>
      <c r="Z56" s="344" t="s">
        <v>438</v>
      </c>
      <c r="AA56" s="344" t="s">
        <v>438</v>
      </c>
      <c r="AB56" s="344" t="s">
        <v>438</v>
      </c>
      <c r="AC56" s="86"/>
      <c r="AD56" s="376">
        <v>1144262.79</v>
      </c>
      <c r="AE56" s="376">
        <v>311421.62</v>
      </c>
      <c r="AF56" s="376">
        <v>321840.82</v>
      </c>
      <c r="AG56" s="376">
        <v>1138890.8500000001</v>
      </c>
      <c r="AH56" s="332">
        <v>323962.18</v>
      </c>
      <c r="AI56" s="332">
        <v>1318047.83</v>
      </c>
      <c r="AJ56" s="332">
        <v>1095675.8700000001</v>
      </c>
      <c r="AK56" s="332">
        <v>2719532.3</v>
      </c>
      <c r="AL56" s="332">
        <v>51441663.780000001</v>
      </c>
    </row>
    <row r="57" spans="2:40" ht="12" hidden="1" customHeight="1">
      <c r="B57" s="86" t="s">
        <v>472</v>
      </c>
      <c r="C57" s="125" t="s">
        <v>473</v>
      </c>
      <c r="E57" s="376" t="s">
        <v>438</v>
      </c>
      <c r="F57" s="376" t="s">
        <v>437</v>
      </c>
      <c r="G57" s="376"/>
      <c r="H57" s="376" t="s">
        <v>437</v>
      </c>
      <c r="I57" s="376" t="s">
        <v>438</v>
      </c>
      <c r="J57" s="376" t="s">
        <v>438</v>
      </c>
      <c r="K57" s="376" t="s">
        <v>438</v>
      </c>
      <c r="L57" s="376" t="s">
        <v>438</v>
      </c>
      <c r="M57" s="376" t="s">
        <v>438</v>
      </c>
      <c r="N57" s="376" t="s">
        <v>438</v>
      </c>
      <c r="O57" s="376" t="s">
        <v>438</v>
      </c>
      <c r="P57" s="376" t="s">
        <v>438</v>
      </c>
      <c r="Q57" s="376" t="s">
        <v>438</v>
      </c>
      <c r="R57" s="376" t="s">
        <v>438</v>
      </c>
      <c r="S57" s="344" t="s">
        <v>438</v>
      </c>
      <c r="T57" s="344" t="s">
        <v>438</v>
      </c>
      <c r="U57" s="344" t="s">
        <v>438</v>
      </c>
      <c r="V57" s="344" t="s">
        <v>438</v>
      </c>
      <c r="W57" s="344" t="s">
        <v>438</v>
      </c>
      <c r="X57" s="344" t="s">
        <v>438</v>
      </c>
      <c r="Y57" s="344" t="s">
        <v>438</v>
      </c>
      <c r="Z57" s="344" t="s">
        <v>438</v>
      </c>
      <c r="AA57" s="344" t="s">
        <v>438</v>
      </c>
      <c r="AB57" s="344" t="s">
        <v>438</v>
      </c>
      <c r="AC57" s="86"/>
      <c r="AD57" s="376"/>
      <c r="AE57" s="376">
        <v>0</v>
      </c>
      <c r="AF57" s="376">
        <v>56.305</v>
      </c>
      <c r="AG57" s="376">
        <v>212</v>
      </c>
      <c r="AH57" s="332">
        <v>0</v>
      </c>
      <c r="AI57" s="332">
        <v>620982</v>
      </c>
      <c r="AJ57" s="332" t="s">
        <v>85</v>
      </c>
      <c r="AK57" s="332" t="s">
        <v>85</v>
      </c>
      <c r="AL57" s="332" t="s">
        <v>85</v>
      </c>
    </row>
    <row r="58" spans="2:40" ht="12" hidden="1" customHeight="1">
      <c r="B58" s="86" t="s">
        <v>472</v>
      </c>
      <c r="C58" s="125" t="s">
        <v>431</v>
      </c>
      <c r="E58" s="376" t="s">
        <v>438</v>
      </c>
      <c r="F58" s="376" t="s">
        <v>437</v>
      </c>
      <c r="G58" s="376"/>
      <c r="H58" s="376" t="s">
        <v>437</v>
      </c>
      <c r="I58" s="376" t="s">
        <v>438</v>
      </c>
      <c r="J58" s="376" t="s">
        <v>438</v>
      </c>
      <c r="K58" s="376" t="s">
        <v>438</v>
      </c>
      <c r="L58" s="376" t="s">
        <v>438</v>
      </c>
      <c r="M58" s="376" t="s">
        <v>438</v>
      </c>
      <c r="N58" s="376" t="s">
        <v>438</v>
      </c>
      <c r="O58" s="376" t="s">
        <v>438</v>
      </c>
      <c r="P58" s="376" t="s">
        <v>438</v>
      </c>
      <c r="Q58" s="376" t="s">
        <v>438</v>
      </c>
      <c r="R58" s="376" t="s">
        <v>438</v>
      </c>
      <c r="S58" s="344" t="s">
        <v>438</v>
      </c>
      <c r="T58" s="344" t="s">
        <v>438</v>
      </c>
      <c r="U58" s="344" t="s">
        <v>438</v>
      </c>
      <c r="V58" s="344" t="s">
        <v>438</v>
      </c>
      <c r="W58" s="344" t="s">
        <v>438</v>
      </c>
      <c r="X58" s="344" t="s">
        <v>438</v>
      </c>
      <c r="Y58" s="344" t="s">
        <v>438</v>
      </c>
      <c r="Z58" s="344" t="s">
        <v>438</v>
      </c>
      <c r="AA58" s="344" t="s">
        <v>438</v>
      </c>
      <c r="AB58" s="344" t="s">
        <v>438</v>
      </c>
      <c r="AC58" s="86"/>
      <c r="AD58" s="376"/>
      <c r="AE58" s="376">
        <v>0</v>
      </c>
      <c r="AF58" s="376">
        <v>909.32</v>
      </c>
      <c r="AG58" s="376">
        <v>3.5</v>
      </c>
      <c r="AH58" s="332">
        <v>0</v>
      </c>
      <c r="AI58" s="332">
        <v>7954</v>
      </c>
      <c r="AJ58" s="332" t="s">
        <v>85</v>
      </c>
      <c r="AK58" s="332" t="s">
        <v>85</v>
      </c>
      <c r="AL58" s="332" t="s">
        <v>85</v>
      </c>
    </row>
    <row r="60" spans="2:40" ht="12" customHeight="1">
      <c r="B60" s="353" t="s">
        <v>24</v>
      </c>
      <c r="C60" s="354"/>
      <c r="D60" s="355"/>
      <c r="E60" s="355"/>
      <c r="F60" s="355"/>
      <c r="G60" s="355"/>
      <c r="H60" s="355"/>
      <c r="I60" s="355"/>
      <c r="J60" s="355"/>
      <c r="K60" s="355"/>
      <c r="L60" s="355"/>
      <c r="M60" s="355"/>
      <c r="N60" s="355"/>
      <c r="O60" s="355"/>
      <c r="P60" s="355"/>
      <c r="Q60" s="355"/>
      <c r="R60" s="379"/>
      <c r="S60" s="356"/>
      <c r="T60" s="356"/>
      <c r="U60" s="356"/>
      <c r="V60" s="356"/>
      <c r="W60" s="356"/>
      <c r="X60" s="356"/>
      <c r="Y60" s="356"/>
      <c r="Z60" s="356"/>
      <c r="AA60" s="356"/>
      <c r="AB60" s="356"/>
      <c r="AC60" s="357"/>
      <c r="AD60" s="355"/>
      <c r="AE60" s="355"/>
      <c r="AF60" s="355"/>
      <c r="AG60" s="355"/>
      <c r="AH60" s="358"/>
      <c r="AI60" s="358"/>
      <c r="AJ60" s="358"/>
      <c r="AK60" s="358"/>
      <c r="AL60" s="358"/>
    </row>
    <row r="61" spans="2:40" ht="12" customHeight="1">
      <c r="B61" s="135" t="s">
        <v>474</v>
      </c>
    </row>
    <row r="62" spans="2:40" ht="12" customHeight="1">
      <c r="B62" s="318" t="s">
        <v>475</v>
      </c>
      <c r="C62" s="82" t="s">
        <v>476</v>
      </c>
    </row>
    <row r="63" spans="2:40" ht="12" customHeight="1">
      <c r="B63" s="318" t="s">
        <v>477</v>
      </c>
      <c r="C63" s="82" t="s">
        <v>478</v>
      </c>
    </row>
    <row r="64" spans="2:40" ht="12" customHeight="1">
      <c r="B64" s="318" t="s">
        <v>479</v>
      </c>
      <c r="C64" s="82" t="s">
        <v>480</v>
      </c>
    </row>
    <row r="65" spans="2:3" ht="12" customHeight="1">
      <c r="B65" s="318" t="s">
        <v>481</v>
      </c>
      <c r="C65" s="82" t="s">
        <v>482</v>
      </c>
    </row>
    <row r="66" spans="2:3" ht="12" customHeight="1">
      <c r="B66" s="318" t="s">
        <v>483</v>
      </c>
      <c r="C66" s="82" t="s">
        <v>484</v>
      </c>
    </row>
    <row r="67" spans="2:3" ht="12" customHeight="1">
      <c r="C67" s="359"/>
    </row>
    <row r="68" spans="2:3" ht="12" customHeight="1">
      <c r="C68" s="359"/>
    </row>
  </sheetData>
  <mergeCells count="6">
    <mergeCell ref="E7:E8"/>
    <mergeCell ref="H7:H8"/>
    <mergeCell ref="L7:L8"/>
    <mergeCell ref="K7:K8"/>
    <mergeCell ref="J7:J8"/>
    <mergeCell ref="I7:I8"/>
  </mergeCells>
  <phoneticPr fontId="14" type="noConversion"/>
  <hyperlinks>
    <hyperlink ref="C64" r:id="rId1" xr:uid="{60B957AA-FC21-4E13-87D8-3E1006365341}"/>
    <hyperlink ref="C65" r:id="rId2" xr:uid="{B4695147-0F80-452A-B242-D487F654F49A}"/>
    <hyperlink ref="C66" r:id="rId3" xr:uid="{503C4008-EC6B-4417-AE0F-5C90A86F1FB7}"/>
    <hyperlink ref="C63" r:id="rId4" xr:uid="{9F38389B-CA21-4BFC-80EC-A13B87EA17DB}"/>
    <hyperlink ref="C62" r:id="rId5" xr:uid="{75F44770-8C93-4C98-8FE7-61F871353AD7}"/>
    <hyperlink ref="B1" location="Contenido!A1" display="Volver a contenido" xr:uid="{CF0FF857-80C5-4C1D-AB0F-9125A31111E6}"/>
  </hyperlinks>
  <pageMargins left="0.7" right="0.7" top="0.75" bottom="0.75" header="0.3" footer="0.3"/>
  <pageSetup orientation="portrait" r:id="rId6"/>
  <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20"/>
  <sheetViews>
    <sheetView showGridLines="0" zoomScale="90" zoomScaleNormal="90" workbookViewId="0">
      <pane xSplit="2" ySplit="2" topLeftCell="C3"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4.15" customHeight="1"/>
  <cols>
    <col min="1" max="1" width="4.7265625" style="21" customWidth="1"/>
    <col min="2" max="2" width="46.7265625" style="21" customWidth="1"/>
    <col min="3" max="3" width="16.08984375" style="21" customWidth="1"/>
    <col min="4" max="4" width="21.26953125" style="137" customWidth="1"/>
    <col min="5" max="5" width="19.26953125" style="21" customWidth="1"/>
    <col min="6" max="6" width="15.90625" style="21" bestFit="1" customWidth="1"/>
    <col min="7" max="7" width="28.453125" style="92" customWidth="1"/>
    <col min="8" max="8" width="24.81640625" style="21" customWidth="1"/>
    <col min="9" max="9" width="18.90625" style="21" bestFit="1" customWidth="1"/>
    <col min="10" max="10" width="22.90625" style="21" customWidth="1"/>
    <col min="11" max="11" width="31.90625" style="21" bestFit="1" customWidth="1"/>
    <col min="12" max="12" width="11.453125" style="21"/>
    <col min="13" max="13" width="17.81640625" style="21" bestFit="1" customWidth="1"/>
    <col min="14" max="16384" width="11.453125" style="21"/>
  </cols>
  <sheetData>
    <row r="1" spans="2:13" ht="14.15" customHeight="1">
      <c r="B1" s="612" t="s">
        <v>32</v>
      </c>
      <c r="G1" s="705"/>
      <c r="H1" s="360"/>
    </row>
    <row r="2" spans="2:13" ht="14.15" customHeight="1">
      <c r="B2" s="468" t="s">
        <v>485</v>
      </c>
      <c r="D2" s="145"/>
    </row>
    <row r="3" spans="2:13" s="92" customFormat="1" ht="14.15" customHeight="1">
      <c r="D3" s="678"/>
      <c r="H3" s="682"/>
    </row>
    <row r="4" spans="2:13" s="682" customFormat="1" ht="14.15" customHeight="1">
      <c r="B4" s="679" t="s">
        <v>486</v>
      </c>
      <c r="C4" s="680" t="s">
        <v>487</v>
      </c>
      <c r="D4" s="681" t="s">
        <v>488</v>
      </c>
      <c r="E4" s="680" t="s">
        <v>489</v>
      </c>
      <c r="F4" s="680" t="s">
        <v>490</v>
      </c>
      <c r="G4" s="644" t="s">
        <v>563</v>
      </c>
      <c r="H4" s="644" t="s">
        <v>866</v>
      </c>
      <c r="K4" s="730"/>
      <c r="L4" s="731"/>
      <c r="M4" s="683"/>
    </row>
    <row r="5" spans="2:13" ht="14.15" customHeight="1">
      <c r="B5" s="719" t="s">
        <v>511</v>
      </c>
      <c r="C5" s="685" t="s">
        <v>492</v>
      </c>
      <c r="D5" s="686" t="s">
        <v>507</v>
      </c>
      <c r="E5" s="685" t="s">
        <v>498</v>
      </c>
      <c r="F5" s="687" t="s">
        <v>499</v>
      </c>
      <c r="G5" s="688">
        <v>2.5</v>
      </c>
      <c r="H5" s="688">
        <v>0.62933299594293024</v>
      </c>
      <c r="I5" s="689"/>
      <c r="K5" s="730"/>
      <c r="L5" s="732"/>
      <c r="M5" s="692"/>
    </row>
    <row r="6" spans="2:13" ht="14.15" customHeight="1">
      <c r="B6" s="719" t="s">
        <v>508</v>
      </c>
      <c r="C6" s="685" t="s">
        <v>492</v>
      </c>
      <c r="D6" s="686" t="s">
        <v>507</v>
      </c>
      <c r="E6" s="685" t="s">
        <v>498</v>
      </c>
      <c r="F6" s="687" t="s">
        <v>499</v>
      </c>
      <c r="G6" s="688">
        <v>10</v>
      </c>
      <c r="H6" s="688">
        <v>0.58628743972989572</v>
      </c>
      <c r="I6" s="689"/>
      <c r="K6" s="730"/>
      <c r="L6" s="732"/>
      <c r="M6" s="692"/>
    </row>
    <row r="7" spans="2:13" ht="14.15" customHeight="1">
      <c r="B7" s="719" t="s">
        <v>506</v>
      </c>
      <c r="C7" s="685" t="s">
        <v>492</v>
      </c>
      <c r="D7" s="686" t="s">
        <v>507</v>
      </c>
      <c r="E7" s="685" t="s">
        <v>498</v>
      </c>
      <c r="F7" s="687" t="s">
        <v>499</v>
      </c>
      <c r="G7" s="760">
        <v>1.67</v>
      </c>
      <c r="H7" s="688">
        <v>0.49371744256524541</v>
      </c>
      <c r="I7" s="689"/>
      <c r="K7" s="730"/>
      <c r="L7" s="691"/>
      <c r="M7" s="692"/>
    </row>
    <row r="8" spans="2:13" ht="14.15" customHeight="1">
      <c r="B8" s="719" t="s">
        <v>519</v>
      </c>
      <c r="C8" s="685" t="s">
        <v>492</v>
      </c>
      <c r="D8" s="686" t="s">
        <v>214</v>
      </c>
      <c r="E8" s="685" t="s">
        <v>498</v>
      </c>
      <c r="F8" s="687" t="s">
        <v>499</v>
      </c>
      <c r="G8" s="688">
        <v>22.4</v>
      </c>
      <c r="H8" s="688">
        <v>0.74596971896678976</v>
      </c>
      <c r="I8" s="689"/>
      <c r="K8" s="693"/>
      <c r="L8" s="691"/>
      <c r="M8" s="692"/>
    </row>
    <row r="9" spans="2:13" ht="14.15" customHeight="1">
      <c r="B9" s="719" t="s">
        <v>497</v>
      </c>
      <c r="C9" s="685" t="s">
        <v>492</v>
      </c>
      <c r="D9" s="686" t="s">
        <v>214</v>
      </c>
      <c r="E9" s="685" t="s">
        <v>498</v>
      </c>
      <c r="F9" s="687" t="s">
        <v>499</v>
      </c>
      <c r="G9" s="688">
        <v>21.6</v>
      </c>
      <c r="H9" s="688">
        <v>0.78765841394715574</v>
      </c>
      <c r="I9" s="689"/>
      <c r="K9" s="690"/>
      <c r="L9" s="691"/>
      <c r="M9" s="692"/>
    </row>
    <row r="10" spans="2:13" ht="14.15" customHeight="1">
      <c r="B10" s="719" t="s">
        <v>513</v>
      </c>
      <c r="C10" s="685" t="s">
        <v>492</v>
      </c>
      <c r="D10" s="686" t="s">
        <v>214</v>
      </c>
      <c r="E10" s="685" t="s">
        <v>498</v>
      </c>
      <c r="F10" s="687" t="s">
        <v>499</v>
      </c>
      <c r="G10" s="773">
        <v>1.8</v>
      </c>
      <c r="H10" s="725">
        <v>0.81519931307794813</v>
      </c>
      <c r="I10" s="689"/>
      <c r="K10" s="690"/>
      <c r="L10" s="694"/>
      <c r="M10" s="695"/>
    </row>
    <row r="11" spans="2:13" ht="14.15" customHeight="1">
      <c r="B11" s="719" t="s">
        <v>512</v>
      </c>
      <c r="C11" s="685" t="s">
        <v>492</v>
      </c>
      <c r="D11" s="686" t="s">
        <v>214</v>
      </c>
      <c r="E11" s="685" t="s">
        <v>498</v>
      </c>
      <c r="F11" s="687" t="s">
        <v>499</v>
      </c>
      <c r="G11" s="774"/>
      <c r="H11" s="725">
        <v>0.81519931307794813</v>
      </c>
      <c r="I11" s="689"/>
      <c r="K11" s="690"/>
      <c r="L11" s="694"/>
      <c r="M11" s="695"/>
    </row>
    <row r="12" spans="2:13" ht="14.15" customHeight="1">
      <c r="B12" s="720" t="s">
        <v>510</v>
      </c>
      <c r="C12" s="685" t="s">
        <v>492</v>
      </c>
      <c r="D12" s="696" t="s">
        <v>214</v>
      </c>
      <c r="E12" s="685" t="s">
        <v>498</v>
      </c>
      <c r="F12" s="687" t="s">
        <v>499</v>
      </c>
      <c r="G12" s="773">
        <v>6.7</v>
      </c>
      <c r="H12" s="707">
        <v>0.54103943044755465</v>
      </c>
      <c r="I12" s="689"/>
      <c r="K12" s="693"/>
      <c r="L12" s="698"/>
      <c r="M12" s="695"/>
    </row>
    <row r="13" spans="2:13" ht="14.15" customHeight="1">
      <c r="B13" s="720" t="s">
        <v>509</v>
      </c>
      <c r="C13" s="685" t="s">
        <v>492</v>
      </c>
      <c r="D13" s="696" t="s">
        <v>214</v>
      </c>
      <c r="E13" s="685" t="s">
        <v>498</v>
      </c>
      <c r="F13" s="687" t="s">
        <v>499</v>
      </c>
      <c r="G13" s="774"/>
      <c r="H13" s="706">
        <v>0.54103943044755465</v>
      </c>
      <c r="I13" s="689"/>
      <c r="K13" s="690"/>
      <c r="L13" s="694"/>
      <c r="M13" s="695"/>
    </row>
    <row r="14" spans="2:13" ht="14.15" customHeight="1">
      <c r="B14" s="719" t="s">
        <v>515</v>
      </c>
      <c r="C14" s="685" t="s">
        <v>492</v>
      </c>
      <c r="D14" s="696" t="s">
        <v>214</v>
      </c>
      <c r="E14" s="685" t="s">
        <v>498</v>
      </c>
      <c r="F14" s="687" t="s">
        <v>499</v>
      </c>
      <c r="G14" s="688">
        <v>24.9</v>
      </c>
      <c r="H14" s="697">
        <v>0.77381086058301041</v>
      </c>
      <c r="I14" s="689"/>
      <c r="K14" s="454"/>
      <c r="L14" s="454"/>
      <c r="M14" s="454"/>
    </row>
    <row r="15" spans="2:13" ht="14.15" customHeight="1">
      <c r="B15" s="719" t="s">
        <v>517</v>
      </c>
      <c r="C15" s="685" t="s">
        <v>492</v>
      </c>
      <c r="D15" s="696" t="s">
        <v>214</v>
      </c>
      <c r="E15" s="685" t="s">
        <v>498</v>
      </c>
      <c r="F15" s="687" t="s">
        <v>499</v>
      </c>
      <c r="G15" s="699">
        <v>21</v>
      </c>
      <c r="H15" s="699">
        <v>0.44144147918735888</v>
      </c>
      <c r="I15" s="689"/>
      <c r="M15" s="649"/>
    </row>
    <row r="16" spans="2:13" ht="12.75" customHeight="1">
      <c r="B16" s="719" t="s">
        <v>514</v>
      </c>
      <c r="C16" s="685" t="s">
        <v>492</v>
      </c>
      <c r="D16" s="686" t="s">
        <v>214</v>
      </c>
      <c r="E16" s="685" t="s">
        <v>498</v>
      </c>
      <c r="F16" s="687" t="s">
        <v>499</v>
      </c>
      <c r="G16" s="688">
        <v>19.8</v>
      </c>
      <c r="H16" s="688">
        <v>0.35251289557039817</v>
      </c>
      <c r="I16" s="689"/>
      <c r="M16" s="649"/>
    </row>
    <row r="17" spans="2:13" ht="12.5" customHeight="1">
      <c r="B17" s="719" t="s">
        <v>516</v>
      </c>
      <c r="C17" s="685" t="s">
        <v>492</v>
      </c>
      <c r="D17" s="696" t="s">
        <v>214</v>
      </c>
      <c r="E17" s="685" t="s">
        <v>498</v>
      </c>
      <c r="F17" s="687" t="s">
        <v>499</v>
      </c>
      <c r="G17" s="697">
        <v>21</v>
      </c>
      <c r="H17" s="697">
        <v>0.41191454429265456</v>
      </c>
      <c r="I17" s="689"/>
      <c r="M17" s="649"/>
    </row>
    <row r="18" spans="2:13" ht="12.75" customHeight="1">
      <c r="B18" s="719" t="s">
        <v>503</v>
      </c>
      <c r="C18" s="685" t="s">
        <v>492</v>
      </c>
      <c r="D18" s="696" t="s">
        <v>214</v>
      </c>
      <c r="E18" s="685" t="s">
        <v>498</v>
      </c>
      <c r="F18" s="687" t="s">
        <v>501</v>
      </c>
      <c r="G18" s="688">
        <v>315</v>
      </c>
      <c r="H18" s="688">
        <v>0.37255235560758254</v>
      </c>
      <c r="I18" s="689"/>
    </row>
    <row r="19" spans="2:13" ht="12.5" customHeight="1">
      <c r="B19" s="719" t="s">
        <v>505</v>
      </c>
      <c r="C19" s="685" t="s">
        <v>492</v>
      </c>
      <c r="D19" s="700" t="s">
        <v>214</v>
      </c>
      <c r="E19" s="685" t="s">
        <v>498</v>
      </c>
      <c r="F19" s="687" t="s">
        <v>501</v>
      </c>
      <c r="G19" s="697">
        <v>51</v>
      </c>
      <c r="H19" s="697">
        <v>0.38158862857296261</v>
      </c>
      <c r="I19" s="689"/>
    </row>
    <row r="20" spans="2:13" ht="14.15" customHeight="1">
      <c r="B20" s="719" t="s">
        <v>918</v>
      </c>
      <c r="C20" s="685" t="s">
        <v>492</v>
      </c>
      <c r="D20" s="686" t="s">
        <v>214</v>
      </c>
      <c r="E20" s="685" t="s">
        <v>498</v>
      </c>
      <c r="F20" s="687" t="s">
        <v>499</v>
      </c>
      <c r="G20" s="688">
        <v>5</v>
      </c>
      <c r="H20" s="697">
        <v>0.38158862857296261</v>
      </c>
      <c r="I20" s="689"/>
      <c r="J20" s="762"/>
      <c r="K20" s="762"/>
      <c r="L20" s="762"/>
      <c r="M20" s="762"/>
    </row>
    <row r="21" spans="2:13" ht="12.5">
      <c r="B21" s="719" t="s">
        <v>518</v>
      </c>
      <c r="C21" s="685" t="s">
        <v>492</v>
      </c>
      <c r="D21" s="686" t="s">
        <v>214</v>
      </c>
      <c r="E21" s="685" t="s">
        <v>498</v>
      </c>
      <c r="F21" s="687" t="s">
        <v>501</v>
      </c>
      <c r="G21" s="688">
        <v>56</v>
      </c>
      <c r="H21" s="688">
        <v>0.47542786158190448</v>
      </c>
      <c r="I21" s="689"/>
      <c r="J21" s="775"/>
      <c r="K21" s="771"/>
      <c r="L21" s="771"/>
      <c r="M21" s="771"/>
    </row>
    <row r="22" spans="2:13" ht="12.75" customHeight="1">
      <c r="B22" s="719" t="s">
        <v>504</v>
      </c>
      <c r="C22" s="685" t="s">
        <v>492</v>
      </c>
      <c r="D22" s="686" t="s">
        <v>214</v>
      </c>
      <c r="E22" s="685" t="s">
        <v>498</v>
      </c>
      <c r="F22" s="687" t="s">
        <v>501</v>
      </c>
      <c r="G22" s="688">
        <v>132</v>
      </c>
      <c r="H22" s="688">
        <v>0.15003468084843549</v>
      </c>
      <c r="I22" s="689"/>
      <c r="J22" s="775"/>
      <c r="K22" s="771"/>
      <c r="L22" s="771"/>
      <c r="M22" s="771"/>
    </row>
    <row r="23" spans="2:13" ht="12.5" customHeight="1">
      <c r="B23" s="719" t="s">
        <v>502</v>
      </c>
      <c r="C23" s="685" t="s">
        <v>492</v>
      </c>
      <c r="D23" s="686" t="s">
        <v>214</v>
      </c>
      <c r="E23" s="685" t="s">
        <v>498</v>
      </c>
      <c r="F23" s="687" t="s">
        <v>501</v>
      </c>
      <c r="G23" s="688">
        <v>72</v>
      </c>
      <c r="H23" s="688">
        <v>0.44403363276524227</v>
      </c>
      <c r="I23" s="689"/>
      <c r="J23" s="761"/>
      <c r="K23" s="761"/>
      <c r="L23" s="761"/>
      <c r="M23" s="761"/>
    </row>
    <row r="24" spans="2:13" ht="12.75" customHeight="1">
      <c r="B24" s="719" t="s">
        <v>500</v>
      </c>
      <c r="C24" s="685" t="s">
        <v>492</v>
      </c>
      <c r="D24" s="686" t="s">
        <v>214</v>
      </c>
      <c r="E24" s="685" t="s">
        <v>498</v>
      </c>
      <c r="F24" s="687" t="s">
        <v>501</v>
      </c>
      <c r="G24" s="688">
        <v>355</v>
      </c>
      <c r="H24" s="688">
        <v>0.44403363276524227</v>
      </c>
      <c r="I24" s="689"/>
      <c r="J24" s="761"/>
      <c r="K24" s="761"/>
      <c r="L24" s="761"/>
      <c r="M24" s="761"/>
    </row>
    <row r="25" spans="2:13" ht="12.75" customHeight="1">
      <c r="B25" s="684" t="s">
        <v>864</v>
      </c>
      <c r="C25" s="685" t="s">
        <v>492</v>
      </c>
      <c r="D25" s="686" t="s">
        <v>867</v>
      </c>
      <c r="E25" s="685" t="s">
        <v>378</v>
      </c>
      <c r="F25" s="687" t="s">
        <v>865</v>
      </c>
      <c r="G25" s="688">
        <v>51.8</v>
      </c>
      <c r="H25" s="688"/>
      <c r="I25" s="689"/>
      <c r="J25" s="761"/>
      <c r="K25" s="761"/>
      <c r="L25" s="761"/>
      <c r="M25" s="761"/>
    </row>
    <row r="26" spans="2:13" ht="12.65" customHeight="1">
      <c r="B26" s="719" t="s">
        <v>906</v>
      </c>
      <c r="C26" s="685" t="s">
        <v>492</v>
      </c>
      <c r="D26" s="686" t="s">
        <v>868</v>
      </c>
      <c r="E26" s="685" t="s">
        <v>378</v>
      </c>
      <c r="F26" s="687" t="s">
        <v>526</v>
      </c>
      <c r="G26" s="688">
        <v>24.5</v>
      </c>
      <c r="H26" s="688">
        <v>0</v>
      </c>
      <c r="I26" s="689"/>
      <c r="J26" s="761"/>
      <c r="K26" s="761"/>
      <c r="L26" s="761"/>
      <c r="M26" s="761"/>
    </row>
    <row r="27" spans="2:13" ht="12.75" customHeight="1">
      <c r="B27" s="719" t="s">
        <v>527</v>
      </c>
      <c r="C27" s="685" t="s">
        <v>492</v>
      </c>
      <c r="D27" s="686" t="s">
        <v>868</v>
      </c>
      <c r="E27" s="685" t="s">
        <v>378</v>
      </c>
      <c r="F27" s="687" t="s">
        <v>526</v>
      </c>
      <c r="G27" s="688">
        <v>11.2</v>
      </c>
      <c r="H27" s="688">
        <v>5.4947917860637421E-2</v>
      </c>
      <c r="I27" s="689"/>
      <c r="J27" s="761"/>
      <c r="K27" s="761"/>
      <c r="L27" s="761"/>
      <c r="M27" s="761"/>
    </row>
    <row r="28" spans="2:13" ht="12.75" customHeight="1">
      <c r="B28" s="719" t="s">
        <v>537</v>
      </c>
      <c r="C28" s="685" t="s">
        <v>492</v>
      </c>
      <c r="D28" s="686" t="s">
        <v>868</v>
      </c>
      <c r="E28" s="685" t="s">
        <v>378</v>
      </c>
      <c r="F28" s="687" t="s">
        <v>526</v>
      </c>
      <c r="G28" s="688">
        <v>12.7</v>
      </c>
      <c r="H28" s="688">
        <v>0.27689692264682486</v>
      </c>
      <c r="I28" s="689"/>
      <c r="J28" s="761"/>
      <c r="K28" s="761"/>
      <c r="L28" s="761"/>
      <c r="M28" s="761"/>
    </row>
    <row r="29" spans="2:13" ht="12.75" customHeight="1">
      <c r="B29" s="719" t="s">
        <v>535</v>
      </c>
      <c r="C29" s="685" t="s">
        <v>492</v>
      </c>
      <c r="D29" s="686" t="s">
        <v>868</v>
      </c>
      <c r="E29" s="685" t="s">
        <v>378</v>
      </c>
      <c r="F29" s="687" t="s">
        <v>526</v>
      </c>
      <c r="G29" s="688">
        <v>13.3</v>
      </c>
      <c r="H29" s="688">
        <v>0.12818047017561693</v>
      </c>
      <c r="I29" s="689"/>
      <c r="J29" s="761"/>
      <c r="K29" s="761"/>
      <c r="L29" s="761"/>
      <c r="M29" s="761"/>
    </row>
    <row r="30" spans="2:13" ht="12.65" customHeight="1">
      <c r="B30" s="719" t="s">
        <v>532</v>
      </c>
      <c r="C30" s="685" t="s">
        <v>492</v>
      </c>
      <c r="D30" s="686" t="s">
        <v>868</v>
      </c>
      <c r="E30" s="685" t="s">
        <v>378</v>
      </c>
      <c r="F30" s="687" t="s">
        <v>526</v>
      </c>
      <c r="G30" s="688">
        <v>26</v>
      </c>
      <c r="H30" s="688">
        <v>0.27254951452324055</v>
      </c>
      <c r="I30" s="689"/>
      <c r="J30" s="761"/>
      <c r="K30" s="761"/>
      <c r="L30" s="761"/>
      <c r="M30" s="761"/>
    </row>
    <row r="31" spans="2:13" ht="12.75" customHeight="1">
      <c r="B31" s="719" t="s">
        <v>536</v>
      </c>
      <c r="C31" s="685" t="s">
        <v>492</v>
      </c>
      <c r="D31" s="686" t="s">
        <v>868</v>
      </c>
      <c r="E31" s="685" t="s">
        <v>378</v>
      </c>
      <c r="F31" s="687" t="s">
        <v>526</v>
      </c>
      <c r="G31" s="688">
        <v>14.3</v>
      </c>
      <c r="H31" s="688">
        <v>0.26405224463512145</v>
      </c>
      <c r="I31" s="689"/>
      <c r="J31" s="761"/>
      <c r="K31" s="761"/>
      <c r="L31" s="761"/>
      <c r="M31" s="761"/>
    </row>
    <row r="32" spans="2:13" ht="12.75" customHeight="1">
      <c r="B32" s="719" t="s">
        <v>539</v>
      </c>
      <c r="C32" s="685" t="s">
        <v>492</v>
      </c>
      <c r="D32" s="686" t="s">
        <v>868</v>
      </c>
      <c r="E32" s="685" t="s">
        <v>378</v>
      </c>
      <c r="F32" s="687" t="s">
        <v>526</v>
      </c>
      <c r="G32" s="688">
        <v>12.5</v>
      </c>
      <c r="H32" s="688">
        <v>5.5432523749540753E-2</v>
      </c>
      <c r="I32" s="689"/>
      <c r="J32" s="761"/>
      <c r="K32" s="761"/>
      <c r="L32" s="761"/>
      <c r="M32" s="761"/>
    </row>
    <row r="33" spans="2:13" ht="12.75" customHeight="1">
      <c r="B33" s="719" t="s">
        <v>833</v>
      </c>
      <c r="C33" s="685" t="s">
        <v>492</v>
      </c>
      <c r="D33" s="686" t="s">
        <v>868</v>
      </c>
      <c r="E33" s="685" t="s">
        <v>378</v>
      </c>
      <c r="F33" s="687" t="s">
        <v>526</v>
      </c>
      <c r="G33" s="688">
        <v>14.3</v>
      </c>
      <c r="H33" s="688">
        <v>0.25407174720256909</v>
      </c>
      <c r="I33" s="689"/>
      <c r="J33" s="761"/>
      <c r="K33" s="761"/>
      <c r="L33" s="761"/>
      <c r="M33" s="761"/>
    </row>
    <row r="34" spans="2:13" ht="12.5" customHeight="1">
      <c r="B34" s="719" t="s">
        <v>921</v>
      </c>
      <c r="C34" s="685" t="s">
        <v>492</v>
      </c>
      <c r="D34" s="686" t="s">
        <v>868</v>
      </c>
      <c r="E34" s="685" t="s">
        <v>378</v>
      </c>
      <c r="F34" s="687" t="s">
        <v>526</v>
      </c>
      <c r="G34" s="688">
        <v>26.266999999999999</v>
      </c>
      <c r="H34" s="688">
        <v>0.25407174720256909</v>
      </c>
      <c r="I34" s="689"/>
      <c r="J34" s="761"/>
      <c r="K34" s="761"/>
      <c r="L34" s="761"/>
      <c r="M34" s="761"/>
    </row>
    <row r="35" spans="2:13" ht="12.5" customHeight="1">
      <c r="B35" s="719" t="s">
        <v>920</v>
      </c>
      <c r="C35" s="685" t="s">
        <v>492</v>
      </c>
      <c r="D35" s="686" t="s">
        <v>868</v>
      </c>
      <c r="E35" s="685" t="s">
        <v>378</v>
      </c>
      <c r="F35" s="687" t="s">
        <v>526</v>
      </c>
      <c r="G35" s="688">
        <v>26.266999999999999</v>
      </c>
      <c r="H35" s="688">
        <v>0.25407174720256909</v>
      </c>
      <c r="I35" s="689"/>
      <c r="J35" s="761"/>
      <c r="K35" s="761"/>
      <c r="L35" s="761"/>
      <c r="M35" s="761"/>
    </row>
    <row r="36" spans="2:13" ht="12.75" customHeight="1">
      <c r="B36" s="719" t="s">
        <v>531</v>
      </c>
      <c r="C36" s="685" t="s">
        <v>492</v>
      </c>
      <c r="D36" s="686" t="s">
        <v>868</v>
      </c>
      <c r="E36" s="685" t="s">
        <v>378</v>
      </c>
      <c r="F36" s="687" t="s">
        <v>526</v>
      </c>
      <c r="G36" s="688">
        <v>13.3</v>
      </c>
      <c r="H36" s="688">
        <v>7.1662524387712742E-2</v>
      </c>
      <c r="I36" s="689"/>
      <c r="J36" s="761"/>
      <c r="K36" s="761"/>
      <c r="L36" s="761"/>
      <c r="M36" s="761"/>
    </row>
    <row r="37" spans="2:13" ht="12.75" customHeight="1">
      <c r="B37" s="719" t="s">
        <v>534</v>
      </c>
      <c r="C37" s="685" t="s">
        <v>492</v>
      </c>
      <c r="D37" s="686" t="s">
        <v>868</v>
      </c>
      <c r="E37" s="685" t="s">
        <v>378</v>
      </c>
      <c r="F37" s="687" t="s">
        <v>526</v>
      </c>
      <c r="G37" s="688">
        <v>28.1</v>
      </c>
      <c r="H37" s="688">
        <v>0.25829646031718723</v>
      </c>
      <c r="I37" s="689"/>
      <c r="J37" s="761"/>
      <c r="K37" s="761"/>
      <c r="L37" s="761"/>
      <c r="M37" s="761"/>
    </row>
    <row r="38" spans="2:13" ht="12.75" customHeight="1">
      <c r="B38" s="719" t="s">
        <v>529</v>
      </c>
      <c r="C38" s="685" t="s">
        <v>492</v>
      </c>
      <c r="D38" s="686" t="s">
        <v>868</v>
      </c>
      <c r="E38" s="685" t="s">
        <v>378</v>
      </c>
      <c r="F38" s="687" t="s">
        <v>526</v>
      </c>
      <c r="G38" s="688">
        <v>12.5</v>
      </c>
      <c r="H38" s="688">
        <v>0.14419752275417799</v>
      </c>
      <c r="I38" s="689"/>
      <c r="J38" s="761"/>
      <c r="K38" s="761"/>
      <c r="L38" s="761"/>
      <c r="M38" s="761"/>
    </row>
    <row r="39" spans="2:13" ht="12.75" customHeight="1">
      <c r="B39" s="719" t="s">
        <v>530</v>
      </c>
      <c r="C39" s="685" t="s">
        <v>492</v>
      </c>
      <c r="D39" s="686" t="s">
        <v>868</v>
      </c>
      <c r="E39" s="685" t="s">
        <v>378</v>
      </c>
      <c r="F39" s="687" t="s">
        <v>526</v>
      </c>
      <c r="G39" s="688">
        <v>12.5</v>
      </c>
      <c r="H39" s="688">
        <v>6.7094072161877516E-2</v>
      </c>
      <c r="I39" s="689"/>
      <c r="J39" s="761"/>
      <c r="K39" s="761"/>
      <c r="L39" s="761"/>
      <c r="M39" s="761"/>
    </row>
    <row r="40" spans="2:13" ht="12.75" customHeight="1">
      <c r="B40" s="719" t="s">
        <v>533</v>
      </c>
      <c r="C40" s="685" t="s">
        <v>492</v>
      </c>
      <c r="D40" s="686" t="s">
        <v>868</v>
      </c>
      <c r="E40" s="685" t="s">
        <v>378</v>
      </c>
      <c r="F40" s="687" t="s">
        <v>526</v>
      </c>
      <c r="G40" s="688">
        <v>28.1</v>
      </c>
      <c r="H40" s="688">
        <v>0.27788269222826456</v>
      </c>
      <c r="I40" s="689"/>
      <c r="J40" s="763"/>
      <c r="K40" s="761"/>
      <c r="L40" s="761"/>
      <c r="M40" s="761"/>
    </row>
    <row r="41" spans="2:13" ht="12.75" customHeight="1">
      <c r="B41" s="719" t="s">
        <v>538</v>
      </c>
      <c r="C41" s="685" t="s">
        <v>492</v>
      </c>
      <c r="D41" s="686" t="s">
        <v>868</v>
      </c>
      <c r="E41" s="685" t="s">
        <v>378</v>
      </c>
      <c r="F41" s="687" t="s">
        <v>526</v>
      </c>
      <c r="G41" s="688">
        <v>13.3</v>
      </c>
      <c r="H41" s="688">
        <v>0.11716824657534251</v>
      </c>
      <c r="I41" s="689"/>
      <c r="J41" s="763"/>
      <c r="K41" s="761"/>
      <c r="L41" s="761"/>
      <c r="M41" s="761"/>
    </row>
    <row r="42" spans="2:13" ht="12.75" customHeight="1">
      <c r="B42" s="719" t="s">
        <v>528</v>
      </c>
      <c r="C42" s="685" t="s">
        <v>492</v>
      </c>
      <c r="D42" s="686" t="s">
        <v>868</v>
      </c>
      <c r="E42" s="685" t="s">
        <v>378</v>
      </c>
      <c r="F42" s="687" t="s">
        <v>526</v>
      </c>
      <c r="G42" s="688">
        <v>10.5</v>
      </c>
      <c r="H42" s="688">
        <v>0.21553229491711701</v>
      </c>
      <c r="I42" s="689"/>
      <c r="J42" s="763"/>
      <c r="K42" s="761"/>
      <c r="L42" s="761"/>
      <c r="M42" s="761"/>
    </row>
    <row r="43" spans="2:13" ht="12.75" customHeight="1">
      <c r="B43" s="719" t="s">
        <v>911</v>
      </c>
      <c r="C43" s="685" t="s">
        <v>492</v>
      </c>
      <c r="D43" s="686" t="s">
        <v>868</v>
      </c>
      <c r="E43" s="685" t="s">
        <v>378</v>
      </c>
      <c r="F43" s="687" t="s">
        <v>526</v>
      </c>
      <c r="G43" s="688">
        <v>12.773</v>
      </c>
      <c r="H43" s="688"/>
      <c r="I43" s="689"/>
    </row>
    <row r="44" spans="2:13" ht="12.75" customHeight="1">
      <c r="B44" s="719" t="s">
        <v>912</v>
      </c>
      <c r="C44" s="685" t="s">
        <v>492</v>
      </c>
      <c r="D44" s="686" t="s">
        <v>868</v>
      </c>
      <c r="E44" s="685" t="s">
        <v>378</v>
      </c>
      <c r="F44" s="687" t="s">
        <v>526</v>
      </c>
      <c r="G44" s="688">
        <v>26.9</v>
      </c>
      <c r="H44" s="688"/>
      <c r="I44" s="689"/>
    </row>
    <row r="45" spans="2:13" ht="12.75" customHeight="1">
      <c r="B45" s="719" t="s">
        <v>919</v>
      </c>
      <c r="C45" s="685" t="s">
        <v>492</v>
      </c>
      <c r="D45" s="686" t="s">
        <v>214</v>
      </c>
      <c r="E45" s="685" t="s">
        <v>378</v>
      </c>
      <c r="F45" s="687" t="s">
        <v>526</v>
      </c>
      <c r="G45" s="688">
        <v>12.954000000000001</v>
      </c>
      <c r="H45" s="688"/>
      <c r="I45" s="689"/>
    </row>
    <row r="46" spans="2:13" ht="12.75" customHeight="1">
      <c r="B46" s="684" t="s">
        <v>491</v>
      </c>
      <c r="C46" s="685" t="s">
        <v>492</v>
      </c>
      <c r="D46" s="686" t="s">
        <v>493</v>
      </c>
      <c r="E46" s="685" t="s">
        <v>494</v>
      </c>
      <c r="F46" s="687" t="s">
        <v>495</v>
      </c>
      <c r="G46" s="688">
        <v>164</v>
      </c>
      <c r="H46" s="688">
        <v>0.11710580008656561</v>
      </c>
      <c r="I46" s="689"/>
    </row>
    <row r="47" spans="2:13" ht="12.75" customHeight="1">
      <c r="B47" s="684" t="s">
        <v>540</v>
      </c>
      <c r="C47" s="685" t="s">
        <v>492</v>
      </c>
      <c r="D47" s="686" t="s">
        <v>541</v>
      </c>
      <c r="E47" s="685" t="s">
        <v>494</v>
      </c>
      <c r="F47" s="687" t="s">
        <v>542</v>
      </c>
      <c r="G47" s="688">
        <v>200</v>
      </c>
      <c r="H47" s="688">
        <v>0.21260248285388136</v>
      </c>
      <c r="I47" s="721"/>
    </row>
    <row r="48" spans="2:13" ht="12.75" customHeight="1">
      <c r="B48" s="684" t="s">
        <v>885</v>
      </c>
      <c r="C48" s="685" t="s">
        <v>520</v>
      </c>
      <c r="D48" s="686" t="s">
        <v>522</v>
      </c>
      <c r="E48" s="685" t="s">
        <v>378</v>
      </c>
      <c r="F48" s="687" t="s">
        <v>865</v>
      </c>
      <c r="G48" s="688">
        <v>66.42</v>
      </c>
      <c r="H48" s="688"/>
      <c r="I48" s="689"/>
    </row>
    <row r="49" spans="2:9" ht="12.5" customHeight="1">
      <c r="B49" s="684" t="s">
        <v>523</v>
      </c>
      <c r="C49" s="685" t="s">
        <v>520</v>
      </c>
      <c r="D49" s="686" t="s">
        <v>522</v>
      </c>
      <c r="E49" s="685" t="s">
        <v>494</v>
      </c>
      <c r="F49" s="687" t="s">
        <v>524</v>
      </c>
      <c r="G49" s="688">
        <v>87</v>
      </c>
      <c r="H49" s="688"/>
      <c r="I49" s="689"/>
    </row>
    <row r="50" spans="2:9" ht="12.75" customHeight="1">
      <c r="B50" s="719" t="s">
        <v>521</v>
      </c>
      <c r="C50" s="685" t="s">
        <v>520</v>
      </c>
      <c r="D50" s="686" t="s">
        <v>522</v>
      </c>
      <c r="E50" s="685" t="s">
        <v>494</v>
      </c>
      <c r="F50" s="687" t="s">
        <v>471</v>
      </c>
      <c r="G50" s="688">
        <v>68</v>
      </c>
      <c r="H50" s="688"/>
      <c r="I50" s="689"/>
    </row>
    <row r="51" spans="2:9" ht="12.75" customHeight="1">
      <c r="B51" s="719" t="s">
        <v>930</v>
      </c>
      <c r="C51" s="685" t="s">
        <v>931</v>
      </c>
      <c r="D51" s="686" t="s">
        <v>493</v>
      </c>
      <c r="E51" s="685" t="s">
        <v>498</v>
      </c>
      <c r="F51" s="687" t="s">
        <v>499</v>
      </c>
      <c r="G51" s="688">
        <v>19.78</v>
      </c>
      <c r="H51" s="688"/>
      <c r="I51" s="689"/>
    </row>
    <row r="52" spans="2:9" ht="12.75" customHeight="1">
      <c r="B52" s="701"/>
      <c r="C52" s="702"/>
      <c r="D52" s="702"/>
      <c r="E52" s="702"/>
      <c r="F52" s="360"/>
      <c r="G52" s="702"/>
      <c r="H52" s="90"/>
      <c r="I52" s="703"/>
    </row>
    <row r="53" spans="2:9" ht="12.75" customHeight="1">
      <c r="B53" s="613" t="s">
        <v>897</v>
      </c>
      <c r="C53" s="743" t="s">
        <v>899</v>
      </c>
      <c r="D53" s="743" t="s">
        <v>901</v>
      </c>
      <c r="E53" s="743" t="s">
        <v>903</v>
      </c>
      <c r="F53" s="360"/>
      <c r="G53" s="702"/>
      <c r="H53" s="90"/>
      <c r="I53" s="703"/>
    </row>
    <row r="54" spans="2:9" ht="12.75" customHeight="1">
      <c r="B54" s="701" t="s">
        <v>898</v>
      </c>
      <c r="C54" s="702" t="s">
        <v>900</v>
      </c>
      <c r="D54" s="745" t="s">
        <v>902</v>
      </c>
      <c r="E54" s="702" t="s">
        <v>904</v>
      </c>
      <c r="F54" s="360"/>
      <c r="G54" s="702"/>
      <c r="H54" s="90"/>
      <c r="I54" s="703"/>
    </row>
    <row r="55" spans="2:9" ht="12.75" customHeight="1">
      <c r="B55" s="701"/>
      <c r="C55" s="702"/>
      <c r="D55" s="702"/>
      <c r="E55" s="702"/>
      <c r="F55" s="360"/>
      <c r="G55" s="702"/>
      <c r="H55" s="90"/>
      <c r="I55" s="703"/>
    </row>
    <row r="56" spans="2:9" ht="14.15" customHeight="1">
      <c r="B56" s="613" t="s">
        <v>842</v>
      </c>
      <c r="C56" s="137"/>
      <c r="D56" s="21"/>
      <c r="G56" s="708"/>
      <c r="H56" s="90"/>
    </row>
    <row r="57" spans="2:9" ht="14.15" customHeight="1">
      <c r="B57" s="21" t="s">
        <v>843</v>
      </c>
      <c r="C57" s="137"/>
      <c r="D57" s="21"/>
      <c r="G57" s="722"/>
      <c r="H57" s="90"/>
    </row>
    <row r="58" spans="2:9" ht="14.15" customHeight="1">
      <c r="C58" s="137"/>
      <c r="D58" s="21"/>
      <c r="G58" s="705"/>
      <c r="H58" s="90"/>
    </row>
    <row r="59" spans="2:9" ht="14.15" customHeight="1">
      <c r="B59" s="25" t="s">
        <v>844</v>
      </c>
      <c r="C59" s="137"/>
      <c r="D59" s="21"/>
      <c r="G59" s="705"/>
    </row>
    <row r="60" spans="2:9" s="124" customFormat="1" ht="26.5" customHeight="1">
      <c r="B60" s="668" t="s">
        <v>845</v>
      </c>
      <c r="C60" s="668" t="s">
        <v>871</v>
      </c>
      <c r="D60" s="668" t="s">
        <v>855</v>
      </c>
      <c r="E60" s="668" t="s">
        <v>854</v>
      </c>
      <c r="F60" s="669" t="s">
        <v>846</v>
      </c>
      <c r="G60" s="668" t="s">
        <v>856</v>
      </c>
      <c r="H60" s="668" t="s">
        <v>859</v>
      </c>
    </row>
    <row r="61" spans="2:9" ht="14" customHeight="1">
      <c r="B61" s="665" t="s">
        <v>847</v>
      </c>
      <c r="C61" s="704">
        <v>43497</v>
      </c>
      <c r="D61" s="671">
        <v>1.5100000000000001E-2</v>
      </c>
      <c r="E61" s="666">
        <v>1664398175</v>
      </c>
      <c r="F61" s="670">
        <v>49</v>
      </c>
      <c r="G61" s="672" t="s">
        <v>857</v>
      </c>
      <c r="H61" s="672">
        <v>52200</v>
      </c>
      <c r="I61" s="124"/>
    </row>
    <row r="62" spans="2:9" ht="14.15" customHeight="1">
      <c r="B62" s="665" t="s">
        <v>848</v>
      </c>
      <c r="C62" s="704">
        <v>43497</v>
      </c>
      <c r="D62" s="671">
        <v>1.5100000000000001E-2</v>
      </c>
      <c r="E62" s="666">
        <v>792932935</v>
      </c>
      <c r="F62" s="670">
        <v>48</v>
      </c>
      <c r="G62" s="672" t="s">
        <v>857</v>
      </c>
      <c r="H62" s="672">
        <v>45260</v>
      </c>
      <c r="I62" s="124"/>
    </row>
    <row r="63" spans="2:9" ht="14.15" customHeight="1">
      <c r="B63" s="665" t="s">
        <v>849</v>
      </c>
      <c r="C63" s="704">
        <v>43497</v>
      </c>
      <c r="D63" s="671">
        <v>1.5100000000000001E-2</v>
      </c>
      <c r="E63" s="666">
        <v>83756915</v>
      </c>
      <c r="F63" s="670">
        <v>48</v>
      </c>
      <c r="G63" s="672" t="s">
        <v>857</v>
      </c>
      <c r="H63" s="672">
        <v>45260</v>
      </c>
      <c r="I63" s="124"/>
    </row>
    <row r="64" spans="2:9" ht="14.15" customHeight="1">
      <c r="B64" s="665" t="s">
        <v>850</v>
      </c>
      <c r="C64" s="704">
        <v>39600</v>
      </c>
      <c r="D64" s="671">
        <v>1.3998E-2</v>
      </c>
      <c r="E64" s="666">
        <v>49999890</v>
      </c>
      <c r="F64" s="670">
        <v>24</v>
      </c>
      <c r="G64" s="672" t="s">
        <v>858</v>
      </c>
      <c r="H64" s="672">
        <v>49278</v>
      </c>
      <c r="I64" s="672" t="s">
        <v>860</v>
      </c>
    </row>
    <row r="65" spans="2:9" ht="14.15" customHeight="1">
      <c r="B65" s="665" t="s">
        <v>850</v>
      </c>
      <c r="C65" s="704">
        <v>43497</v>
      </c>
      <c r="D65" s="671">
        <v>1.5100000000000001E-2</v>
      </c>
      <c r="E65" s="666">
        <v>5327540</v>
      </c>
      <c r="F65" s="670">
        <v>48</v>
      </c>
      <c r="G65" s="672" t="s">
        <v>857</v>
      </c>
      <c r="H65" s="672">
        <v>45260</v>
      </c>
      <c r="I65" s="124"/>
    </row>
    <row r="66" spans="2:9" ht="14.15" customHeight="1">
      <c r="B66" s="665" t="s">
        <v>851</v>
      </c>
      <c r="C66" s="704">
        <v>43497</v>
      </c>
      <c r="D66" s="671">
        <v>1.5100000000000001E-2</v>
      </c>
      <c r="E66" s="666">
        <v>1331686440</v>
      </c>
      <c r="F66" s="670">
        <v>48</v>
      </c>
      <c r="G66" s="672" t="s">
        <v>857</v>
      </c>
      <c r="H66" s="672">
        <v>45260</v>
      </c>
      <c r="I66" s="124"/>
    </row>
    <row r="67" spans="2:9" ht="14.15" customHeight="1">
      <c r="B67" s="665" t="s">
        <v>852</v>
      </c>
      <c r="C67" s="704">
        <v>43497</v>
      </c>
      <c r="D67" s="671">
        <v>1.5100000000000001E-2</v>
      </c>
      <c r="E67" s="666">
        <v>37178900</v>
      </c>
      <c r="F67" s="670">
        <v>48</v>
      </c>
      <c r="G67" s="672" t="s">
        <v>857</v>
      </c>
      <c r="H67" s="672">
        <v>45260</v>
      </c>
      <c r="I67" s="124"/>
    </row>
    <row r="68" spans="2:9" ht="14.15" customHeight="1">
      <c r="B68" s="665" t="s">
        <v>853</v>
      </c>
      <c r="C68" s="704">
        <v>43497</v>
      </c>
      <c r="D68" s="671">
        <v>1.5100000000000001E-2</v>
      </c>
      <c r="E68" s="666">
        <v>635585815</v>
      </c>
      <c r="F68" s="670">
        <v>48</v>
      </c>
      <c r="G68" s="672" t="s">
        <v>857</v>
      </c>
      <c r="H68" s="672">
        <v>45260</v>
      </c>
      <c r="I68" s="124"/>
    </row>
    <row r="69" spans="2:9" ht="14.15" customHeight="1">
      <c r="C69" s="137"/>
      <c r="D69" s="21"/>
      <c r="E69" s="81"/>
    </row>
    <row r="70" spans="2:9" ht="14.15" customHeight="1">
      <c r="B70" s="25" t="s">
        <v>872</v>
      </c>
      <c r="C70" s="137"/>
      <c r="D70" s="21"/>
    </row>
    <row r="71" spans="2:9" ht="21" customHeight="1">
      <c r="B71" s="667" t="s">
        <v>845</v>
      </c>
      <c r="C71" s="668" t="s">
        <v>854</v>
      </c>
      <c r="D71" s="668" t="s">
        <v>855</v>
      </c>
      <c r="E71" s="668" t="s">
        <v>856</v>
      </c>
      <c r="F71" s="668" t="s">
        <v>859</v>
      </c>
    </row>
    <row r="72" spans="2:9" s="22" customFormat="1" ht="23" customHeight="1">
      <c r="B72" s="674" t="s">
        <v>848</v>
      </c>
      <c r="C72" s="675">
        <v>685852308.87391996</v>
      </c>
      <c r="D72" s="673">
        <v>1.5100000000000001E-2</v>
      </c>
      <c r="E72" s="677" t="s">
        <v>862</v>
      </c>
      <c r="F72" s="677" t="s">
        <v>863</v>
      </c>
      <c r="H72" s="676"/>
    </row>
    <row r="73" spans="2:9" s="22" customFormat="1" ht="23" customHeight="1">
      <c r="B73" s="674" t="s">
        <v>849</v>
      </c>
      <c r="C73" s="675">
        <v>74701938.766120002</v>
      </c>
      <c r="D73" s="673">
        <v>1.5100000000000001E-2</v>
      </c>
      <c r="E73" s="677" t="s">
        <v>862</v>
      </c>
      <c r="F73" s="677" t="s">
        <v>863</v>
      </c>
      <c r="H73" s="676"/>
    </row>
    <row r="74" spans="2:9" s="22" customFormat="1" ht="23" customHeight="1">
      <c r="B74" s="674" t="s">
        <v>853</v>
      </c>
      <c r="C74" s="675">
        <v>500492294.84807998</v>
      </c>
      <c r="D74" s="673">
        <v>1.5100000000000001E-2</v>
      </c>
      <c r="E74" s="677" t="s">
        <v>862</v>
      </c>
      <c r="F74" s="677" t="s">
        <v>863</v>
      </c>
      <c r="H74" s="676"/>
    </row>
    <row r="75" spans="2:9" s="22" customFormat="1" ht="23" customHeight="1">
      <c r="B75" s="674" t="s">
        <v>852</v>
      </c>
      <c r="C75" s="675">
        <v>35673271.780079998</v>
      </c>
      <c r="D75" s="673">
        <v>1.5100000000000001E-2</v>
      </c>
      <c r="E75" s="677" t="s">
        <v>862</v>
      </c>
      <c r="F75" s="677" t="s">
        <v>863</v>
      </c>
      <c r="H75" s="676"/>
    </row>
    <row r="76" spans="2:9" s="22" customFormat="1" ht="23" customHeight="1">
      <c r="B76" s="674" t="s">
        <v>850</v>
      </c>
      <c r="C76" s="675">
        <v>7149247.3765700003</v>
      </c>
      <c r="D76" s="673">
        <v>1.5100000000000001E-2</v>
      </c>
      <c r="E76" s="677" t="s">
        <v>862</v>
      </c>
      <c r="F76" s="677" t="s">
        <v>863</v>
      </c>
      <c r="H76" s="676"/>
    </row>
    <row r="77" spans="2:9" s="22" customFormat="1" ht="23" customHeight="1">
      <c r="B77" s="674" t="s">
        <v>861</v>
      </c>
      <c r="C77" s="675">
        <v>974813773.15082002</v>
      </c>
      <c r="D77" s="673">
        <v>1.5100000000000001E-2</v>
      </c>
      <c r="E77" s="677" t="s">
        <v>862</v>
      </c>
      <c r="F77" s="677" t="s">
        <v>863</v>
      </c>
      <c r="H77" s="676"/>
    </row>
    <row r="78" spans="2:9" ht="14.15" customHeight="1">
      <c r="C78" s="137"/>
      <c r="D78" s="21"/>
    </row>
    <row r="79" spans="2:9" ht="14.15" customHeight="1">
      <c r="B79" s="25" t="s">
        <v>874</v>
      </c>
      <c r="C79" s="137"/>
      <c r="D79" s="21"/>
    </row>
    <row r="80" spans="2:9" ht="21" customHeight="1">
      <c r="B80" s="667" t="s">
        <v>845</v>
      </c>
      <c r="C80" s="668" t="s">
        <v>854</v>
      </c>
      <c r="D80" s="668" t="s">
        <v>855</v>
      </c>
      <c r="E80" s="668" t="s">
        <v>856</v>
      </c>
      <c r="F80" s="668" t="s">
        <v>859</v>
      </c>
    </row>
    <row r="81" spans="2:8" s="22" customFormat="1" ht="23" customHeight="1">
      <c r="B81" s="674" t="s">
        <v>848</v>
      </c>
      <c r="C81" s="675">
        <v>704299600.14387405</v>
      </c>
      <c r="D81" s="673">
        <v>1.5100000000000001E-2</v>
      </c>
      <c r="E81" s="677" t="s">
        <v>873</v>
      </c>
      <c r="F81" s="677">
        <v>46356</v>
      </c>
      <c r="H81" s="676"/>
    </row>
    <row r="82" spans="2:8" s="22" customFormat="1" ht="23" customHeight="1">
      <c r="B82" s="674" t="s">
        <v>849</v>
      </c>
      <c r="C82" s="675">
        <v>79411316.596579</v>
      </c>
      <c r="D82" s="673">
        <v>1.5100000000000001E-2</v>
      </c>
      <c r="E82" s="677" t="s">
        <v>873</v>
      </c>
      <c r="F82" s="677">
        <v>46356</v>
      </c>
      <c r="H82" s="676"/>
    </row>
    <row r="83" spans="2:8" s="22" customFormat="1" ht="23" customHeight="1">
      <c r="B83" s="674" t="s">
        <v>853</v>
      </c>
      <c r="C83" s="675">
        <v>525475746.83921099</v>
      </c>
      <c r="D83" s="673">
        <v>1.5100000000000001E-2</v>
      </c>
      <c r="E83" s="677" t="s">
        <v>873</v>
      </c>
      <c r="F83" s="677">
        <v>46356</v>
      </c>
      <c r="H83" s="676"/>
    </row>
    <row r="84" spans="2:8" s="22" customFormat="1" ht="23" customHeight="1">
      <c r="B84" s="674" t="s">
        <v>852</v>
      </c>
      <c r="C84" s="675">
        <v>36116393.095774002</v>
      </c>
      <c r="D84" s="673">
        <v>1.5100000000000001E-2</v>
      </c>
      <c r="E84" s="677" t="s">
        <v>873</v>
      </c>
      <c r="F84" s="677">
        <v>46356</v>
      </c>
      <c r="H84" s="676"/>
    </row>
    <row r="85" spans="2:8" s="22" customFormat="1" ht="23" customHeight="1">
      <c r="B85" s="674" t="s">
        <v>850</v>
      </c>
      <c r="C85" s="675">
        <v>6852840.039229</v>
      </c>
      <c r="D85" s="673">
        <v>1.5100000000000001E-2</v>
      </c>
      <c r="E85" s="677" t="s">
        <v>873</v>
      </c>
      <c r="F85" s="677">
        <v>46356</v>
      </c>
      <c r="H85" s="676"/>
    </row>
    <row r="86" spans="2:8" s="22" customFormat="1" ht="23" customHeight="1">
      <c r="B86" s="674" t="s">
        <v>861</v>
      </c>
      <c r="C86" s="675">
        <v>1110905205.7005301</v>
      </c>
      <c r="D86" s="673">
        <v>1.5100000000000001E-2</v>
      </c>
      <c r="E86" s="677" t="s">
        <v>873</v>
      </c>
      <c r="F86" s="677">
        <v>46356</v>
      </c>
      <c r="H86" s="676"/>
    </row>
    <row r="87" spans="2:8" ht="14.15" customHeight="1">
      <c r="C87" s="137"/>
      <c r="D87" s="21"/>
    </row>
    <row r="88" spans="2:8" ht="14.15" customHeight="1">
      <c r="B88" s="25" t="s">
        <v>875</v>
      </c>
      <c r="C88" s="137"/>
      <c r="D88" s="21"/>
    </row>
    <row r="89" spans="2:8" ht="21" customHeight="1">
      <c r="B89" s="667" t="s">
        <v>845</v>
      </c>
      <c r="C89" s="668" t="s">
        <v>854</v>
      </c>
      <c r="D89" s="668" t="s">
        <v>855</v>
      </c>
      <c r="E89" s="668" t="s">
        <v>856</v>
      </c>
      <c r="F89" s="668" t="s">
        <v>859</v>
      </c>
    </row>
    <row r="90" spans="2:8" s="22" customFormat="1" ht="23" customHeight="1">
      <c r="B90" s="674" t="s">
        <v>848</v>
      </c>
      <c r="C90" s="675">
        <v>727401171.12585104</v>
      </c>
      <c r="D90" s="673">
        <v>1.5100000000000001E-2</v>
      </c>
      <c r="E90" s="677" t="s">
        <v>876</v>
      </c>
      <c r="F90" s="677">
        <v>46721</v>
      </c>
      <c r="H90" s="676"/>
    </row>
    <row r="91" spans="2:8" s="22" customFormat="1" ht="23" customHeight="1">
      <c r="B91" s="674" t="s">
        <v>849</v>
      </c>
      <c r="C91" s="675">
        <v>82016069.129099995</v>
      </c>
      <c r="D91" s="673">
        <v>1.5100000000000001E-2</v>
      </c>
      <c r="E91" s="677" t="s">
        <v>876</v>
      </c>
      <c r="F91" s="677">
        <v>46721</v>
      </c>
      <c r="H91" s="676"/>
    </row>
    <row r="92" spans="2:8" s="22" customFormat="1" ht="23" customHeight="1">
      <c r="B92" s="674" t="s">
        <v>853</v>
      </c>
      <c r="C92" s="675">
        <v>542711757.284814</v>
      </c>
      <c r="D92" s="673">
        <v>1.5100000000000001E-2</v>
      </c>
      <c r="E92" s="677" t="s">
        <v>876</v>
      </c>
      <c r="F92" s="677">
        <v>46721</v>
      </c>
      <c r="H92" s="676"/>
    </row>
    <row r="93" spans="2:8" s="22" customFormat="1" ht="23" customHeight="1">
      <c r="B93" s="674" t="s">
        <v>852</v>
      </c>
      <c r="C93" s="675">
        <v>37301038.690553002</v>
      </c>
      <c r="D93" s="673">
        <v>1.5100000000000001E-2</v>
      </c>
      <c r="E93" s="677" t="s">
        <v>876</v>
      </c>
      <c r="F93" s="677">
        <v>46721</v>
      </c>
      <c r="H93" s="676"/>
    </row>
    <row r="94" spans="2:8" s="22" customFormat="1" ht="23" customHeight="1">
      <c r="B94" s="674" t="s">
        <v>850</v>
      </c>
      <c r="C94" s="675">
        <v>7077618.4865859998</v>
      </c>
      <c r="D94" s="673">
        <v>1.5100000000000001E-2</v>
      </c>
      <c r="E94" s="677" t="s">
        <v>876</v>
      </c>
      <c r="F94" s="677">
        <v>46721</v>
      </c>
      <c r="H94" s="676"/>
    </row>
    <row r="95" spans="2:8" s="22" customFormat="1" ht="23" customHeight="1">
      <c r="B95" s="674" t="s">
        <v>861</v>
      </c>
      <c r="C95" s="675">
        <v>1147343754.6624999</v>
      </c>
      <c r="D95" s="673">
        <v>1.5100000000000001E-2</v>
      </c>
      <c r="E95" s="677" t="s">
        <v>876</v>
      </c>
      <c r="F95" s="677">
        <v>46721</v>
      </c>
      <c r="H95" s="676"/>
    </row>
    <row r="96" spans="2:8" ht="14.15" customHeight="1">
      <c r="C96" s="137"/>
      <c r="D96" s="21"/>
    </row>
    <row r="97" spans="2:8" ht="14.15" customHeight="1">
      <c r="B97" s="613" t="s">
        <v>834</v>
      </c>
      <c r="C97" s="137"/>
      <c r="D97" s="21"/>
    </row>
    <row r="98" spans="2:8" s="124" customFormat="1" ht="25.5" customHeight="1">
      <c r="B98" s="123" t="s">
        <v>544</v>
      </c>
      <c r="C98" s="207">
        <v>121.1</v>
      </c>
      <c r="D98" s="772" t="s">
        <v>545</v>
      </c>
      <c r="E98" s="772"/>
      <c r="F98" s="206">
        <v>9</v>
      </c>
      <c r="G98" s="645">
        <v>43497</v>
      </c>
      <c r="H98" s="206" t="s">
        <v>543</v>
      </c>
    </row>
    <row r="99" spans="2:8" ht="14.15" customHeight="1">
      <c r="C99" s="137"/>
      <c r="D99" s="21"/>
    </row>
    <row r="100" spans="2:8" ht="14.15" customHeight="1">
      <c r="B100" s="642" t="s">
        <v>546</v>
      </c>
      <c r="C100" s="92"/>
      <c r="D100" s="614"/>
      <c r="E100" s="92"/>
      <c r="F100" s="92"/>
    </row>
    <row r="101" spans="2:8" ht="14.15" customHeight="1">
      <c r="B101" s="21" t="s">
        <v>547</v>
      </c>
      <c r="C101" s="204">
        <v>0.65110000000000001</v>
      </c>
    </row>
    <row r="102" spans="2:8" ht="14.15" customHeight="1">
      <c r="B102" s="21" t="s">
        <v>548</v>
      </c>
      <c r="C102" s="204">
        <v>1</v>
      </c>
    </row>
    <row r="103" spans="2:8" ht="14.15" customHeight="1">
      <c r="B103" s="21" t="s">
        <v>549</v>
      </c>
      <c r="C103" s="204">
        <v>1</v>
      </c>
    </row>
    <row r="104" spans="2:8" ht="14" customHeight="1">
      <c r="B104" s="21" t="s">
        <v>525</v>
      </c>
      <c r="C104" s="204">
        <v>1</v>
      </c>
    </row>
    <row r="105" spans="2:8" ht="14" customHeight="1">
      <c r="B105" s="21" t="s">
        <v>937</v>
      </c>
      <c r="C105" s="204">
        <v>1</v>
      </c>
    </row>
    <row r="106" spans="2:8" ht="14.15" customHeight="1">
      <c r="C106" s="204"/>
    </row>
    <row r="107" spans="2:8" ht="14.15" customHeight="1">
      <c r="B107" s="642" t="s">
        <v>550</v>
      </c>
      <c r="C107" s="92"/>
      <c r="D107" s="614"/>
      <c r="E107" s="92"/>
      <c r="F107" s="92"/>
    </row>
    <row r="108" spans="2:8" ht="14.15" customHeight="1">
      <c r="B108" s="21" t="s">
        <v>551</v>
      </c>
      <c r="C108" s="204">
        <v>0.97050000000000003</v>
      </c>
      <c r="E108" s="82"/>
    </row>
    <row r="109" spans="2:8" ht="14.15" customHeight="1">
      <c r="B109" s="21" t="s">
        <v>552</v>
      </c>
      <c r="C109" s="204">
        <v>1</v>
      </c>
    </row>
    <row r="110" spans="2:8" ht="14.15" customHeight="1">
      <c r="B110" s="21" t="s">
        <v>553</v>
      </c>
      <c r="C110" s="204">
        <v>1</v>
      </c>
    </row>
    <row r="111" spans="2:8" ht="14.15" customHeight="1">
      <c r="B111" s="21" t="s">
        <v>554</v>
      </c>
      <c r="C111" s="204">
        <v>0.57499999999999996</v>
      </c>
    </row>
    <row r="112" spans="2:8" ht="14.15" customHeight="1">
      <c r="B112" s="21" t="s">
        <v>877</v>
      </c>
      <c r="C112" s="204">
        <v>1</v>
      </c>
    </row>
    <row r="113" spans="2:3" ht="14.15" customHeight="1">
      <c r="B113" s="25" t="s">
        <v>932</v>
      </c>
      <c r="C113" s="204"/>
    </row>
    <row r="114" spans="2:3" ht="14.15" customHeight="1">
      <c r="B114" s="765" t="s">
        <v>933</v>
      </c>
      <c r="C114" s="204">
        <v>0.51</v>
      </c>
    </row>
    <row r="115" spans="2:3" ht="14.15" customHeight="1">
      <c r="B115" s="765" t="s">
        <v>867</v>
      </c>
      <c r="C115" s="204">
        <v>0.5</v>
      </c>
    </row>
    <row r="116" spans="2:3" ht="14.15" customHeight="1">
      <c r="B116" s="765" t="s">
        <v>934</v>
      </c>
      <c r="C116" s="204">
        <v>0.33329999999999999</v>
      </c>
    </row>
    <row r="117" spans="2:3" ht="14.15" customHeight="1">
      <c r="B117" s="765" t="s">
        <v>935</v>
      </c>
      <c r="C117" s="204">
        <v>0.5</v>
      </c>
    </row>
    <row r="118" spans="2:3" ht="14.15" customHeight="1">
      <c r="B118" s="765" t="s">
        <v>936</v>
      </c>
      <c r="C118" s="204">
        <v>0.5</v>
      </c>
    </row>
    <row r="119" spans="2:3" ht="14.15" customHeight="1">
      <c r="B119" s="765"/>
    </row>
    <row r="120" spans="2:3" ht="14.15" customHeight="1">
      <c r="B120" s="643" t="s">
        <v>555</v>
      </c>
    </row>
  </sheetData>
  <autoFilter ref="B4:I57" xr:uid="{00000000-0001-0000-0500-000000000000}">
    <sortState xmlns:xlrd2="http://schemas.microsoft.com/office/spreadsheetml/2017/richdata2" ref="B5:I57">
      <sortCondition descending="1" ref="C4:C57"/>
    </sortState>
  </autoFilter>
  <mergeCells count="7">
    <mergeCell ref="L21:L22"/>
    <mergeCell ref="M21:M22"/>
    <mergeCell ref="D98:E98"/>
    <mergeCell ref="G10:G11"/>
    <mergeCell ref="G12:G13"/>
    <mergeCell ref="J21:J22"/>
    <mergeCell ref="K21:K22"/>
  </mergeCells>
  <phoneticPr fontId="14" type="noConversion"/>
  <hyperlinks>
    <hyperlink ref="B1" location="Contenido!A1" display="Volver a contenido" xr:uid="{54851989-5510-47A0-B71C-FE55B23177CA}"/>
  </hyperlink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4F30-067B-4EBE-B2C5-8C7CD451ADAC}">
  <dimension ref="B1:K27"/>
  <sheetViews>
    <sheetView showGridLines="0" zoomScaleNormal="100" workbookViewId="0">
      <pane xSplit="2" ySplit="3" topLeftCell="C4"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2" customHeight="1"/>
  <cols>
    <col min="1" max="1" width="2.7265625" style="183" customWidth="1"/>
    <col min="2" max="2" width="32" style="183" customWidth="1"/>
    <col min="3" max="3" width="15.7265625" style="183" bestFit="1" customWidth="1"/>
    <col min="4" max="4" width="15.54296875" style="183" bestFit="1" customWidth="1"/>
    <col min="5" max="5" width="8.1796875" style="183" bestFit="1" customWidth="1"/>
    <col min="6" max="6" width="23.6328125" style="183" customWidth="1"/>
    <col min="7" max="7" width="11.81640625" style="198" customWidth="1"/>
    <col min="8" max="8" width="40.7265625" style="384" customWidth="1"/>
    <col min="9" max="9" width="15.26953125" style="183" customWidth="1"/>
    <col min="10" max="10" width="7.81640625" style="183" customWidth="1"/>
    <col min="11" max="11" width="59.90625" style="384" customWidth="1"/>
    <col min="12" max="16384" width="11.453125" style="183"/>
  </cols>
  <sheetData>
    <row r="1" spans="2:11" ht="12" customHeight="1">
      <c r="B1" s="612" t="s">
        <v>32</v>
      </c>
    </row>
    <row r="2" spans="2:11" ht="12" customHeight="1">
      <c r="B2" s="184" t="s">
        <v>556</v>
      </c>
      <c r="C2" s="185"/>
      <c r="D2" s="186"/>
      <c r="E2" s="186"/>
      <c r="F2" s="186"/>
      <c r="H2" s="186"/>
      <c r="I2" s="187"/>
      <c r="J2" s="185"/>
    </row>
    <row r="3" spans="2:11" s="626" customFormat="1" ht="26">
      <c r="B3" s="619" t="s">
        <v>557</v>
      </c>
      <c r="C3" s="620" t="s">
        <v>558</v>
      </c>
      <c r="D3" s="621" t="s">
        <v>488</v>
      </c>
      <c r="E3" s="621" t="s">
        <v>559</v>
      </c>
      <c r="F3" s="622" t="s">
        <v>560</v>
      </c>
      <c r="G3" s="623" t="s">
        <v>561</v>
      </c>
      <c r="H3" s="622" t="s">
        <v>562</v>
      </c>
      <c r="I3" s="624" t="s">
        <v>563</v>
      </c>
      <c r="J3" s="620" t="s">
        <v>406</v>
      </c>
      <c r="K3" s="625" t="s">
        <v>564</v>
      </c>
    </row>
    <row r="4" spans="2:11" s="626" customFormat="1" ht="12.5">
      <c r="B4" s="627" t="s">
        <v>565</v>
      </c>
      <c r="C4" s="628" t="s">
        <v>566</v>
      </c>
      <c r="D4" s="629" t="s">
        <v>214</v>
      </c>
      <c r="E4" s="629" t="s">
        <v>215</v>
      </c>
      <c r="F4" s="616">
        <v>717715.61030950595</v>
      </c>
      <c r="G4" s="630">
        <v>1</v>
      </c>
      <c r="H4" s="631" t="s">
        <v>822</v>
      </c>
      <c r="I4" s="632" t="s">
        <v>85</v>
      </c>
      <c r="J4" s="632" t="s">
        <v>85</v>
      </c>
      <c r="K4" s="213" t="s">
        <v>823</v>
      </c>
    </row>
    <row r="5" spans="2:11" s="626" customFormat="1" ht="12.5">
      <c r="B5" s="633" t="s">
        <v>567</v>
      </c>
      <c r="C5" s="628" t="s">
        <v>568</v>
      </c>
      <c r="D5" s="629" t="s">
        <v>214</v>
      </c>
      <c r="E5" s="629" t="s">
        <v>215</v>
      </c>
      <c r="F5" s="615">
        <v>826942.46326591016</v>
      </c>
      <c r="G5" s="630">
        <v>1</v>
      </c>
      <c r="H5" s="631" t="s">
        <v>822</v>
      </c>
      <c r="I5" s="632" t="s">
        <v>85</v>
      </c>
      <c r="J5" s="632" t="s">
        <v>85</v>
      </c>
      <c r="K5" s="213" t="s">
        <v>824</v>
      </c>
    </row>
    <row r="6" spans="2:11" s="626" customFormat="1" ht="63" customHeight="1">
      <c r="B6" s="627" t="s">
        <v>569</v>
      </c>
      <c r="C6" s="628" t="s">
        <v>570</v>
      </c>
      <c r="D6" s="629" t="s">
        <v>214</v>
      </c>
      <c r="E6" s="634" t="s">
        <v>246</v>
      </c>
      <c r="F6" s="776">
        <v>429</v>
      </c>
      <c r="G6" s="630">
        <v>1</v>
      </c>
      <c r="H6" s="213"/>
      <c r="I6" s="616">
        <v>80</v>
      </c>
      <c r="J6" s="635" t="s">
        <v>496</v>
      </c>
      <c r="K6" s="778" t="s">
        <v>825</v>
      </c>
    </row>
    <row r="7" spans="2:11" s="626" customFormat="1" ht="62" customHeight="1">
      <c r="B7" s="627" t="s">
        <v>571</v>
      </c>
      <c r="C7" s="628" t="s">
        <v>570</v>
      </c>
      <c r="D7" s="629" t="s">
        <v>214</v>
      </c>
      <c r="E7" s="634" t="s">
        <v>246</v>
      </c>
      <c r="F7" s="777"/>
      <c r="G7" s="630">
        <v>1</v>
      </c>
      <c r="H7" s="312"/>
      <c r="I7" s="636">
        <v>250</v>
      </c>
      <c r="J7" s="635" t="s">
        <v>496</v>
      </c>
      <c r="K7" s="779"/>
    </row>
    <row r="8" spans="2:11" s="626" customFormat="1" ht="62" customHeight="1">
      <c r="B8" s="655" t="s">
        <v>839</v>
      </c>
      <c r="C8" s="656" t="s">
        <v>840</v>
      </c>
      <c r="D8" s="657" t="s">
        <v>214</v>
      </c>
      <c r="E8" s="658" t="s">
        <v>246</v>
      </c>
      <c r="F8" s="659">
        <v>25</v>
      </c>
      <c r="G8" s="660">
        <v>1</v>
      </c>
      <c r="H8" s="661" t="s">
        <v>938</v>
      </c>
      <c r="I8" s="662">
        <v>9.9</v>
      </c>
      <c r="J8" s="663" t="s">
        <v>496</v>
      </c>
      <c r="K8" s="664" t="s">
        <v>841</v>
      </c>
    </row>
    <row r="9" spans="2:11" s="626" customFormat="1" ht="28" customHeight="1">
      <c r="B9" s="627" t="s">
        <v>826</v>
      </c>
      <c r="C9" s="628" t="s">
        <v>827</v>
      </c>
      <c r="D9" s="629" t="s">
        <v>214</v>
      </c>
      <c r="E9" s="634" t="s">
        <v>246</v>
      </c>
      <c r="F9" s="615">
        <v>240</v>
      </c>
      <c r="G9" s="630">
        <v>1</v>
      </c>
      <c r="H9" s="213" t="s">
        <v>939</v>
      </c>
      <c r="I9" s="636">
        <v>218</v>
      </c>
      <c r="J9" s="635" t="s">
        <v>496</v>
      </c>
      <c r="K9" s="637" t="s">
        <v>828</v>
      </c>
    </row>
    <row r="10" spans="2:11" s="626" customFormat="1" ht="99.5" customHeight="1">
      <c r="B10" s="627" t="s">
        <v>829</v>
      </c>
      <c r="C10" s="628" t="s">
        <v>573</v>
      </c>
      <c r="D10" s="629" t="s">
        <v>214</v>
      </c>
      <c r="E10" s="629" t="s">
        <v>246</v>
      </c>
      <c r="F10" s="617" t="s">
        <v>574</v>
      </c>
      <c r="G10" s="768" t="s">
        <v>946</v>
      </c>
      <c r="H10" s="650" t="s">
        <v>575</v>
      </c>
      <c r="I10" s="638" t="s">
        <v>830</v>
      </c>
      <c r="J10" s="635" t="s">
        <v>577</v>
      </c>
      <c r="K10" s="213" t="s">
        <v>831</v>
      </c>
    </row>
    <row r="11" spans="2:11" s="626" customFormat="1" ht="73" customHeight="1">
      <c r="B11" s="627" t="s">
        <v>572</v>
      </c>
      <c r="C11" s="628" t="s">
        <v>573</v>
      </c>
      <c r="D11" s="629" t="s">
        <v>214</v>
      </c>
      <c r="E11" s="629" t="s">
        <v>246</v>
      </c>
      <c r="F11" s="617" t="s">
        <v>574</v>
      </c>
      <c r="G11" s="768" t="s">
        <v>945</v>
      </c>
      <c r="H11" s="650" t="s">
        <v>575</v>
      </c>
      <c r="I11" s="638" t="s">
        <v>576</v>
      </c>
      <c r="J11" s="635" t="s">
        <v>577</v>
      </c>
      <c r="K11" s="213" t="s">
        <v>578</v>
      </c>
    </row>
    <row r="12" spans="2:11" s="626" customFormat="1" ht="194.5" customHeight="1">
      <c r="B12" s="633" t="s">
        <v>832</v>
      </c>
      <c r="C12" s="627" t="s">
        <v>492</v>
      </c>
      <c r="D12" s="639" t="s">
        <v>579</v>
      </c>
      <c r="E12" s="640" t="s">
        <v>215</v>
      </c>
      <c r="F12" s="637" t="s">
        <v>942</v>
      </c>
      <c r="G12" s="767" t="s">
        <v>944</v>
      </c>
      <c r="H12" s="641" t="s">
        <v>941</v>
      </c>
      <c r="I12" s="638" t="s">
        <v>85</v>
      </c>
      <c r="J12" s="632" t="s">
        <v>85</v>
      </c>
      <c r="K12" s="637" t="s">
        <v>943</v>
      </c>
    </row>
    <row r="13" spans="2:11" ht="12" customHeight="1">
      <c r="G13" s="766"/>
      <c r="H13" s="618"/>
    </row>
    <row r="14" spans="2:11" ht="12" customHeight="1">
      <c r="B14" s="780" t="s">
        <v>878</v>
      </c>
      <c r="C14" s="780"/>
      <c r="D14" s="780"/>
      <c r="E14" s="780"/>
      <c r="F14" s="780"/>
      <c r="G14" s="780"/>
      <c r="H14" s="780"/>
      <c r="I14" s="780"/>
      <c r="J14" s="780"/>
      <c r="K14" s="780"/>
    </row>
    <row r="15" spans="2:11" ht="12" customHeight="1">
      <c r="B15" s="780"/>
      <c r="C15" s="780"/>
      <c r="D15" s="780"/>
      <c r="E15" s="780"/>
      <c r="F15" s="780"/>
      <c r="G15" s="780"/>
      <c r="H15" s="780"/>
      <c r="I15" s="780"/>
      <c r="J15" s="780"/>
      <c r="K15" s="780"/>
    </row>
    <row r="16" spans="2:11" ht="18.5" customHeight="1">
      <c r="B16" s="780"/>
      <c r="C16" s="780"/>
      <c r="D16" s="780"/>
      <c r="E16" s="780"/>
      <c r="F16" s="780"/>
      <c r="G16" s="780"/>
      <c r="H16" s="780"/>
      <c r="I16" s="780"/>
      <c r="J16" s="780"/>
      <c r="K16" s="780"/>
    </row>
    <row r="17" spans="2:11" ht="12" customHeight="1">
      <c r="G17" s="313"/>
      <c r="H17" s="618"/>
    </row>
    <row r="18" spans="2:11" ht="12" customHeight="1">
      <c r="B18" s="184" t="s">
        <v>580</v>
      </c>
    </row>
    <row r="19" spans="2:11" ht="12" customHeight="1">
      <c r="B19" s="188" t="s">
        <v>581</v>
      </c>
    </row>
    <row r="21" spans="2:11" ht="12" customHeight="1">
      <c r="B21" s="184" t="s">
        <v>582</v>
      </c>
    </row>
    <row r="22" spans="2:11" ht="12" customHeight="1">
      <c r="B22" s="183" t="s">
        <v>583</v>
      </c>
    </row>
    <row r="23" spans="2:11" ht="12" customHeight="1">
      <c r="B23" s="183" t="s">
        <v>584</v>
      </c>
    </row>
    <row r="25" spans="2:11" ht="12" customHeight="1">
      <c r="B25" s="183" t="s">
        <v>585</v>
      </c>
      <c r="K25" s="385"/>
    </row>
    <row r="26" spans="2:11" ht="12" customHeight="1">
      <c r="K26" s="385"/>
    </row>
    <row r="27" spans="2:11" ht="26.15" customHeight="1">
      <c r="K27" s="385"/>
    </row>
  </sheetData>
  <mergeCells count="3">
    <mergeCell ref="F6:F7"/>
    <mergeCell ref="K6:K7"/>
    <mergeCell ref="B14:K16"/>
  </mergeCells>
  <hyperlinks>
    <hyperlink ref="B1" location="Contenido!A1" display="Volver a contenido" xr:uid="{12406FE1-2AC9-4723-B8E2-87E1C8C5660B}"/>
  </hyperlink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C421-6F0E-4175-AE83-1C037FA1D510}">
  <dimension ref="B2:Q79"/>
  <sheetViews>
    <sheetView showGridLines="0" zoomScaleNormal="100" workbookViewId="0">
      <pane xSplit="3" ySplit="4" topLeftCell="D5" activePane="bottomRight" state="frozen"/>
      <selection pane="topRight" activeCell="D1" sqref="D1"/>
      <selection pane="bottomLeft" activeCell="A6" sqref="A6"/>
      <selection pane="bottomRight" activeCell="D45" sqref="D45"/>
    </sheetView>
  </sheetViews>
  <sheetFormatPr baseColWidth="10" defaultColWidth="11.453125" defaultRowHeight="12" customHeight="1" outlineLevelRow="1"/>
  <cols>
    <col min="1" max="1" width="4.7265625" style="265" customWidth="1"/>
    <col min="2" max="2" width="34.81640625" style="265" customWidth="1"/>
    <col min="3" max="3" width="13.1796875" style="276" customWidth="1"/>
    <col min="4" max="4" width="11" style="282" customWidth="1"/>
    <col min="5" max="5" width="11" style="277" customWidth="1"/>
    <col min="6" max="6" width="42.26953125" style="294" customWidth="1"/>
    <col min="7" max="16384" width="11.453125" style="265"/>
  </cols>
  <sheetData>
    <row r="2" spans="2:17" ht="12" customHeight="1">
      <c r="B2" s="278" t="s">
        <v>586</v>
      </c>
    </row>
    <row r="4" spans="2:17" s="259" customFormat="1" ht="12" customHeight="1">
      <c r="C4" s="290" t="s">
        <v>587</v>
      </c>
      <c r="D4" s="299">
        <v>2020</v>
      </c>
      <c r="E4" s="260">
        <v>2021</v>
      </c>
      <c r="F4" s="292" t="s">
        <v>345</v>
      </c>
    </row>
    <row r="5" spans="2:17" ht="12" customHeight="1">
      <c r="B5" s="261" t="s">
        <v>588</v>
      </c>
      <c r="C5" s="262"/>
      <c r="D5" s="300"/>
      <c r="E5" s="263"/>
      <c r="F5" s="293"/>
      <c r="G5" s="264"/>
      <c r="H5" s="264"/>
      <c r="I5" s="264"/>
      <c r="J5" s="264"/>
      <c r="K5" s="264"/>
      <c r="L5" s="264"/>
      <c r="M5" s="264"/>
      <c r="N5" s="264"/>
    </row>
    <row r="6" spans="2:17" s="266" customFormat="1" ht="12" hidden="1" customHeight="1" outlineLevel="1">
      <c r="B6" s="266" t="s">
        <v>589</v>
      </c>
      <c r="C6" s="267">
        <v>1</v>
      </c>
      <c r="D6" s="267">
        <f>C6*(1+C7)</f>
        <v>1.0349999999999999</v>
      </c>
      <c r="E6" s="267">
        <f>D6*(1+D7)</f>
        <v>1.0712249999999999</v>
      </c>
      <c r="F6" s="293"/>
      <c r="G6" s="264"/>
      <c r="H6" s="264"/>
      <c r="I6" s="264"/>
      <c r="J6" s="264"/>
      <c r="K6" s="264"/>
      <c r="L6" s="264"/>
      <c r="M6" s="264"/>
      <c r="N6" s="264"/>
      <c r="O6" s="268"/>
      <c r="P6" s="268"/>
      <c r="Q6" s="268"/>
    </row>
    <row r="7" spans="2:17" s="271" customFormat="1" ht="12" hidden="1" customHeight="1" outlineLevel="1">
      <c r="B7" s="266" t="s">
        <v>590</v>
      </c>
      <c r="C7" s="269">
        <v>3.5000000000000003E-2</v>
      </c>
      <c r="D7" s="269">
        <v>3.5000000000000003E-2</v>
      </c>
      <c r="E7" s="269">
        <v>3.5000000000000003E-2</v>
      </c>
      <c r="F7" s="293"/>
      <c r="G7" s="264"/>
      <c r="H7" s="264"/>
      <c r="I7" s="264"/>
      <c r="J7" s="264"/>
      <c r="K7" s="264"/>
      <c r="L7" s="264"/>
      <c r="M7" s="264"/>
      <c r="N7" s="264"/>
      <c r="O7" s="270"/>
      <c r="P7" s="270"/>
      <c r="Q7" s="270"/>
    </row>
    <row r="8" spans="2:17" s="271" customFormat="1" ht="12" hidden="1" customHeight="1" outlineLevel="1">
      <c r="B8" s="266" t="s">
        <v>591</v>
      </c>
      <c r="C8" s="269">
        <v>3.4461955650916351E-2</v>
      </c>
      <c r="D8" s="269">
        <v>3.346195565091635E-2</v>
      </c>
      <c r="E8" s="269">
        <v>3.2461955650916349E-2</v>
      </c>
      <c r="F8" s="293"/>
      <c r="G8" s="264"/>
      <c r="H8" s="264"/>
      <c r="I8" s="264"/>
      <c r="J8" s="264"/>
      <c r="K8" s="264"/>
      <c r="L8" s="264"/>
      <c r="M8" s="264"/>
      <c r="N8" s="264"/>
      <c r="O8" s="270"/>
      <c r="P8" s="270"/>
      <c r="Q8" s="270"/>
    </row>
    <row r="9" spans="2:17" s="271" customFormat="1" ht="12" hidden="1" customHeight="1" outlineLevel="1">
      <c r="B9" s="266" t="s">
        <v>592</v>
      </c>
      <c r="C9" s="272">
        <v>0.02</v>
      </c>
      <c r="D9" s="272">
        <v>0.02</v>
      </c>
      <c r="E9" s="272">
        <v>0.02</v>
      </c>
      <c r="F9" s="293"/>
      <c r="G9" s="264"/>
      <c r="H9" s="264"/>
      <c r="I9" s="264"/>
      <c r="J9" s="264"/>
      <c r="K9" s="264"/>
      <c r="L9" s="264"/>
      <c r="M9" s="264"/>
      <c r="N9" s="264"/>
      <c r="O9" s="273"/>
      <c r="P9" s="273"/>
      <c r="Q9" s="273"/>
    </row>
    <row r="10" spans="2:17" s="266" customFormat="1" ht="12" hidden="1" customHeight="1" outlineLevel="1">
      <c r="B10" s="266" t="s">
        <v>593</v>
      </c>
      <c r="C10" s="274">
        <v>1</v>
      </c>
      <c r="D10" s="274">
        <v>1.02</v>
      </c>
      <c r="E10" s="274">
        <v>1.0404</v>
      </c>
      <c r="F10" s="293"/>
      <c r="G10" s="264"/>
      <c r="H10" s="264"/>
      <c r="I10" s="264"/>
      <c r="J10" s="264"/>
      <c r="K10" s="264"/>
      <c r="L10" s="264"/>
      <c r="M10" s="264"/>
      <c r="N10" s="264"/>
      <c r="O10" s="275"/>
      <c r="P10" s="275"/>
      <c r="Q10" s="275"/>
    </row>
    <row r="11" spans="2:17" ht="12" customHeight="1" collapsed="1"/>
    <row r="12" spans="2:17" ht="12" customHeight="1">
      <c r="B12" s="311" t="s">
        <v>214</v>
      </c>
    </row>
    <row r="14" spans="2:17" ht="12" customHeight="1">
      <c r="B14" s="278" t="s">
        <v>594</v>
      </c>
    </row>
    <row r="15" spans="2:17" ht="12" customHeight="1">
      <c r="B15" s="280" t="s">
        <v>595</v>
      </c>
      <c r="C15" s="276">
        <v>30</v>
      </c>
      <c r="D15" s="281"/>
      <c r="E15" s="276"/>
    </row>
    <row r="16" spans="2:17" ht="12" customHeight="1">
      <c r="B16" s="280" t="s">
        <v>596</v>
      </c>
      <c r="C16" s="281">
        <f>2241296.1045032+153471</f>
        <v>2394767.1045031999</v>
      </c>
      <c r="D16" s="282">
        <f>C16*(1+D8)</f>
        <v>2474900.6951483595</v>
      </c>
      <c r="E16" s="282">
        <f>D16*(1+E$8)</f>
        <v>2555240.8117546872</v>
      </c>
    </row>
    <row r="17" spans="2:6" s="91" customFormat="1" ht="12" customHeight="1">
      <c r="B17" s="283" t="s">
        <v>597</v>
      </c>
      <c r="C17" s="276"/>
      <c r="D17" s="301">
        <f>+$C$16/$C$15</f>
        <v>79825.570150106665</v>
      </c>
      <c r="E17" s="279">
        <f>+$C$16/$C$15</f>
        <v>79825.570150106665</v>
      </c>
      <c r="F17" s="295"/>
    </row>
    <row r="18" spans="2:6" ht="12" customHeight="1">
      <c r="B18" s="284" t="s">
        <v>598</v>
      </c>
      <c r="D18" s="301">
        <f>+D16-D17</f>
        <v>2395075.1249982528</v>
      </c>
      <c r="E18" s="279">
        <f>+D18-D17</f>
        <v>2315249.5548481462</v>
      </c>
    </row>
    <row r="19" spans="2:6" ht="12" customHeight="1">
      <c r="B19" s="284" t="s">
        <v>599</v>
      </c>
      <c r="C19" s="285">
        <v>0.08</v>
      </c>
      <c r="D19" s="286">
        <f>+$C$19</f>
        <v>0.08</v>
      </c>
      <c r="E19" s="286">
        <f>+$C$19</f>
        <v>0.08</v>
      </c>
    </row>
    <row r="20" spans="2:6" ht="12" customHeight="1">
      <c r="B20" s="284" t="s">
        <v>600</v>
      </c>
      <c r="D20" s="301">
        <f>+D16*D19</f>
        <v>197992.05561186877</v>
      </c>
      <c r="E20" s="279">
        <f>+E16*E19</f>
        <v>204419.264940375</v>
      </c>
    </row>
    <row r="21" spans="2:6" ht="12" customHeight="1">
      <c r="B21" s="284" t="s">
        <v>601</v>
      </c>
      <c r="C21" s="287">
        <v>0.1179</v>
      </c>
      <c r="D21" s="287">
        <v>0.1164</v>
      </c>
      <c r="E21" s="287">
        <v>0.115</v>
      </c>
    </row>
    <row r="22" spans="2:6" ht="12" customHeight="1">
      <c r="B22" s="265" t="s">
        <v>602</v>
      </c>
      <c r="D22" s="301">
        <f>(D18+D20)*D21</f>
        <v>301833.01982301817</v>
      </c>
      <c r="E22" s="279">
        <f t="shared" ref="E22" si="0">(E18+E20)*E21</f>
        <v>289761.91427567997</v>
      </c>
    </row>
    <row r="23" spans="2:6" s="91" customFormat="1" ht="12" customHeight="1">
      <c r="B23" s="91" t="s">
        <v>603</v>
      </c>
      <c r="C23" s="281">
        <v>89922</v>
      </c>
      <c r="D23" s="301">
        <f>+C23*(1+D$8)</f>
        <v>92930.965976041698</v>
      </c>
      <c r="E23" s="279">
        <f>+D23*(1+E$8)</f>
        <v>95947.686872152772</v>
      </c>
      <c r="F23" s="296" t="s">
        <v>604</v>
      </c>
    </row>
    <row r="24" spans="2:6" s="91" customFormat="1" ht="12" customHeight="1">
      <c r="B24" s="91" t="s">
        <v>605</v>
      </c>
      <c r="C24" s="281">
        <v>0</v>
      </c>
      <c r="D24" s="301">
        <v>0</v>
      </c>
      <c r="E24" s="279">
        <v>0</v>
      </c>
      <c r="F24" s="296" t="s">
        <v>606</v>
      </c>
    </row>
    <row r="25" spans="2:6" s="278" customFormat="1" ht="12" customHeight="1">
      <c r="B25" s="278" t="s">
        <v>607</v>
      </c>
      <c r="C25" s="289"/>
      <c r="D25" s="302">
        <f>+D22+D17+D23+D24</f>
        <v>474589.55594916653</v>
      </c>
      <c r="E25" s="290">
        <f t="shared" ref="E25" si="1">+E22+E17+E23+E24</f>
        <v>465535.17129793944</v>
      </c>
      <c r="F25" s="297"/>
    </row>
    <row r="27" spans="2:6" ht="12" customHeight="1">
      <c r="B27" s="278" t="s">
        <v>608</v>
      </c>
    </row>
    <row r="28" spans="2:6" ht="12" customHeight="1">
      <c r="B28" s="280" t="s">
        <v>595</v>
      </c>
      <c r="C28" s="281">
        <v>30</v>
      </c>
      <c r="D28" s="281"/>
      <c r="E28" s="276"/>
    </row>
    <row r="29" spans="2:6" ht="12" customHeight="1">
      <c r="B29" s="280" t="s">
        <v>596</v>
      </c>
      <c r="C29" s="281">
        <v>1570863.3899411</v>
      </c>
      <c r="D29" s="282">
        <f>C29-D45</f>
        <v>1000863.3899411</v>
      </c>
      <c r="E29" s="282">
        <f>D29*(1+E$8)</f>
        <v>1033353.3729179937</v>
      </c>
    </row>
    <row r="30" spans="2:6" s="91" customFormat="1" ht="12" customHeight="1">
      <c r="B30" s="283" t="s">
        <v>597</v>
      </c>
      <c r="C30" s="276"/>
      <c r="D30" s="301">
        <f>+$C$29/$C$28</f>
        <v>52362.112998036668</v>
      </c>
      <c r="E30" s="279">
        <f>+$C$29/$C$28</f>
        <v>52362.112998036668</v>
      </c>
      <c r="F30" s="295"/>
    </row>
    <row r="31" spans="2:6" ht="12" customHeight="1">
      <c r="B31" s="284" t="s">
        <v>598</v>
      </c>
      <c r="D31" s="301">
        <f>+D29-D30</f>
        <v>948501.27694306336</v>
      </c>
      <c r="E31" s="279">
        <f t="shared" ref="E31" si="2">+D31-D30</f>
        <v>896139.1639450267</v>
      </c>
    </row>
    <row r="32" spans="2:6" ht="12" customHeight="1">
      <c r="B32" s="280" t="s">
        <v>599</v>
      </c>
      <c r="C32" s="285">
        <v>0.08</v>
      </c>
      <c r="D32" s="286">
        <f>+C32</f>
        <v>0.08</v>
      </c>
      <c r="E32" s="286">
        <f t="shared" ref="E32" si="3">+D32</f>
        <v>0.08</v>
      </c>
    </row>
    <row r="33" spans="2:6" ht="12" customHeight="1">
      <c r="B33" s="284" t="str">
        <f>+$B$20</f>
        <v>Valor inversiones</v>
      </c>
      <c r="D33" s="301">
        <f>+D29*D32</f>
        <v>80069.071195288008</v>
      </c>
      <c r="E33" s="279">
        <f t="shared" ref="E33" si="4">+E29*E32</f>
        <v>82668.269833439495</v>
      </c>
    </row>
    <row r="34" spans="2:6" s="291" customFormat="1" ht="12" customHeight="1">
      <c r="B34" s="284" t="str">
        <f>+$B$21</f>
        <v>WACC (rai)</v>
      </c>
      <c r="C34" s="287"/>
      <c r="D34" s="288">
        <f>+D21</f>
        <v>0.1164</v>
      </c>
      <c r="E34" s="288">
        <f>+E21</f>
        <v>0.115</v>
      </c>
      <c r="F34" s="298"/>
    </row>
    <row r="35" spans="2:6" ht="12" customHeight="1">
      <c r="B35" s="265" t="s">
        <v>602</v>
      </c>
      <c r="D35" s="301">
        <f>+(D31+D33)*D34</f>
        <v>119725.5885233041</v>
      </c>
      <c r="E35" s="279">
        <f t="shared" ref="E35" si="5">+(E31+E33)*E34</f>
        <v>112562.85488452362</v>
      </c>
    </row>
    <row r="36" spans="2:6" ht="12" customHeight="1">
      <c r="B36" s="91" t="s">
        <v>603</v>
      </c>
      <c r="C36" s="281">
        <f>32111.464126/2</f>
        <v>16055.732062999999</v>
      </c>
      <c r="D36" s="301">
        <f>+$C$36</f>
        <v>16055.732062999999</v>
      </c>
      <c r="E36" s="279">
        <f>+$C$36</f>
        <v>16055.732062999999</v>
      </c>
      <c r="F36" s="295" t="s">
        <v>604</v>
      </c>
    </row>
    <row r="37" spans="2:6" ht="12" customHeight="1">
      <c r="B37" s="91" t="s">
        <v>605</v>
      </c>
      <c r="C37" s="281">
        <v>0</v>
      </c>
      <c r="D37" s="301">
        <v>0</v>
      </c>
      <c r="E37" s="279">
        <v>0</v>
      </c>
    </row>
    <row r="38" spans="2:6" s="278" customFormat="1" ht="12" customHeight="1">
      <c r="B38" s="278" t="s">
        <v>609</v>
      </c>
      <c r="C38" s="289"/>
      <c r="D38" s="302">
        <f>+D35+D30+D36+D37</f>
        <v>188143.43358434076</v>
      </c>
      <c r="E38" s="290">
        <f t="shared" ref="E38" si="6">+E35+E30+E36+E37</f>
        <v>180980.69994556028</v>
      </c>
      <c r="F38" s="297"/>
    </row>
    <row r="39" spans="2:6" ht="12" customHeight="1">
      <c r="B39" s="265" t="s">
        <v>610</v>
      </c>
      <c r="D39" s="282">
        <v>214295.790324</v>
      </c>
    </row>
    <row r="41" spans="2:6" ht="12" customHeight="1">
      <c r="B41" s="311" t="s">
        <v>579</v>
      </c>
    </row>
    <row r="42" spans="2:6" ht="12" customHeight="1">
      <c r="B42" s="311"/>
    </row>
    <row r="43" spans="2:6" ht="12" customHeight="1">
      <c r="B43" s="278" t="s">
        <v>611</v>
      </c>
    </row>
    <row r="44" spans="2:6" ht="12" customHeight="1">
      <c r="B44" s="280" t="s">
        <v>595</v>
      </c>
      <c r="C44" s="281">
        <v>30</v>
      </c>
      <c r="D44" s="281"/>
      <c r="E44" s="276"/>
    </row>
    <row r="45" spans="2:6" ht="12" customHeight="1">
      <c r="B45" s="280" t="s">
        <v>596</v>
      </c>
      <c r="C45" s="281"/>
      <c r="D45" s="281">
        <f>1000000-430000</f>
        <v>570000</v>
      </c>
      <c r="E45" s="282">
        <f>D45*(1+E$8)</f>
        <v>588503.31472102227</v>
      </c>
    </row>
    <row r="46" spans="2:6" s="91" customFormat="1" ht="12" customHeight="1">
      <c r="B46" s="283" t="s">
        <v>597</v>
      </c>
      <c r="C46" s="276"/>
      <c r="D46" s="301">
        <f>+$D$45/$C$44</f>
        <v>19000</v>
      </c>
      <c r="E46" s="279">
        <f>+$D$45/$C$44</f>
        <v>19000</v>
      </c>
      <c r="F46" s="295"/>
    </row>
    <row r="47" spans="2:6" ht="12" customHeight="1">
      <c r="B47" s="284" t="s">
        <v>598</v>
      </c>
      <c r="D47" s="301">
        <f>+D45-D46</f>
        <v>551000</v>
      </c>
      <c r="E47" s="279">
        <f>+D47-D46</f>
        <v>532000</v>
      </c>
    </row>
    <row r="48" spans="2:6" ht="12" customHeight="1">
      <c r="B48" s="280" t="s">
        <v>599</v>
      </c>
      <c r="C48" s="285">
        <v>0.04</v>
      </c>
      <c r="D48" s="286">
        <f>+C48</f>
        <v>0.04</v>
      </c>
      <c r="E48" s="286">
        <f t="shared" ref="E48" si="7">+D48</f>
        <v>0.04</v>
      </c>
    </row>
    <row r="49" spans="2:6" ht="12" customHeight="1">
      <c r="B49" s="284" t="str">
        <f>+$B$20</f>
        <v>Valor inversiones</v>
      </c>
      <c r="D49" s="301">
        <f t="shared" ref="D49:E49" si="8">+D45*D48</f>
        <v>22800</v>
      </c>
      <c r="E49" s="279">
        <f t="shared" si="8"/>
        <v>23540.13258884089</v>
      </c>
    </row>
    <row r="50" spans="2:6" s="291" customFormat="1" ht="12" customHeight="1">
      <c r="B50" s="284" t="str">
        <f>+$B$21</f>
        <v>WACC (rai)</v>
      </c>
      <c r="C50" s="287"/>
      <c r="D50" s="288">
        <v>0.115</v>
      </c>
      <c r="E50" s="288">
        <f>+E21</f>
        <v>0.115</v>
      </c>
      <c r="F50" s="298"/>
    </row>
    <row r="51" spans="2:6" ht="12" customHeight="1">
      <c r="B51" s="265" t="s">
        <v>602</v>
      </c>
      <c r="D51" s="301">
        <f>+(D47+D49)*D50</f>
        <v>65987</v>
      </c>
      <c r="E51" s="279">
        <f t="shared" ref="E51" si="9">+(E47+E49)*E50</f>
        <v>63887.115247716705</v>
      </c>
    </row>
    <row r="52" spans="2:6" ht="12" customHeight="1">
      <c r="B52" s="91" t="s">
        <v>603</v>
      </c>
      <c r="C52" s="281">
        <f>32111.464126/2</f>
        <v>16055.732062999999</v>
      </c>
      <c r="D52" s="301">
        <f>+$C$52</f>
        <v>16055.732062999999</v>
      </c>
      <c r="E52" s="279">
        <f>+$C$52</f>
        <v>16055.732062999999</v>
      </c>
      <c r="F52" s="295" t="s">
        <v>604</v>
      </c>
    </row>
    <row r="53" spans="2:6" ht="12" customHeight="1">
      <c r="B53" s="91" t="s">
        <v>605</v>
      </c>
      <c r="C53" s="281">
        <v>0</v>
      </c>
      <c r="D53" s="301">
        <v>0</v>
      </c>
      <c r="E53" s="279">
        <v>0</v>
      </c>
    </row>
    <row r="54" spans="2:6" s="278" customFormat="1" ht="12" customHeight="1">
      <c r="B54" s="278" t="s">
        <v>609</v>
      </c>
      <c r="C54" s="289"/>
      <c r="D54" s="302">
        <f>+D51+D46+D52+D53</f>
        <v>101042.732063</v>
      </c>
      <c r="E54" s="290">
        <f t="shared" ref="E54" si="10">+E51+E46+E52+E53</f>
        <v>98942.847310716708</v>
      </c>
      <c r="F54" s="297"/>
    </row>
    <row r="55" spans="2:6" ht="12" customHeight="1">
      <c r="D55" s="282">
        <v>70000</v>
      </c>
    </row>
    <row r="57" spans="2:6" ht="12" customHeight="1">
      <c r="B57" s="278" t="s">
        <v>612</v>
      </c>
    </row>
    <row r="58" spans="2:6" ht="12" customHeight="1">
      <c r="B58" s="265" t="s">
        <v>613</v>
      </c>
    </row>
    <row r="62" spans="2:6" ht="12" customHeight="1">
      <c r="D62" s="303" t="s">
        <v>557</v>
      </c>
      <c r="E62" s="303" t="s">
        <v>614</v>
      </c>
    </row>
    <row r="63" spans="2:6" ht="12" customHeight="1">
      <c r="D63" s="304" t="s">
        <v>615</v>
      </c>
      <c r="E63" s="305">
        <v>4961</v>
      </c>
      <c r="F63" s="294" t="s">
        <v>616</v>
      </c>
    </row>
    <row r="64" spans="2:6" ht="12" customHeight="1">
      <c r="D64" s="304" t="s">
        <v>617</v>
      </c>
      <c r="E64" s="305">
        <v>1563</v>
      </c>
      <c r="F64" s="294" t="s">
        <v>616</v>
      </c>
    </row>
    <row r="65" spans="2:6" ht="12" customHeight="1">
      <c r="D65" s="304" t="s">
        <v>618</v>
      </c>
      <c r="E65" s="305">
        <v>6285</v>
      </c>
      <c r="F65" s="294" t="s">
        <v>616</v>
      </c>
    </row>
    <row r="66" spans="2:6" ht="12" customHeight="1">
      <c r="D66" s="304" t="s">
        <v>619</v>
      </c>
      <c r="E66" s="305">
        <v>15888</v>
      </c>
      <c r="F66" s="294" t="s">
        <v>616</v>
      </c>
    </row>
    <row r="67" spans="2:6" ht="12" customHeight="1">
      <c r="D67" s="304" t="s">
        <v>620</v>
      </c>
      <c r="E67" s="305">
        <v>13787</v>
      </c>
      <c r="F67" s="294" t="s">
        <v>616</v>
      </c>
    </row>
    <row r="68" spans="2:6" ht="12" customHeight="1">
      <c r="D68" s="304" t="s">
        <v>621</v>
      </c>
      <c r="E68" s="305">
        <v>29743</v>
      </c>
      <c r="F68" s="294" t="s">
        <v>616</v>
      </c>
    </row>
    <row r="69" spans="2:6" ht="12" customHeight="1">
      <c r="D69" s="304" t="s">
        <v>622</v>
      </c>
      <c r="E69" s="306">
        <v>723</v>
      </c>
      <c r="F69" s="294" t="s">
        <v>616</v>
      </c>
    </row>
    <row r="70" spans="2:6" ht="12" customHeight="1">
      <c r="D70" s="307" t="s">
        <v>296</v>
      </c>
      <c r="E70" s="308">
        <v>72951</v>
      </c>
      <c r="F70" s="265"/>
    </row>
    <row r="71" spans="2:6" ht="12" customHeight="1">
      <c r="D71" s="307" t="s">
        <v>623</v>
      </c>
      <c r="E71" s="310">
        <v>0.9</v>
      </c>
    </row>
    <row r="72" spans="2:6" ht="12" customHeight="1">
      <c r="D72" s="265"/>
      <c r="E72" s="310"/>
    </row>
    <row r="73" spans="2:6" ht="12" customHeight="1">
      <c r="D73" s="265"/>
      <c r="E73" s="310"/>
    </row>
    <row r="74" spans="2:6" ht="12" customHeight="1">
      <c r="D74" s="303" t="s">
        <v>557</v>
      </c>
      <c r="E74" s="303" t="s">
        <v>624</v>
      </c>
    </row>
    <row r="75" spans="2:6" ht="12" customHeight="1">
      <c r="D75" s="304" t="s">
        <v>625</v>
      </c>
      <c r="E75" s="309">
        <v>27042</v>
      </c>
      <c r="F75" s="294" t="s">
        <v>626</v>
      </c>
    </row>
    <row r="76" spans="2:6" ht="12" customHeight="1">
      <c r="D76" s="307" t="s">
        <v>623</v>
      </c>
      <c r="E76" s="310">
        <v>0.86499999999999999</v>
      </c>
    </row>
    <row r="78" spans="2:6" ht="12" customHeight="1">
      <c r="B78" s="265" t="s">
        <v>627</v>
      </c>
      <c r="C78" s="310">
        <v>0.51</v>
      </c>
    </row>
    <row r="79" spans="2:6" ht="12" customHeight="1">
      <c r="B79" s="265" t="s">
        <v>628</v>
      </c>
      <c r="C79" s="310">
        <v>0.8</v>
      </c>
    </row>
  </sheetData>
  <autoFilter ref="B4:Q40" xr:uid="{A5FA4BF1-CAD6-424D-ADF7-20D89369836E}"/>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BF7C-2A0B-48F3-BFD1-86DD548B57DE}">
  <dimension ref="B2:D25"/>
  <sheetViews>
    <sheetView showGridLines="0" workbookViewId="0">
      <pane ySplit="4" topLeftCell="A5" activePane="bottomLeft" state="frozen"/>
      <selection pane="bottomLeft" activeCell="B58" sqref="B58"/>
    </sheetView>
  </sheetViews>
  <sheetFormatPr baseColWidth="10" defaultColWidth="11.453125" defaultRowHeight="12.5" outlineLevelRow="1"/>
  <cols>
    <col min="1" max="1" width="11.453125" style="216"/>
    <col min="2" max="2" width="20.81640625" style="244" customWidth="1"/>
    <col min="3" max="3" width="16.453125" style="216" customWidth="1"/>
    <col min="4" max="4" width="129.1796875" style="216" customWidth="1"/>
    <col min="5" max="16384" width="11.453125" style="216"/>
  </cols>
  <sheetData>
    <row r="2" spans="2:4" ht="13">
      <c r="B2" s="314" t="s">
        <v>629</v>
      </c>
      <c r="C2" s="215"/>
    </row>
    <row r="3" spans="2:4" ht="13">
      <c r="B3" s="314"/>
      <c r="C3" s="215"/>
    </row>
    <row r="4" spans="2:4" ht="13">
      <c r="B4" s="314" t="s">
        <v>630</v>
      </c>
      <c r="C4" s="215" t="s">
        <v>631</v>
      </c>
      <c r="D4" s="215" t="s">
        <v>632</v>
      </c>
    </row>
    <row r="6" spans="2:4" s="218" customFormat="1">
      <c r="B6" s="315" t="s">
        <v>633</v>
      </c>
      <c r="C6" s="217"/>
    </row>
    <row r="7" spans="2:4" hidden="1" outlineLevel="1">
      <c r="B7" s="220"/>
      <c r="C7" s="219"/>
      <c r="D7" s="220"/>
    </row>
    <row r="8" spans="2:4" ht="87.5" hidden="1" outlineLevel="1">
      <c r="B8" s="220" t="s">
        <v>634</v>
      </c>
      <c r="C8" s="243">
        <v>44614</v>
      </c>
      <c r="D8" s="220" t="s">
        <v>635</v>
      </c>
    </row>
    <row r="9" spans="2:4" ht="62.5" hidden="1" outlineLevel="1">
      <c r="B9" s="220" t="s">
        <v>636</v>
      </c>
      <c r="C9" s="219"/>
      <c r="D9" s="220" t="s">
        <v>637</v>
      </c>
    </row>
    <row r="10" spans="2:4" ht="62.5" hidden="1" outlineLevel="1">
      <c r="B10" s="220" t="s">
        <v>638</v>
      </c>
      <c r="C10" s="219"/>
      <c r="D10" s="220" t="s">
        <v>639</v>
      </c>
    </row>
    <row r="11" spans="2:4" ht="137.5" hidden="1" outlineLevel="1">
      <c r="B11" s="220" t="s">
        <v>640</v>
      </c>
      <c r="C11" s="243">
        <v>44498</v>
      </c>
      <c r="D11" s="316" t="s">
        <v>641</v>
      </c>
    </row>
    <row r="12" spans="2:4" hidden="1" outlineLevel="1">
      <c r="B12" s="220"/>
      <c r="C12" s="219"/>
      <c r="D12" s="220"/>
    </row>
    <row r="13" spans="2:4" hidden="1" outlineLevel="1"/>
    <row r="14" spans="2:4" collapsed="1"/>
    <row r="15" spans="2:4" s="218" customFormat="1">
      <c r="B15" s="315" t="s">
        <v>18</v>
      </c>
      <c r="C15" s="217"/>
    </row>
    <row r="16" spans="2:4" hidden="1" outlineLevel="1">
      <c r="B16" s="220"/>
      <c r="C16" s="219"/>
      <c r="D16" s="220"/>
    </row>
    <row r="17" spans="2:4" hidden="1" outlineLevel="1">
      <c r="B17" s="220"/>
      <c r="C17" s="219"/>
      <c r="D17" s="220"/>
    </row>
    <row r="18" spans="2:4" hidden="1" outlineLevel="1">
      <c r="D18" s="244"/>
    </row>
    <row r="19" spans="2:4" collapsed="1"/>
    <row r="20" spans="2:4" s="218" customFormat="1">
      <c r="B20" s="315" t="s">
        <v>642</v>
      </c>
      <c r="C20" s="217"/>
    </row>
    <row r="21" spans="2:4" hidden="1" outlineLevel="1">
      <c r="B21" s="220"/>
      <c r="C21" s="243"/>
      <c r="D21" s="220"/>
    </row>
    <row r="22" spans="2:4" ht="37.5" hidden="1" outlineLevel="1">
      <c r="B22" s="220" t="s">
        <v>643</v>
      </c>
      <c r="C22" s="243"/>
      <c r="D22" s="220" t="s">
        <v>644</v>
      </c>
    </row>
    <row r="23" spans="2:4" ht="125" hidden="1" outlineLevel="1">
      <c r="B23" s="220" t="s">
        <v>645</v>
      </c>
      <c r="C23" s="243">
        <v>44498</v>
      </c>
      <c r="D23" s="220" t="s">
        <v>646</v>
      </c>
    </row>
    <row r="24" spans="2:4" hidden="1" outlineLevel="1"/>
    <row r="25" spans="2:4" collapsed="1"/>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49"/>
  <sheetViews>
    <sheetView showGridLines="0" workbookViewId="0">
      <pane xSplit="1" ySplit="3" topLeftCell="B4" activePane="bottomRight" state="frozen"/>
      <selection activeCell="B2" sqref="B2"/>
      <selection pane="topRight" activeCell="B2" sqref="B2"/>
      <selection pane="bottomLeft" activeCell="B2" sqref="B2"/>
      <selection pane="bottomRight" activeCell="B1" sqref="B1"/>
    </sheetView>
  </sheetViews>
  <sheetFormatPr baseColWidth="10" defaultColWidth="11.453125" defaultRowHeight="13.5" customHeight="1"/>
  <cols>
    <col min="1" max="1" width="10.81640625" style="12" customWidth="1"/>
    <col min="2" max="2" width="34.453125" style="12" bestFit="1" customWidth="1"/>
    <col min="3" max="3" width="104" style="12" customWidth="1"/>
    <col min="4" max="16384" width="11.453125" style="12"/>
  </cols>
  <sheetData>
    <row r="1" spans="2:3" ht="13.5" customHeight="1">
      <c r="B1" s="612" t="s">
        <v>32</v>
      </c>
    </row>
    <row r="2" spans="2:3" ht="14.15" customHeight="1">
      <c r="B2" s="468" t="s">
        <v>647</v>
      </c>
      <c r="C2" s="611"/>
    </row>
    <row r="3" spans="2:3" s="178" customFormat="1" ht="14.15" customHeight="1" thickBot="1">
      <c r="B3" s="73" t="s">
        <v>648</v>
      </c>
      <c r="C3" s="73" t="s">
        <v>649</v>
      </c>
    </row>
    <row r="4" spans="2:3" s="85" customFormat="1" ht="13.5" customHeight="1" thickTop="1">
      <c r="B4" s="84"/>
      <c r="C4" s="84"/>
    </row>
    <row r="5" spans="2:3" s="85" customFormat="1" ht="13.5" customHeight="1">
      <c r="B5" s="127" t="s">
        <v>650</v>
      </c>
      <c r="C5" s="205"/>
    </row>
    <row r="6" spans="2:3" s="85" customFormat="1" ht="13.5" customHeight="1">
      <c r="B6" s="450" t="s">
        <v>651</v>
      </c>
      <c r="C6" s="205" t="s">
        <v>652</v>
      </c>
    </row>
    <row r="7" spans="2:3" s="85" customFormat="1" ht="13.5" customHeight="1">
      <c r="B7" s="450" t="s">
        <v>653</v>
      </c>
      <c r="C7" s="205" t="s">
        <v>654</v>
      </c>
    </row>
    <row r="8" spans="2:3" s="85" customFormat="1" ht="13.5" customHeight="1">
      <c r="B8" s="85" t="s">
        <v>633</v>
      </c>
      <c r="C8" s="205" t="s">
        <v>655</v>
      </c>
    </row>
    <row r="9" spans="2:3" s="85" customFormat="1" ht="13.5" customHeight="1">
      <c r="B9" s="85" t="s">
        <v>656</v>
      </c>
      <c r="C9" s="205" t="s">
        <v>657</v>
      </c>
    </row>
    <row r="10" spans="2:3" s="85" customFormat="1" ht="13.5" customHeight="1">
      <c r="B10" s="450" t="s">
        <v>658</v>
      </c>
      <c r="C10" s="205" t="s">
        <v>659</v>
      </c>
    </row>
    <row r="11" spans="2:3" s="85" customFormat="1" ht="13.5" customHeight="1">
      <c r="B11" s="85" t="s">
        <v>660</v>
      </c>
      <c r="C11" s="205" t="s">
        <v>661</v>
      </c>
    </row>
    <row r="12" spans="2:3" s="85" customFormat="1" ht="13.5" customHeight="1">
      <c r="B12" s="450" t="s">
        <v>662</v>
      </c>
      <c r="C12" s="205" t="s">
        <v>663</v>
      </c>
    </row>
    <row r="13" spans="2:3" s="85" customFormat="1" ht="13.5" customHeight="1">
      <c r="C13" s="205"/>
    </row>
    <row r="14" spans="2:3" s="85" customFormat="1" ht="13.5" customHeight="1">
      <c r="B14" s="127" t="s">
        <v>664</v>
      </c>
      <c r="C14" s="84"/>
    </row>
    <row r="15" spans="2:3" s="85" customFormat="1" ht="13.5" customHeight="1">
      <c r="B15" s="449" t="s">
        <v>665</v>
      </c>
      <c r="C15" s="205" t="s">
        <v>666</v>
      </c>
    </row>
    <row r="16" spans="2:3" s="85" customFormat="1" ht="13.5" customHeight="1">
      <c r="B16" s="76" t="s">
        <v>667</v>
      </c>
      <c r="C16" s="205" t="s">
        <v>668</v>
      </c>
    </row>
    <row r="17" spans="2:3" s="85" customFormat="1" ht="13.5" customHeight="1">
      <c r="B17" s="76" t="s">
        <v>669</v>
      </c>
      <c r="C17" s="205" t="s">
        <v>670</v>
      </c>
    </row>
    <row r="18" spans="2:3" s="85" customFormat="1" ht="13.5" customHeight="1">
      <c r="B18" s="76" t="s">
        <v>671</v>
      </c>
      <c r="C18" s="94" t="s">
        <v>672</v>
      </c>
    </row>
    <row r="19" spans="2:3" s="85" customFormat="1" ht="13.5" customHeight="1">
      <c r="B19" s="76" t="s">
        <v>673</v>
      </c>
      <c r="C19" s="94" t="s">
        <v>674</v>
      </c>
    </row>
    <row r="20" spans="2:3" s="85" customFormat="1" ht="13.5" customHeight="1">
      <c r="B20" s="76" t="s">
        <v>675</v>
      </c>
      <c r="C20" s="82" t="s">
        <v>676</v>
      </c>
    </row>
    <row r="21" spans="2:3" s="85" customFormat="1" ht="13.5" customHeight="1">
      <c r="B21" s="76" t="s">
        <v>677</v>
      </c>
      <c r="C21" s="94" t="s">
        <v>678</v>
      </c>
    </row>
    <row r="22" spans="2:3" s="85" customFormat="1" ht="13.5" customHeight="1">
      <c r="B22" s="76" t="s">
        <v>679</v>
      </c>
      <c r="C22" s="94" t="s">
        <v>680</v>
      </c>
    </row>
    <row r="23" spans="2:3" s="85" customFormat="1" ht="13.5" customHeight="1">
      <c r="B23" s="76"/>
      <c r="C23" s="94"/>
    </row>
    <row r="24" spans="2:3" s="85" customFormat="1" ht="13.5" customHeight="1">
      <c r="B24" s="127" t="s">
        <v>681</v>
      </c>
      <c r="C24" s="83"/>
    </row>
    <row r="25" spans="2:3" s="85" customFormat="1" ht="13.5" customHeight="1">
      <c r="B25" s="85" t="s">
        <v>682</v>
      </c>
      <c r="C25" s="94" t="s">
        <v>683</v>
      </c>
    </row>
    <row r="26" spans="2:3" s="85" customFormat="1" ht="13.5" customHeight="1">
      <c r="C26" s="83"/>
    </row>
    <row r="27" spans="2:3" s="85" customFormat="1" ht="13.5" customHeight="1">
      <c r="B27" s="126" t="s">
        <v>684</v>
      </c>
      <c r="C27" s="94"/>
    </row>
    <row r="28" spans="2:3" s="85" customFormat="1" ht="13.5" customHeight="1">
      <c r="B28" s="76" t="s">
        <v>685</v>
      </c>
      <c r="C28" s="94" t="s">
        <v>686</v>
      </c>
    </row>
    <row r="29" spans="2:3" s="85" customFormat="1" ht="13.5" customHeight="1">
      <c r="B29" s="450" t="s">
        <v>687</v>
      </c>
      <c r="C29" s="94" t="s">
        <v>688</v>
      </c>
    </row>
    <row r="30" spans="2:3" s="85" customFormat="1" ht="13.5" customHeight="1">
      <c r="B30" s="85" t="s">
        <v>689</v>
      </c>
      <c r="C30" s="94" t="s">
        <v>690</v>
      </c>
    </row>
    <row r="31" spans="2:3" s="85" customFormat="1" ht="13.5" customHeight="1">
      <c r="B31" s="85" t="s">
        <v>691</v>
      </c>
      <c r="C31" s="94" t="s">
        <v>692</v>
      </c>
    </row>
    <row r="32" spans="2:3" s="85" customFormat="1" ht="13.5" customHeight="1">
      <c r="B32" s="450" t="s">
        <v>693</v>
      </c>
      <c r="C32" s="94" t="s">
        <v>694</v>
      </c>
    </row>
    <row r="33" spans="2:3" s="85" customFormat="1" ht="13.5" customHeight="1">
      <c r="B33" s="85" t="s">
        <v>695</v>
      </c>
      <c r="C33" s="94" t="s">
        <v>696</v>
      </c>
    </row>
    <row r="34" spans="2:3" s="85" customFormat="1" ht="13.5" customHeight="1">
      <c r="B34" s="85" t="s">
        <v>697</v>
      </c>
      <c r="C34" s="94" t="s">
        <v>698</v>
      </c>
    </row>
    <row r="35" spans="2:3" s="85" customFormat="1" ht="13.5" customHeight="1">
      <c r="B35" s="85" t="s">
        <v>697</v>
      </c>
      <c r="C35" s="94" t="s">
        <v>699</v>
      </c>
    </row>
    <row r="36" spans="2:3" s="85" customFormat="1" ht="13.5" customHeight="1">
      <c r="B36" s="85" t="s">
        <v>700</v>
      </c>
      <c r="C36" s="94" t="s">
        <v>701</v>
      </c>
    </row>
    <row r="37" spans="2:3" s="85" customFormat="1" ht="13.5" customHeight="1">
      <c r="B37" s="85" t="s">
        <v>702</v>
      </c>
      <c r="C37" s="94" t="s">
        <v>703</v>
      </c>
    </row>
    <row r="38" spans="2:3" s="85" customFormat="1" ht="13.5" customHeight="1">
      <c r="B38" s="85" t="s">
        <v>704</v>
      </c>
      <c r="C38" s="94" t="s">
        <v>705</v>
      </c>
    </row>
    <row r="39" spans="2:3" s="85" customFormat="1" ht="13.5" customHeight="1">
      <c r="C39" s="94"/>
    </row>
    <row r="40" spans="2:3" s="85" customFormat="1" ht="13.5" customHeight="1">
      <c r="B40" s="127" t="s">
        <v>706</v>
      </c>
      <c r="C40" s="94"/>
    </row>
    <row r="41" spans="2:3" s="85" customFormat="1" ht="13.5" customHeight="1">
      <c r="B41" s="85" t="s">
        <v>707</v>
      </c>
      <c r="C41" s="94" t="s">
        <v>708</v>
      </c>
    </row>
    <row r="42" spans="2:3" s="85" customFormat="1" ht="13.5" customHeight="1">
      <c r="B42" s="85" t="s">
        <v>709</v>
      </c>
      <c r="C42" s="94" t="s">
        <v>710</v>
      </c>
    </row>
    <row r="43" spans="2:3" s="85" customFormat="1" ht="13.5" customHeight="1">
      <c r="B43" s="76" t="s">
        <v>711</v>
      </c>
      <c r="C43" s="94" t="s">
        <v>712</v>
      </c>
    </row>
    <row r="44" spans="2:3" s="85" customFormat="1" ht="13.5" customHeight="1">
      <c r="C44" s="94"/>
    </row>
    <row r="45" spans="2:3" s="85" customFormat="1" ht="13.5" customHeight="1">
      <c r="B45" s="127" t="s">
        <v>713</v>
      </c>
      <c r="C45" s="94"/>
    </row>
    <row r="46" spans="2:3" s="85" customFormat="1" ht="13.5" customHeight="1">
      <c r="B46" s="85" t="s">
        <v>714</v>
      </c>
      <c r="C46" s="94" t="s">
        <v>715</v>
      </c>
    </row>
    <row r="47" spans="2:3" s="85" customFormat="1" ht="13.5" customHeight="1">
      <c r="C47" s="94"/>
    </row>
    <row r="48" spans="2:3" s="85" customFormat="1" ht="13.5" customHeight="1">
      <c r="C48" s="83"/>
    </row>
    <row r="49" s="85" customFormat="1" ht="13.5" customHeight="1"/>
  </sheetData>
  <hyperlinks>
    <hyperlink ref="C43" r:id="rId1" xr:uid="{00000000-0004-0000-0700-000000000000}"/>
    <hyperlink ref="C30" r:id="rId2" xr:uid="{00000000-0004-0000-0700-000001000000}"/>
    <hyperlink ref="C35" r:id="rId3" xr:uid="{00000000-0004-0000-0700-000004000000}"/>
    <hyperlink ref="C28" r:id="rId4" xr:uid="{00000000-0004-0000-0700-000005000000}"/>
    <hyperlink ref="C32" r:id="rId5" xr:uid="{00000000-0004-0000-0700-000007000000}"/>
    <hyperlink ref="C46" r:id="rId6" location="1" xr:uid="{00000000-0004-0000-0700-000009000000}"/>
    <hyperlink ref="C31" r:id="rId7" xr:uid="{00000000-0004-0000-0700-00000A000000}"/>
    <hyperlink ref="C16" r:id="rId8" xr:uid="{00000000-0004-0000-0700-00000B000000}"/>
    <hyperlink ref="C8" r:id="rId9" xr:uid="{00000000-0004-0000-0700-00000E000000}"/>
    <hyperlink ref="C9" r:id="rId10" xr:uid="{00000000-0004-0000-0700-00000F000000}"/>
    <hyperlink ref="C10" r:id="rId11" xr:uid="{00000000-0004-0000-0700-000010000000}"/>
    <hyperlink ref="C11" r:id="rId12" xr:uid="{00000000-0004-0000-0700-000011000000}"/>
    <hyperlink ref="C38" r:id="rId13" xr:uid="{00000000-0004-0000-0700-000012000000}"/>
    <hyperlink ref="C37" r:id="rId14" xr:uid="{00000000-0004-0000-0700-000013000000}"/>
    <hyperlink ref="C15" r:id="rId15" xr:uid="{901D2384-34D0-4C28-A8E9-517ABC352DC9}"/>
    <hyperlink ref="C36" r:id="rId16" xr:uid="{6F2E5667-7C09-4EEA-93E6-753540299B8C}"/>
    <hyperlink ref="C41" r:id="rId17" xr:uid="{6D321EFD-44CD-48A4-879A-38D301006FA6}"/>
    <hyperlink ref="C17" r:id="rId18" xr:uid="{43DA5F23-F7A6-4D9F-80DD-C126993FD8A7}"/>
    <hyperlink ref="C18" r:id="rId19" xr:uid="{29F2D8F9-9B40-48EB-8850-AF7F3A0E97E1}"/>
    <hyperlink ref="C19" r:id="rId20" xr:uid="{61C8C496-4C16-4BA7-AB15-E9122E03EB06}"/>
    <hyperlink ref="C22" r:id="rId21" xr:uid="{05983F35-AC4B-4927-B4FF-EE508403DB4F}"/>
    <hyperlink ref="C21" r:id="rId22" xr:uid="{1BCBD5DF-6A89-48A7-AC33-EDFCEEB7075F}"/>
    <hyperlink ref="C20" r:id="rId23" xr:uid="{F0202A24-F37A-480F-858E-CB07B7B0F4ED}"/>
    <hyperlink ref="C6" r:id="rId24" xr:uid="{272EDDB1-1340-48CD-A378-1D9504DB293F}"/>
    <hyperlink ref="C12" r:id="rId25" xr:uid="{519B0FF2-EC04-42E3-99D8-F1CDAFB8469E}"/>
    <hyperlink ref="C7" r:id="rId26" xr:uid="{0A3B3105-752A-4C86-8F72-E775B595C309}"/>
    <hyperlink ref="C29" r:id="rId27" xr:uid="{F517AAC0-6F1C-4A0F-98C2-FC3B05148F6A}"/>
    <hyperlink ref="C33" r:id="rId28" xr:uid="{D8F340FC-48AE-445A-9ED6-91680CA92951}"/>
    <hyperlink ref="C34" r:id="rId29" xr:uid="{A5D5FBF1-C02F-4877-9A9C-D91C52363E1C}"/>
    <hyperlink ref="C42" r:id="rId30" xr:uid="{92AF4CE3-74D8-4C14-A5B3-6376EF1FC50F}"/>
    <hyperlink ref="B1" location="Contenido!A1" display="Volver a contenido" xr:uid="{A06AE3B7-6D25-4724-90D4-8F2DC4216107}"/>
  </hyperlinks>
  <pageMargins left="0.7" right="0.7" top="0.75" bottom="0.75" header="0.3" footer="0.3"/>
  <pageSetup orientation="portrait" r:id="rId31"/>
  <drawing r:id="rId3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30"/>
  <sheetViews>
    <sheetView showGridLines="0" zoomScaleNormal="100" workbookViewId="0">
      <pane xSplit="1" ySplit="3" topLeftCell="B4"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4.15" customHeight="1"/>
  <cols>
    <col min="1" max="1" width="10.26953125" style="12" customWidth="1"/>
    <col min="2" max="3" width="45.81640625" style="12" customWidth="1"/>
    <col min="4" max="4" width="49.7265625" style="12" customWidth="1"/>
    <col min="5" max="16384" width="11.453125" style="12"/>
  </cols>
  <sheetData>
    <row r="1" spans="2:4" ht="14.15" customHeight="1">
      <c r="B1" s="612" t="s">
        <v>32</v>
      </c>
    </row>
    <row r="2" spans="2:4" ht="14.15" customHeight="1">
      <c r="B2" s="468" t="s">
        <v>716</v>
      </c>
      <c r="C2" s="611"/>
      <c r="D2" s="611"/>
    </row>
    <row r="3" spans="2:4" s="178" customFormat="1" ht="14.15" customHeight="1" thickBot="1">
      <c r="B3" s="73" t="s">
        <v>648</v>
      </c>
      <c r="C3" s="73" t="s">
        <v>649</v>
      </c>
      <c r="D3" s="73" t="s">
        <v>717</v>
      </c>
    </row>
    <row r="4" spans="2:4" ht="14.15" customHeight="1" thickTop="1">
      <c r="B4" s="77"/>
      <c r="C4" s="77"/>
    </row>
    <row r="5" spans="2:4" ht="14.15" customHeight="1">
      <c r="B5" s="78" t="s">
        <v>718</v>
      </c>
      <c r="C5" s="77"/>
    </row>
    <row r="6" spans="2:4" ht="14.15" customHeight="1">
      <c r="B6" s="76" t="s">
        <v>719</v>
      </c>
      <c r="C6" s="82" t="s">
        <v>720</v>
      </c>
    </row>
    <row r="7" spans="2:4" ht="14.15" customHeight="1">
      <c r="B7" s="76" t="s">
        <v>721</v>
      </c>
      <c r="C7" s="82" t="s">
        <v>722</v>
      </c>
    </row>
    <row r="8" spans="2:4" ht="14.15" customHeight="1">
      <c r="B8" s="12" t="s">
        <v>723</v>
      </c>
      <c r="C8" s="82" t="s">
        <v>724</v>
      </c>
    </row>
    <row r="9" spans="2:4" ht="14.15" customHeight="1">
      <c r="B9" s="12" t="s">
        <v>725</v>
      </c>
      <c r="C9" s="82" t="s">
        <v>726</v>
      </c>
      <c r="D9" s="12" t="s">
        <v>727</v>
      </c>
    </row>
    <row r="10" spans="2:4" ht="14.15" customHeight="1">
      <c r="B10" s="12" t="s">
        <v>728</v>
      </c>
      <c r="C10" s="82" t="s">
        <v>729</v>
      </c>
    </row>
    <row r="11" spans="2:4" ht="14.15" customHeight="1">
      <c r="B11" s="12" t="s">
        <v>730</v>
      </c>
      <c r="C11" s="82" t="s">
        <v>731</v>
      </c>
    </row>
    <row r="12" spans="2:4" ht="14.15" customHeight="1">
      <c r="B12" s="12" t="s">
        <v>732</v>
      </c>
      <c r="C12" s="82" t="s">
        <v>733</v>
      </c>
    </row>
    <row r="13" spans="2:4" ht="14.15" customHeight="1">
      <c r="B13" s="451" t="s">
        <v>734</v>
      </c>
      <c r="C13" s="82" t="s">
        <v>735</v>
      </c>
    </row>
    <row r="14" spans="2:4" ht="14.15" customHeight="1">
      <c r="B14" s="451" t="s">
        <v>736</v>
      </c>
      <c r="C14" s="82" t="s">
        <v>737</v>
      </c>
      <c r="D14" s="12" t="s">
        <v>738</v>
      </c>
    </row>
    <row r="15" spans="2:4" ht="14.15" customHeight="1">
      <c r="B15" s="451" t="s">
        <v>739</v>
      </c>
      <c r="C15" s="82" t="s">
        <v>740</v>
      </c>
    </row>
    <row r="16" spans="2:4" ht="14.15" customHeight="1">
      <c r="C16" s="82"/>
    </row>
    <row r="17" spans="2:4" ht="14.15" customHeight="1">
      <c r="B17" s="78" t="s">
        <v>741</v>
      </c>
      <c r="C17" s="82"/>
    </row>
    <row r="18" spans="2:4" ht="14.15" customHeight="1">
      <c r="B18" s="12" t="s">
        <v>742</v>
      </c>
      <c r="C18" s="82" t="s">
        <v>743</v>
      </c>
      <c r="D18" s="12" t="s">
        <v>744</v>
      </c>
    </row>
    <row r="19" spans="2:4" ht="14.15" customHeight="1">
      <c r="B19" s="12" t="s">
        <v>745</v>
      </c>
      <c r="C19" s="82" t="s">
        <v>743</v>
      </c>
      <c r="D19" s="12" t="s">
        <v>744</v>
      </c>
    </row>
    <row r="20" spans="2:4" ht="14.15" customHeight="1">
      <c r="B20" s="12" t="s">
        <v>746</v>
      </c>
      <c r="C20" s="82" t="s">
        <v>743</v>
      </c>
      <c r="D20" s="12" t="s">
        <v>744</v>
      </c>
    </row>
    <row r="21" spans="2:4" ht="14.15" customHeight="1">
      <c r="B21" s="12" t="s">
        <v>747</v>
      </c>
      <c r="C21" s="82" t="s">
        <v>743</v>
      </c>
      <c r="D21" s="12" t="s">
        <v>748</v>
      </c>
    </row>
    <row r="22" spans="2:4" ht="14.15" customHeight="1">
      <c r="B22" s="12" t="s">
        <v>749</v>
      </c>
      <c r="C22" s="82" t="s">
        <v>743</v>
      </c>
      <c r="D22" s="12" t="s">
        <v>748</v>
      </c>
    </row>
    <row r="23" spans="2:4" ht="14.15" customHeight="1">
      <c r="B23" s="12" t="s">
        <v>750</v>
      </c>
      <c r="C23" s="82" t="s">
        <v>743</v>
      </c>
      <c r="D23" s="12" t="s">
        <v>748</v>
      </c>
    </row>
    <row r="24" spans="2:4" ht="14.15" customHeight="1">
      <c r="B24" s="12" t="s">
        <v>751</v>
      </c>
      <c r="C24" s="82" t="s">
        <v>743</v>
      </c>
      <c r="D24" s="12" t="s">
        <v>752</v>
      </c>
    </row>
    <row r="25" spans="2:4" ht="14.15" customHeight="1">
      <c r="B25" s="451" t="s">
        <v>753</v>
      </c>
      <c r="C25" s="82" t="s">
        <v>754</v>
      </c>
    </row>
    <row r="26" spans="2:4" ht="14.15" customHeight="1">
      <c r="B26" s="12" t="s">
        <v>755</v>
      </c>
      <c r="C26" s="82" t="s">
        <v>756</v>
      </c>
    </row>
    <row r="27" spans="2:4" ht="14.15" customHeight="1">
      <c r="C27" s="82"/>
    </row>
    <row r="28" spans="2:4" ht="14.15" customHeight="1">
      <c r="C28" s="82"/>
    </row>
    <row r="29" spans="2:4" ht="14.15" customHeight="1">
      <c r="C29" s="82"/>
    </row>
    <row r="30" spans="2:4" ht="14.15" customHeight="1">
      <c r="C30" s="82"/>
    </row>
  </sheetData>
  <hyperlinks>
    <hyperlink ref="C18" r:id="rId1" xr:uid="{00000000-0004-0000-0800-000000000000}"/>
    <hyperlink ref="C19" r:id="rId2" xr:uid="{00000000-0004-0000-0800-000001000000}"/>
    <hyperlink ref="C20" r:id="rId3" xr:uid="{00000000-0004-0000-0800-000002000000}"/>
    <hyperlink ref="C21:C24" r:id="rId4" display="http://www.cnd.com.pa/" xr:uid="{00000000-0004-0000-0800-000003000000}"/>
    <hyperlink ref="C25" r:id="rId5" xr:uid="{00000000-0004-0000-0800-000004000000}"/>
    <hyperlink ref="C9" r:id="rId6" xr:uid="{00000000-0004-0000-0800-000005000000}"/>
    <hyperlink ref="C13" r:id="rId7" xr:uid="{00000000-0004-0000-0800-000008000000}"/>
    <hyperlink ref="C14" r:id="rId8" xr:uid="{895CFE77-50EA-4C13-8B94-A5628EF4D663}"/>
    <hyperlink ref="C15" r:id="rId9" xr:uid="{D64BE8E1-E5C8-418F-B071-24B376D09E28}"/>
    <hyperlink ref="C26" r:id="rId10" xr:uid="{FB80A188-3EDC-47D2-A7E5-6546A9680658}"/>
    <hyperlink ref="C12" r:id="rId11" xr:uid="{2032FFAD-0888-4247-9571-53D6AACF4951}"/>
    <hyperlink ref="C11" r:id="rId12" xr:uid="{57565F90-A4E6-4373-A7C8-EDAAFE07301A}"/>
    <hyperlink ref="C6" r:id="rId13" xr:uid="{36E83362-503B-4D93-AF14-30D1FE25429F}"/>
    <hyperlink ref="C7" r:id="rId14" xr:uid="{FE81F5FD-5127-42E4-99E6-88C7807FFE5C}"/>
    <hyperlink ref="C8" r:id="rId15" xr:uid="{4C2364E8-C6D0-49BA-8483-17A5869292D8}"/>
    <hyperlink ref="C10" r:id="rId16" xr:uid="{144E45EA-D93C-4FDB-AACA-CBDC855DDED9}"/>
    <hyperlink ref="B1" location="Contenido!A1" display="Volver a contenido" xr:uid="{84C1C567-456A-41B1-A535-BF12C62A3362}"/>
  </hyperlinks>
  <pageMargins left="0.7" right="0.7" top="0.75" bottom="0.75" header="0.3" footer="0.3"/>
  <pageSetup orientation="portrait" r:id="rId17"/>
  <drawing r:id="rId1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X96"/>
  <sheetViews>
    <sheetView showGridLines="0" zoomScaleNormal="100" workbookViewId="0">
      <pane xSplit="2" ySplit="3" topLeftCell="O4" activePane="bottomRight" state="frozen"/>
      <selection pane="topRight" activeCell="B21" sqref="B21"/>
      <selection pane="bottomLeft" activeCell="B21" sqref="B21"/>
      <selection pane="bottomRight"/>
    </sheetView>
  </sheetViews>
  <sheetFormatPr baseColWidth="10" defaultColWidth="11.453125" defaultRowHeight="14.15" customHeight="1"/>
  <cols>
    <col min="1" max="1" width="4.7265625" style="21" customWidth="1"/>
    <col min="2" max="2" width="48" style="21" customWidth="1"/>
    <col min="3" max="19" width="11.453125" style="21"/>
    <col min="20" max="20" width="2.7265625" style="21" customWidth="1"/>
    <col min="21" max="16384" width="11.453125" style="21"/>
  </cols>
  <sheetData>
    <row r="2" spans="2:24" ht="14.15" customHeight="1">
      <c r="B2" s="1" t="s">
        <v>33</v>
      </c>
    </row>
    <row r="3" spans="2:24" ht="14.15" customHeight="1">
      <c r="B3" s="15" t="s">
        <v>757</v>
      </c>
      <c r="C3" s="74" t="s">
        <v>758</v>
      </c>
      <c r="D3" s="74" t="s">
        <v>759</v>
      </c>
      <c r="E3" s="74" t="s">
        <v>760</v>
      </c>
      <c r="F3" s="74" t="s">
        <v>761</v>
      </c>
      <c r="G3" s="74" t="s">
        <v>310</v>
      </c>
      <c r="H3" s="74" t="s">
        <v>311</v>
      </c>
      <c r="I3" s="74" t="s">
        <v>312</v>
      </c>
      <c r="J3" s="74" t="s">
        <v>313</v>
      </c>
      <c r="K3" s="74" t="s">
        <v>314</v>
      </c>
      <c r="L3" s="74" t="s">
        <v>315</v>
      </c>
      <c r="M3" s="74" t="s">
        <v>316</v>
      </c>
      <c r="N3" s="74" t="s">
        <v>317</v>
      </c>
      <c r="O3" s="74" t="s">
        <v>318</v>
      </c>
      <c r="P3" s="74" t="s">
        <v>319</v>
      </c>
      <c r="Q3" s="74" t="s">
        <v>320</v>
      </c>
      <c r="R3" s="74" t="s">
        <v>321</v>
      </c>
      <c r="U3" s="79">
        <v>2011</v>
      </c>
      <c r="V3" s="79">
        <v>2012</v>
      </c>
      <c r="W3" s="79">
        <v>2013</v>
      </c>
      <c r="X3" s="79">
        <v>2014</v>
      </c>
    </row>
    <row r="4" spans="2:24" ht="14.15" customHeight="1">
      <c r="B4" s="15"/>
      <c r="C4" s="21">
        <v>2011</v>
      </c>
      <c r="D4" s="21">
        <v>2011</v>
      </c>
      <c r="E4" s="21">
        <v>2011</v>
      </c>
      <c r="F4" s="21">
        <v>2011</v>
      </c>
      <c r="G4" s="21">
        <v>2012</v>
      </c>
      <c r="H4" s="21">
        <v>2012</v>
      </c>
      <c r="I4" s="21">
        <v>2012</v>
      </c>
      <c r="J4" s="21">
        <v>2012</v>
      </c>
      <c r="K4" s="21">
        <v>2013</v>
      </c>
      <c r="L4" s="21">
        <v>2013</v>
      </c>
      <c r="M4" s="21">
        <v>2013</v>
      </c>
      <c r="N4" s="21">
        <v>2013</v>
      </c>
      <c r="O4" s="21">
        <v>2014</v>
      </c>
      <c r="P4" s="21">
        <v>2014</v>
      </c>
      <c r="Q4" s="21">
        <v>2014</v>
      </c>
      <c r="R4" s="21">
        <v>2014</v>
      </c>
    </row>
    <row r="5" spans="2:24" ht="14.15" customHeight="1" thickBot="1">
      <c r="B5" s="23" t="s">
        <v>762</v>
      </c>
    </row>
    <row r="6" spans="2:24" ht="14.15" customHeight="1" thickTop="1">
      <c r="B6" s="15" t="s">
        <v>70</v>
      </c>
    </row>
    <row r="7" spans="2:24" ht="14.15" customHeight="1">
      <c r="B7" s="15"/>
    </row>
    <row r="8" spans="2:24" ht="14.15" customHeight="1">
      <c r="B8" s="21" t="s">
        <v>763</v>
      </c>
      <c r="C8" s="26">
        <v>102959.37867999999</v>
      </c>
      <c r="D8" s="26">
        <v>74314.885070000018</v>
      </c>
      <c r="E8" s="26">
        <v>115634.77979600002</v>
      </c>
      <c r="F8" s="26">
        <v>178140.90025999997</v>
      </c>
      <c r="G8" s="26">
        <v>147009.13356100002</v>
      </c>
      <c r="H8" s="26">
        <v>100219.77202199996</v>
      </c>
      <c r="I8" s="26">
        <v>178585.09441700001</v>
      </c>
      <c r="J8" s="26">
        <v>179305</v>
      </c>
      <c r="K8" s="26">
        <v>259475.184171</v>
      </c>
      <c r="L8" s="26">
        <v>249822.95625000008</v>
      </c>
      <c r="M8" s="26">
        <v>270377.44592999981</v>
      </c>
      <c r="N8" s="26">
        <v>288033.1912890001</v>
      </c>
      <c r="O8" s="26">
        <v>227903.12538499999</v>
      </c>
      <c r="P8" s="26">
        <v>433958.83712600009</v>
      </c>
      <c r="Q8" s="26">
        <v>213707.2756800002</v>
      </c>
      <c r="R8" s="26">
        <v>228556.83464200015</v>
      </c>
      <c r="U8" s="26">
        <f>+SUMIFS($C8:$S8,$C$4:$S$4,U$3)</f>
        <v>471049.943806</v>
      </c>
      <c r="V8" s="26">
        <f t="shared" ref="V8:X23" si="0">+SUMIFS($C8:$S8,$C$4:$S$4,V$3)</f>
        <v>605119</v>
      </c>
      <c r="W8" s="26">
        <f t="shared" si="0"/>
        <v>1067708.77764</v>
      </c>
      <c r="X8" s="26">
        <f t="shared" si="0"/>
        <v>1104126.0728330004</v>
      </c>
    </row>
    <row r="9" spans="2:24" ht="14.15" customHeight="1">
      <c r="B9" s="21" t="s">
        <v>764</v>
      </c>
      <c r="C9" s="26">
        <v>51013.697582000001</v>
      </c>
      <c r="D9" s="26">
        <v>48064.342026999999</v>
      </c>
      <c r="E9" s="26">
        <v>50150.531682000001</v>
      </c>
      <c r="F9" s="26">
        <v>55997.248380000005</v>
      </c>
      <c r="G9" s="26">
        <v>54279.918084999998</v>
      </c>
      <c r="H9" s="26">
        <v>49913.446831000008</v>
      </c>
      <c r="I9" s="26">
        <v>51496.635083999994</v>
      </c>
      <c r="J9" s="26">
        <v>53653.033435999998</v>
      </c>
      <c r="K9" s="26">
        <v>55782.344922999997</v>
      </c>
      <c r="L9" s="26">
        <v>56156.361686000004</v>
      </c>
      <c r="M9" s="26">
        <v>52899.457404000001</v>
      </c>
      <c r="N9" s="26">
        <v>56776.843636000005</v>
      </c>
      <c r="O9" s="26">
        <v>54335.417984</v>
      </c>
      <c r="P9" s="26">
        <v>45238.547477999993</v>
      </c>
      <c r="Q9" s="26">
        <v>52623.341966000007</v>
      </c>
      <c r="R9" s="26">
        <v>61948.132631000015</v>
      </c>
      <c r="U9" s="26">
        <f t="shared" ref="U9:X40" si="1">+SUMIFS($C9:$S9,$C$4:$S$4,U$3)</f>
        <v>205225.819671</v>
      </c>
      <c r="V9" s="26">
        <f t="shared" si="0"/>
        <v>209343.033436</v>
      </c>
      <c r="W9" s="26">
        <f t="shared" si="0"/>
        <v>221615.00764900001</v>
      </c>
      <c r="X9" s="26">
        <f t="shared" si="0"/>
        <v>214145.44005900002</v>
      </c>
    </row>
    <row r="10" spans="2:24" ht="14.15" customHeight="1">
      <c r="B10" s="21" t="s">
        <v>765</v>
      </c>
      <c r="C10" s="26">
        <v>89279.463334000044</v>
      </c>
      <c r="D10" s="26">
        <v>72571.726503000027</v>
      </c>
      <c r="E10" s="26">
        <v>62223.314851999923</v>
      </c>
      <c r="F10" s="26">
        <v>51052.41605700014</v>
      </c>
      <c r="G10" s="26">
        <v>79913.490327999971</v>
      </c>
      <c r="H10" s="26">
        <v>60067.700945000004</v>
      </c>
      <c r="I10" s="26">
        <v>49836.808727000025</v>
      </c>
      <c r="J10" s="26">
        <v>97271</v>
      </c>
      <c r="K10" s="26">
        <v>61043.523707000051</v>
      </c>
      <c r="L10" s="26">
        <v>61184.036057999874</v>
      </c>
      <c r="M10" s="26">
        <v>36597.82249500032</v>
      </c>
      <c r="N10" s="26">
        <v>77331.107105999778</v>
      </c>
      <c r="O10" s="26">
        <v>81473.085035000055</v>
      </c>
      <c r="P10" s="26">
        <v>73878.197360999766</v>
      </c>
      <c r="Q10" s="26">
        <v>57536.975465999945</v>
      </c>
      <c r="R10" s="26">
        <v>131035.32133899935</v>
      </c>
      <c r="U10" s="26">
        <f t="shared" si="1"/>
        <v>275126.92074600013</v>
      </c>
      <c r="V10" s="26">
        <f t="shared" si="0"/>
        <v>287089</v>
      </c>
      <c r="W10" s="26">
        <f t="shared" si="0"/>
        <v>236156.48936600002</v>
      </c>
      <c r="X10" s="26">
        <f t="shared" si="0"/>
        <v>343923.57920099911</v>
      </c>
    </row>
    <row r="11" spans="2:24" ht="14.15" customHeight="1">
      <c r="B11" s="27" t="s">
        <v>766</v>
      </c>
      <c r="C11" s="28">
        <v>243252.53959600005</v>
      </c>
      <c r="D11" s="28">
        <v>194950.95360000007</v>
      </c>
      <c r="E11" s="28">
        <v>228008.62632999994</v>
      </c>
      <c r="F11" s="28">
        <v>285190.56469700008</v>
      </c>
      <c r="G11" s="28">
        <v>281202.54197399999</v>
      </c>
      <c r="H11" s="28">
        <v>210200.91979799996</v>
      </c>
      <c r="I11" s="28">
        <v>279918.53822800005</v>
      </c>
      <c r="J11" s="28">
        <v>330229.033436</v>
      </c>
      <c r="K11" s="28">
        <v>376301.05280100007</v>
      </c>
      <c r="L11" s="28">
        <v>367163.35399399995</v>
      </c>
      <c r="M11" s="28">
        <v>359874.72582900012</v>
      </c>
      <c r="N11" s="28">
        <v>422141.14203099988</v>
      </c>
      <c r="O11" s="28">
        <v>363711.62840400002</v>
      </c>
      <c r="P11" s="28">
        <v>553075.5819649999</v>
      </c>
      <c r="Q11" s="28">
        <v>323867.59311200015</v>
      </c>
      <c r="R11" s="28">
        <v>421540.28861199948</v>
      </c>
      <c r="U11" s="28">
        <f t="shared" si="1"/>
        <v>951402.68422300008</v>
      </c>
      <c r="V11" s="28">
        <f t="shared" si="0"/>
        <v>1101551.0334359999</v>
      </c>
      <c r="W11" s="28">
        <f t="shared" si="0"/>
        <v>1525480.2746549998</v>
      </c>
      <c r="X11" s="28">
        <f t="shared" si="0"/>
        <v>1662195.0920929995</v>
      </c>
    </row>
    <row r="12" spans="2:24" ht="14.15" customHeight="1">
      <c r="B12" s="21" t="s">
        <v>767</v>
      </c>
      <c r="C12" s="29">
        <v>88016.743642999994</v>
      </c>
      <c r="D12" s="29">
        <v>94988.815742000006</v>
      </c>
      <c r="E12" s="29">
        <v>96066.311061000015</v>
      </c>
      <c r="F12" s="29">
        <v>94491.080095999932</v>
      </c>
      <c r="G12" s="29">
        <v>99168.008916999985</v>
      </c>
      <c r="H12" s="29">
        <v>102627.68188599999</v>
      </c>
      <c r="I12" s="29">
        <v>98272.309197000024</v>
      </c>
      <c r="J12" s="29">
        <v>97369.125305000052</v>
      </c>
      <c r="K12" s="29">
        <v>98553.646099000005</v>
      </c>
      <c r="L12" s="29">
        <v>102358.29406699998</v>
      </c>
      <c r="M12" s="29">
        <v>98229.486816000019</v>
      </c>
      <c r="N12" s="29">
        <v>93489.224075999984</v>
      </c>
      <c r="O12" s="29">
        <v>99126.011253999997</v>
      </c>
      <c r="P12" s="29">
        <v>103799.48713499999</v>
      </c>
      <c r="Q12" s="29">
        <v>111075.90551700004</v>
      </c>
      <c r="R12" s="29">
        <v>106889.37285099999</v>
      </c>
      <c r="U12" s="29">
        <f t="shared" si="1"/>
        <v>373562.95054199995</v>
      </c>
      <c r="V12" s="29">
        <f t="shared" si="0"/>
        <v>397437.12530500005</v>
      </c>
      <c r="W12" s="29">
        <f t="shared" si="0"/>
        <v>392630.65105799999</v>
      </c>
      <c r="X12" s="29">
        <f t="shared" si="0"/>
        <v>420890.77675700001</v>
      </c>
    </row>
    <row r="13" spans="2:24" ht="14.15" customHeight="1">
      <c r="B13" s="21" t="s">
        <v>768</v>
      </c>
      <c r="C13" s="29">
        <v>33474.318501000002</v>
      </c>
      <c r="D13" s="29">
        <v>35966.636763999995</v>
      </c>
      <c r="E13" s="29">
        <v>37045.568469999998</v>
      </c>
      <c r="F13" s="29">
        <v>37147.995333000028</v>
      </c>
      <c r="G13" s="29">
        <v>35105.412606999998</v>
      </c>
      <c r="H13" s="29">
        <v>35938.555176000002</v>
      </c>
      <c r="I13" s="29">
        <v>38476.032217</v>
      </c>
      <c r="J13" s="29">
        <v>36694.966633000033</v>
      </c>
      <c r="K13" s="29">
        <v>40031.763648999993</v>
      </c>
      <c r="L13" s="29">
        <v>44491.036863000023</v>
      </c>
      <c r="M13" s="29">
        <v>47328.266824999999</v>
      </c>
      <c r="N13" s="29">
        <v>45785.525171999936</v>
      </c>
      <c r="O13" s="29">
        <v>47340.952601999998</v>
      </c>
      <c r="P13" s="29">
        <v>52870.460448999998</v>
      </c>
      <c r="Q13" s="29">
        <v>54263.574413999988</v>
      </c>
      <c r="R13" s="29">
        <v>52644.837621000042</v>
      </c>
      <c r="U13" s="29">
        <f t="shared" si="1"/>
        <v>143634.51906800002</v>
      </c>
      <c r="V13" s="29">
        <f t="shared" si="0"/>
        <v>146214.96663300003</v>
      </c>
      <c r="W13" s="29">
        <f t="shared" si="0"/>
        <v>177636.59250899995</v>
      </c>
      <c r="X13" s="29">
        <f t="shared" si="0"/>
        <v>207119.82508600003</v>
      </c>
    </row>
    <row r="14" spans="2:24" ht="14.15" customHeight="1">
      <c r="B14" s="27" t="s">
        <v>769</v>
      </c>
      <c r="C14" s="28">
        <v>121491.062144</v>
      </c>
      <c r="D14" s="28">
        <v>130955.452506</v>
      </c>
      <c r="E14" s="28">
        <v>133111.87953100001</v>
      </c>
      <c r="F14" s="28">
        <v>131639.07542899996</v>
      </c>
      <c r="G14" s="28">
        <v>134273.42152399998</v>
      </c>
      <c r="H14" s="28">
        <v>138566.237062</v>
      </c>
      <c r="I14" s="28">
        <v>136748.34141400002</v>
      </c>
      <c r="J14" s="28">
        <v>134064.09193800009</v>
      </c>
      <c r="K14" s="28">
        <v>138585.40974800001</v>
      </c>
      <c r="L14" s="28">
        <v>146849.33093</v>
      </c>
      <c r="M14" s="28">
        <v>145557.75364100002</v>
      </c>
      <c r="N14" s="28">
        <v>139274.74924799992</v>
      </c>
      <c r="O14" s="28">
        <v>146466.96385599999</v>
      </c>
      <c r="P14" s="28">
        <v>156669.94758400001</v>
      </c>
      <c r="Q14" s="28">
        <v>165339.47993100004</v>
      </c>
      <c r="R14" s="28">
        <v>159534.21047200004</v>
      </c>
      <c r="U14" s="28">
        <f t="shared" si="1"/>
        <v>517197.46960999997</v>
      </c>
      <c r="V14" s="28">
        <f t="shared" si="0"/>
        <v>543652.09193800006</v>
      </c>
      <c r="W14" s="28">
        <f t="shared" si="0"/>
        <v>570267.24356699991</v>
      </c>
      <c r="X14" s="28">
        <f t="shared" si="0"/>
        <v>628010.60184300004</v>
      </c>
    </row>
    <row r="15" spans="2:24" ht="14.15" customHeight="1">
      <c r="B15" s="21" t="s">
        <v>770</v>
      </c>
      <c r="C15" s="29">
        <v>47437.612492</v>
      </c>
      <c r="D15" s="29">
        <v>50213.408192000003</v>
      </c>
      <c r="E15" s="29">
        <v>44092.120074999999</v>
      </c>
      <c r="F15" s="29">
        <v>53231.291651000007</v>
      </c>
      <c r="G15" s="29">
        <v>53889.367530999996</v>
      </c>
      <c r="H15" s="29">
        <v>44696.044943000015</v>
      </c>
      <c r="I15" s="29">
        <v>51754.587525999988</v>
      </c>
      <c r="J15" s="29">
        <v>49587</v>
      </c>
      <c r="K15" s="29">
        <v>50024.33268</v>
      </c>
      <c r="L15" s="29">
        <v>50349.929936000008</v>
      </c>
      <c r="M15" s="29">
        <v>49096.555758999995</v>
      </c>
      <c r="N15" s="29">
        <v>47831.859372000006</v>
      </c>
      <c r="O15" s="29">
        <v>52525.593497000002</v>
      </c>
      <c r="P15" s="29">
        <v>51704.384664999998</v>
      </c>
      <c r="Q15" s="29">
        <v>53171.917688000001</v>
      </c>
      <c r="R15" s="29">
        <v>52581.755248000001</v>
      </c>
      <c r="U15" s="29">
        <f t="shared" si="1"/>
        <v>194974.43241000001</v>
      </c>
      <c r="V15" s="29">
        <f t="shared" si="0"/>
        <v>199927</v>
      </c>
      <c r="W15" s="29">
        <f t="shared" si="0"/>
        <v>197302.67774700001</v>
      </c>
      <c r="X15" s="29">
        <f t="shared" si="0"/>
        <v>209983.651098</v>
      </c>
    </row>
    <row r="16" spans="2:24" ht="14.15" customHeight="1">
      <c r="B16" s="21" t="s">
        <v>771</v>
      </c>
      <c r="C16" s="29">
        <v>36143.485665</v>
      </c>
      <c r="D16" s="29">
        <v>34896.393960999994</v>
      </c>
      <c r="E16" s="29">
        <v>50097.781144000008</v>
      </c>
      <c r="F16" s="29">
        <v>46501.68618199999</v>
      </c>
      <c r="G16" s="29">
        <v>45198.272924999997</v>
      </c>
      <c r="H16" s="29">
        <v>52170.270818000005</v>
      </c>
      <c r="I16" s="29">
        <v>45998.456256999998</v>
      </c>
      <c r="J16" s="29">
        <v>9544.8626050000021</v>
      </c>
      <c r="K16" s="29">
        <v>15889.323885</v>
      </c>
      <c r="L16" s="29">
        <v>13888.609986000001</v>
      </c>
      <c r="M16" s="29">
        <v>13557.281724</v>
      </c>
      <c r="N16" s="29">
        <v>9322.3595679999999</v>
      </c>
      <c r="O16" s="29">
        <v>5842.7522179999996</v>
      </c>
      <c r="P16" s="29">
        <v>4556.0386520000011</v>
      </c>
      <c r="Q16" s="29">
        <v>15363.717761</v>
      </c>
      <c r="R16" s="29">
        <v>16462.330421000002</v>
      </c>
      <c r="U16" s="29">
        <f t="shared" si="1"/>
        <v>167639.34695199999</v>
      </c>
      <c r="V16" s="29">
        <f t="shared" si="0"/>
        <v>152911.862605</v>
      </c>
      <c r="W16" s="29">
        <f t="shared" si="0"/>
        <v>52657.575163000001</v>
      </c>
      <c r="X16" s="29">
        <f t="shared" si="0"/>
        <v>42224.839052000003</v>
      </c>
    </row>
    <row r="17" spans="2:24" ht="14.15" customHeight="1">
      <c r="B17" s="21" t="s">
        <v>772</v>
      </c>
      <c r="C17" s="29">
        <v>19188.820795000003</v>
      </c>
      <c r="D17" s="29">
        <v>-10430.691440000004</v>
      </c>
      <c r="E17" s="29">
        <v>5895.7065989999992</v>
      </c>
      <c r="F17" s="29">
        <v>3636.7449840000008</v>
      </c>
      <c r="G17" s="29">
        <v>5049.0379510000002</v>
      </c>
      <c r="H17" s="29">
        <v>5458.9777589999958</v>
      </c>
      <c r="I17" s="29">
        <v>7127.984290000004</v>
      </c>
      <c r="J17" s="29">
        <v>8810</v>
      </c>
      <c r="K17" s="29">
        <v>8056.9333490000008</v>
      </c>
      <c r="L17" s="29">
        <v>10291.671109000001</v>
      </c>
      <c r="M17" s="29">
        <v>8707.2541209999981</v>
      </c>
      <c r="N17" s="29">
        <v>8352.1260979999934</v>
      </c>
      <c r="O17" s="29">
        <v>8784.8244889999987</v>
      </c>
      <c r="P17" s="29">
        <v>18018.142279</v>
      </c>
      <c r="Q17" s="29">
        <v>9135.8876450000025</v>
      </c>
      <c r="R17" s="29">
        <v>10429.369751000006</v>
      </c>
      <c r="U17" s="29">
        <f t="shared" si="1"/>
        <v>18290.580937999999</v>
      </c>
      <c r="V17" s="29">
        <f t="shared" si="0"/>
        <v>26446</v>
      </c>
      <c r="W17" s="29">
        <f t="shared" si="0"/>
        <v>35407.984676999993</v>
      </c>
      <c r="X17" s="29">
        <f t="shared" si="0"/>
        <v>46368.224164000007</v>
      </c>
    </row>
    <row r="18" spans="2:24" ht="14.15" customHeight="1">
      <c r="B18" s="27" t="s">
        <v>773</v>
      </c>
      <c r="C18" s="28">
        <v>102769.91895200001</v>
      </c>
      <c r="D18" s="28">
        <v>74679.110712999987</v>
      </c>
      <c r="E18" s="28">
        <v>100085.607818</v>
      </c>
      <c r="F18" s="28">
        <v>103369.722817</v>
      </c>
      <c r="G18" s="28">
        <v>104136.678407</v>
      </c>
      <c r="H18" s="28">
        <v>102325.29352000002</v>
      </c>
      <c r="I18" s="28">
        <v>104881.02807299999</v>
      </c>
      <c r="J18" s="28">
        <v>67941.862605000002</v>
      </c>
      <c r="K18" s="28">
        <v>73970.589913999996</v>
      </c>
      <c r="L18" s="28">
        <v>74530.211031000013</v>
      </c>
      <c r="M18" s="28">
        <v>71361.091603999987</v>
      </c>
      <c r="N18" s="28">
        <v>65506.345037999999</v>
      </c>
      <c r="O18" s="28">
        <v>67153.170203999995</v>
      </c>
      <c r="P18" s="28">
        <v>74278.565596</v>
      </c>
      <c r="Q18" s="28">
        <v>77671.523094000004</v>
      </c>
      <c r="R18" s="28">
        <v>79473.455420000013</v>
      </c>
      <c r="U18" s="28">
        <f t="shared" si="1"/>
        <v>380904.3603</v>
      </c>
      <c r="V18" s="28">
        <f t="shared" si="0"/>
        <v>379284.86260500003</v>
      </c>
      <c r="W18" s="28">
        <f t="shared" si="0"/>
        <v>285368.23758700001</v>
      </c>
      <c r="X18" s="28">
        <f t="shared" si="0"/>
        <v>298576.71431399998</v>
      </c>
    </row>
    <row r="19" spans="2:24" ht="14.15" customHeight="1">
      <c r="C19" s="30"/>
      <c r="D19" s="30"/>
      <c r="E19" s="30"/>
      <c r="F19" s="30"/>
      <c r="G19" s="30"/>
      <c r="H19" s="30"/>
      <c r="I19" s="30"/>
      <c r="J19" s="30"/>
      <c r="K19" s="30"/>
      <c r="L19" s="30"/>
      <c r="M19" s="30"/>
      <c r="N19" s="30"/>
      <c r="O19" s="30"/>
      <c r="P19" s="30"/>
      <c r="Q19" s="30"/>
      <c r="R19" s="30"/>
      <c r="U19" s="30"/>
      <c r="V19" s="30"/>
      <c r="W19" s="30"/>
      <c r="X19" s="30"/>
    </row>
    <row r="20" spans="2:24" ht="14.15" customHeight="1">
      <c r="B20" s="31" t="s">
        <v>774</v>
      </c>
      <c r="C20" s="32">
        <v>467513.52069200011</v>
      </c>
      <c r="D20" s="32">
        <v>400585.51681900007</v>
      </c>
      <c r="E20" s="32">
        <v>461206.113679</v>
      </c>
      <c r="F20" s="32">
        <v>520199.36294299999</v>
      </c>
      <c r="G20" s="32">
        <v>519612.64190499985</v>
      </c>
      <c r="H20" s="32">
        <v>451092.45037999994</v>
      </c>
      <c r="I20" s="32">
        <v>521547.9077150001</v>
      </c>
      <c r="J20" s="32">
        <v>531418.28804599994</v>
      </c>
      <c r="K20" s="32">
        <v>588857.05246300006</v>
      </c>
      <c r="L20" s="32">
        <v>588542.89595499996</v>
      </c>
      <c r="M20" s="32">
        <v>576793.57107400009</v>
      </c>
      <c r="N20" s="32">
        <v>626922.23631699954</v>
      </c>
      <c r="O20" s="32">
        <v>577331.76246400003</v>
      </c>
      <c r="P20" s="32">
        <v>784024.0951449998</v>
      </c>
      <c r="Q20" s="32">
        <v>566878.59613700025</v>
      </c>
      <c r="R20" s="32">
        <v>660547.95450399956</v>
      </c>
      <c r="U20" s="32">
        <f t="shared" si="1"/>
        <v>1849504.514133</v>
      </c>
      <c r="V20" s="32">
        <f t="shared" si="0"/>
        <v>2023671.2880460001</v>
      </c>
      <c r="W20" s="32">
        <f t="shared" si="0"/>
        <v>2381115.7558089998</v>
      </c>
      <c r="X20" s="32">
        <f t="shared" si="0"/>
        <v>2588782.4082499994</v>
      </c>
    </row>
    <row r="21" spans="2:24" ht="14.15" customHeight="1">
      <c r="B21" s="33"/>
      <c r="C21" s="34"/>
      <c r="D21" s="34"/>
      <c r="E21" s="34"/>
      <c r="F21" s="34"/>
      <c r="G21" s="34"/>
      <c r="H21" s="34"/>
      <c r="I21" s="34"/>
      <c r="J21" s="34"/>
      <c r="K21" s="34"/>
      <c r="L21" s="34"/>
      <c r="M21" s="34"/>
      <c r="N21" s="34"/>
      <c r="O21" s="34"/>
      <c r="P21" s="34"/>
      <c r="Q21" s="34"/>
      <c r="R21" s="34"/>
      <c r="U21" s="34"/>
      <c r="V21" s="34"/>
      <c r="W21" s="34"/>
      <c r="X21" s="34"/>
    </row>
    <row r="22" spans="2:24" ht="14.15" customHeight="1">
      <c r="B22" s="35"/>
      <c r="C22" s="36"/>
      <c r="D22" s="36"/>
      <c r="E22" s="36"/>
      <c r="F22" s="36"/>
      <c r="G22" s="36"/>
      <c r="H22" s="36"/>
      <c r="I22" s="36"/>
      <c r="J22" s="36"/>
      <c r="K22" s="36"/>
      <c r="L22" s="36"/>
      <c r="M22" s="36"/>
      <c r="N22" s="36"/>
      <c r="O22" s="36"/>
      <c r="P22" s="36"/>
      <c r="Q22" s="36"/>
      <c r="R22" s="36"/>
      <c r="U22" s="36"/>
      <c r="V22" s="36"/>
      <c r="W22" s="36"/>
      <c r="X22" s="36"/>
    </row>
    <row r="23" spans="2:24" ht="14.15" customHeight="1">
      <c r="B23" s="37" t="s">
        <v>13</v>
      </c>
      <c r="C23" s="26">
        <v>-252047.73823200003</v>
      </c>
      <c r="D23" s="26">
        <v>-214348.52296500001</v>
      </c>
      <c r="E23" s="26">
        <v>-284216.70593499998</v>
      </c>
      <c r="F23" s="26">
        <v>-308586.0866690001</v>
      </c>
      <c r="G23" s="26">
        <v>-288262.798909</v>
      </c>
      <c r="H23" s="26">
        <v>-253451.15213099995</v>
      </c>
      <c r="I23" s="26">
        <v>-315980.02025599999</v>
      </c>
      <c r="J23" s="26">
        <v>-343426.4773710001</v>
      </c>
      <c r="K23" s="26">
        <v>-358779.78674100002</v>
      </c>
      <c r="L23" s="26">
        <v>-324846.13315999997</v>
      </c>
      <c r="M23" s="26">
        <v>-358779.78674100002</v>
      </c>
      <c r="N23" s="26">
        <v>-358779.78674100002</v>
      </c>
      <c r="O23" s="26">
        <v>-358779.78674100002</v>
      </c>
      <c r="P23" s="26">
        <v>-419020.40664300008</v>
      </c>
      <c r="Q23" s="26">
        <v>-363578.10069400014</v>
      </c>
      <c r="R23" s="26">
        <v>-469737</v>
      </c>
      <c r="U23" s="26">
        <f t="shared" si="1"/>
        <v>-1059199.0538010001</v>
      </c>
      <c r="V23" s="26">
        <f t="shared" si="0"/>
        <v>-1201120.448667</v>
      </c>
      <c r="W23" s="26">
        <f t="shared" si="0"/>
        <v>-1401185.4933830001</v>
      </c>
      <c r="X23" s="26">
        <f t="shared" si="0"/>
        <v>-1611115.2940780004</v>
      </c>
    </row>
    <row r="24" spans="2:24" ht="14.15" customHeight="1">
      <c r="B24" s="37" t="s">
        <v>775</v>
      </c>
      <c r="C24" s="26">
        <v>-24565.317361000001</v>
      </c>
      <c r="D24" s="26">
        <v>-24722.479815999999</v>
      </c>
      <c r="E24" s="26">
        <v>-25899.832460999998</v>
      </c>
      <c r="F24" s="26">
        <v>-28375.464531000005</v>
      </c>
      <c r="G24" s="26">
        <v>-29459.643424000002</v>
      </c>
      <c r="H24" s="26">
        <v>-29412.500504000003</v>
      </c>
      <c r="I24" s="26">
        <v>-26409.620467000001</v>
      </c>
      <c r="J24" s="26">
        <v>-24970.213545999999</v>
      </c>
      <c r="K24" s="26">
        <v>-25397.545236999998</v>
      </c>
      <c r="L24" s="26">
        <v>-27478.258908</v>
      </c>
      <c r="M24" s="26">
        <v>-25397.545236999998</v>
      </c>
      <c r="N24" s="26">
        <v>-25397.545236999998</v>
      </c>
      <c r="O24" s="26">
        <v>-25397.545236999998</v>
      </c>
      <c r="P24" s="26">
        <v>-27497.627659999995</v>
      </c>
      <c r="Q24" s="26">
        <v>-32192.309206000002</v>
      </c>
      <c r="R24" s="26">
        <v>-35943</v>
      </c>
      <c r="U24" s="26">
        <f t="shared" si="1"/>
        <v>-103563.094169</v>
      </c>
      <c r="V24" s="26">
        <f t="shared" si="1"/>
        <v>-110251.977941</v>
      </c>
      <c r="W24" s="26">
        <f t="shared" si="1"/>
        <v>-103670.894619</v>
      </c>
      <c r="X24" s="26">
        <f t="shared" si="1"/>
        <v>-121030.482103</v>
      </c>
    </row>
    <row r="25" spans="2:24" ht="14.15" customHeight="1">
      <c r="B25" s="25" t="s">
        <v>776</v>
      </c>
      <c r="C25" s="38">
        <v>-276613.05559300003</v>
      </c>
      <c r="D25" s="38">
        <v>-239071.00278099999</v>
      </c>
      <c r="E25" s="38">
        <v>-310116.53839600005</v>
      </c>
      <c r="F25" s="38">
        <v>-336961.15120000008</v>
      </c>
      <c r="G25" s="38">
        <v>-317722.44233300001</v>
      </c>
      <c r="H25" s="38">
        <v>-282863.65263499995</v>
      </c>
      <c r="I25" s="38">
        <v>-342389.90503200004</v>
      </c>
      <c r="J25" s="38">
        <v>-368396.42660799995</v>
      </c>
      <c r="K25" s="38">
        <v>-384177.331978</v>
      </c>
      <c r="L25" s="38">
        <v>-363647.84463399998</v>
      </c>
      <c r="M25" s="38">
        <v>-367757.56486100005</v>
      </c>
      <c r="N25" s="38">
        <v>-424582.31827699998</v>
      </c>
      <c r="O25" s="38">
        <v>-352324.39206799999</v>
      </c>
      <c r="P25" s="38">
        <v>-446518.03430300002</v>
      </c>
      <c r="Q25" s="38">
        <v>-395770.40990000014</v>
      </c>
      <c r="R25" s="38">
        <v>-505680.11921099992</v>
      </c>
      <c r="U25" s="38">
        <f t="shared" si="1"/>
        <v>-1162761.7479700001</v>
      </c>
      <c r="V25" s="38">
        <f t="shared" si="1"/>
        <v>-1311372.426608</v>
      </c>
      <c r="W25" s="38">
        <f t="shared" si="1"/>
        <v>-1540165.05975</v>
      </c>
      <c r="X25" s="38">
        <f t="shared" si="1"/>
        <v>-1700292.955482</v>
      </c>
    </row>
    <row r="27" spans="2:24" ht="14.15" customHeight="1">
      <c r="B27" s="37" t="s">
        <v>777</v>
      </c>
      <c r="C27" s="26">
        <v>-20090.233057000005</v>
      </c>
      <c r="D27" s="26">
        <v>-13233.899808999988</v>
      </c>
      <c r="E27" s="26">
        <v>-18212.833384999998</v>
      </c>
      <c r="F27" s="26">
        <v>-17284.791924000034</v>
      </c>
      <c r="G27" s="26">
        <v>-17779.315725</v>
      </c>
      <c r="H27" s="26">
        <v>-24309.112542999974</v>
      </c>
      <c r="I27" s="26">
        <v>-21261.775485000035</v>
      </c>
      <c r="J27" s="26">
        <v>-28026.813756999996</v>
      </c>
      <c r="K27" s="26">
        <v>-19371.139300999992</v>
      </c>
      <c r="L27" s="26">
        <v>-21750.913080999999</v>
      </c>
      <c r="M27" s="26">
        <v>-19371.139300999992</v>
      </c>
      <c r="N27" s="26">
        <v>-19371.139300999992</v>
      </c>
      <c r="O27" s="26">
        <v>-19371.139300999992</v>
      </c>
      <c r="P27" s="26">
        <v>-28603.670477000036</v>
      </c>
      <c r="Q27" s="26">
        <v>-28112.625262999973</v>
      </c>
      <c r="R27" s="26">
        <v>-38845</v>
      </c>
      <c r="U27" s="26">
        <f t="shared" si="1"/>
        <v>-68821.758175000024</v>
      </c>
      <c r="V27" s="26">
        <f t="shared" si="1"/>
        <v>-91377.017510000005</v>
      </c>
      <c r="W27" s="26">
        <f t="shared" si="1"/>
        <v>-79864.330983999971</v>
      </c>
      <c r="X27" s="26">
        <f t="shared" si="1"/>
        <v>-114932.43504099999</v>
      </c>
    </row>
    <row r="28" spans="2:24" ht="14.15" customHeight="1">
      <c r="B28" s="37" t="s">
        <v>775</v>
      </c>
      <c r="C28" s="26">
        <v>-7258.6281719999997</v>
      </c>
      <c r="D28" s="26">
        <v>-14728.072806</v>
      </c>
      <c r="E28" s="26">
        <v>-7139.8871120000003</v>
      </c>
      <c r="F28" s="26">
        <v>-6849.9675949999983</v>
      </c>
      <c r="G28" s="26">
        <v>-6990.1188970000003</v>
      </c>
      <c r="H28" s="26">
        <v>-6974.9891519999983</v>
      </c>
      <c r="I28" s="26">
        <v>-6959.786973000002</v>
      </c>
      <c r="J28" s="26">
        <v>-7509.9560029999993</v>
      </c>
      <c r="K28" s="26">
        <v>-6527.5404440000002</v>
      </c>
      <c r="L28" s="26">
        <v>-6217.8025369999996</v>
      </c>
      <c r="M28" s="26">
        <v>-6527.5404440000002</v>
      </c>
      <c r="N28" s="26">
        <v>-6527.5404440000002</v>
      </c>
      <c r="O28" s="26">
        <v>-6527.5404440000002</v>
      </c>
      <c r="P28" s="26">
        <v>-6209.1602189999994</v>
      </c>
      <c r="Q28" s="26">
        <v>-6407.3489399999999</v>
      </c>
      <c r="R28" s="26">
        <v>-6812</v>
      </c>
      <c r="U28" s="26">
        <f t="shared" si="1"/>
        <v>-35976.555684999999</v>
      </c>
      <c r="V28" s="26">
        <f t="shared" si="1"/>
        <v>-28434.851025</v>
      </c>
      <c r="W28" s="26">
        <f t="shared" si="1"/>
        <v>-25800.423868999998</v>
      </c>
      <c r="X28" s="26">
        <f t="shared" si="1"/>
        <v>-25956.049602999999</v>
      </c>
    </row>
    <row r="29" spans="2:24" ht="14.15" customHeight="1">
      <c r="B29" s="25" t="s">
        <v>778</v>
      </c>
      <c r="C29" s="38">
        <v>-27348.861229000006</v>
      </c>
      <c r="D29" s="38">
        <v>-20256.225069999997</v>
      </c>
      <c r="E29" s="38">
        <v>-25349.579216999991</v>
      </c>
      <c r="F29" s="38">
        <v>-31842.448344000033</v>
      </c>
      <c r="G29" s="38">
        <v>-24769.434622000001</v>
      </c>
      <c r="H29" s="38">
        <v>-31284.101694999976</v>
      </c>
      <c r="I29" s="38">
        <v>-28221.463683000024</v>
      </c>
      <c r="J29" s="38">
        <v>-35536.868535000016</v>
      </c>
      <c r="K29" s="38">
        <v>-25898.67974499999</v>
      </c>
      <c r="L29" s="38">
        <v>-28306.513919000008</v>
      </c>
      <c r="M29" s="38">
        <v>-29101.022473000026</v>
      </c>
      <c r="N29" s="38">
        <v>-41527.146799000024</v>
      </c>
      <c r="O29" s="38">
        <v>-27968.715617999998</v>
      </c>
      <c r="P29" s="38">
        <v>-34812.830696000034</v>
      </c>
      <c r="Q29" s="38">
        <v>-34519.974202999976</v>
      </c>
      <c r="R29" s="38">
        <v>-45656.377447999941</v>
      </c>
      <c r="U29" s="38">
        <f t="shared" si="1"/>
        <v>-104797.11386000003</v>
      </c>
      <c r="V29" s="38">
        <f t="shared" si="1"/>
        <v>-119811.86853500002</v>
      </c>
      <c r="W29" s="38">
        <f t="shared" si="1"/>
        <v>-124833.36293600005</v>
      </c>
      <c r="X29" s="38">
        <f t="shared" si="1"/>
        <v>-142957.89796499995</v>
      </c>
    </row>
    <row r="30" spans="2:24" ht="14.15" customHeight="1">
      <c r="C30" s="26"/>
      <c r="D30" s="26"/>
      <c r="E30" s="26"/>
      <c r="F30" s="26"/>
      <c r="G30" s="26"/>
      <c r="H30" s="26"/>
      <c r="I30" s="26"/>
      <c r="J30" s="26"/>
      <c r="K30" s="26"/>
      <c r="L30" s="26"/>
      <c r="M30" s="26"/>
      <c r="N30" s="26"/>
      <c r="O30" s="26"/>
      <c r="P30" s="26"/>
      <c r="Q30" s="26"/>
      <c r="R30" s="26"/>
      <c r="U30" s="26">
        <f t="shared" si="1"/>
        <v>0</v>
      </c>
      <c r="V30" s="26">
        <f t="shared" si="1"/>
        <v>0</v>
      </c>
      <c r="W30" s="26">
        <f t="shared" si="1"/>
        <v>0</v>
      </c>
      <c r="X30" s="26">
        <f t="shared" si="1"/>
        <v>0</v>
      </c>
    </row>
    <row r="31" spans="2:24" ht="14.15" customHeight="1">
      <c r="B31" s="31" t="s">
        <v>779</v>
      </c>
      <c r="C31" s="32">
        <v>163551.60387000008</v>
      </c>
      <c r="D31" s="32">
        <v>141258.2889680001</v>
      </c>
      <c r="E31" s="32">
        <v>125739.99606599996</v>
      </c>
      <c r="F31" s="32">
        <v>151395.76339899987</v>
      </c>
      <c r="G31" s="32">
        <v>177120.76494999984</v>
      </c>
      <c r="H31" s="32">
        <v>136944.69605000003</v>
      </c>
      <c r="I31" s="32">
        <v>150936.53900000005</v>
      </c>
      <c r="J31" s="32">
        <v>127484.99290299998</v>
      </c>
      <c r="K31" s="32">
        <v>178781.04074000005</v>
      </c>
      <c r="L31" s="32">
        <v>196588.53740199996</v>
      </c>
      <c r="M31" s="32">
        <v>179934.98374000003</v>
      </c>
      <c r="N31" s="32">
        <v>160812.77124099951</v>
      </c>
      <c r="O31" s="32">
        <v>197038.65477800005</v>
      </c>
      <c r="P31" s="32">
        <v>302693.2301459997</v>
      </c>
      <c r="Q31" s="32">
        <v>136588.21203400003</v>
      </c>
      <c r="R31" s="32">
        <v>109211.45784499969</v>
      </c>
      <c r="U31" s="32">
        <f t="shared" si="1"/>
        <v>581945.65230299998</v>
      </c>
      <c r="V31" s="32">
        <f t="shared" si="1"/>
        <v>592486.99290299998</v>
      </c>
      <c r="W31" s="32">
        <f t="shared" si="1"/>
        <v>716117.33312299964</v>
      </c>
      <c r="X31" s="32">
        <f t="shared" si="1"/>
        <v>745531.55480299948</v>
      </c>
    </row>
    <row r="32" spans="2:24" ht="14.15" customHeight="1">
      <c r="B32" s="31" t="s">
        <v>98</v>
      </c>
      <c r="C32" s="32">
        <v>195375.54940299995</v>
      </c>
      <c r="D32" s="32">
        <v>172999.8734179998</v>
      </c>
      <c r="E32" s="32">
        <v>158779.71563900006</v>
      </c>
      <c r="F32" s="32">
        <v>186620.56153999968</v>
      </c>
      <c r="G32" s="32">
        <v>213570.52727099991</v>
      </c>
      <c r="H32" s="32">
        <v>173332.18570600002</v>
      </c>
      <c r="I32" s="32">
        <v>184306.28702300007</v>
      </c>
      <c r="J32" s="32">
        <v>159965.43182899989</v>
      </c>
      <c r="K32" s="32">
        <v>210706.12642100005</v>
      </c>
      <c r="L32" s="32">
        <v>228492.65761699999</v>
      </c>
      <c r="M32" s="32">
        <v>212084.58164700004</v>
      </c>
      <c r="N32" s="32">
        <v>213279.59144799958</v>
      </c>
      <c r="O32" s="32">
        <v>230734.71622300005</v>
      </c>
      <c r="P32" s="32">
        <v>336400.01802499965</v>
      </c>
      <c r="Q32" s="32">
        <v>175187.8701800002</v>
      </c>
      <c r="R32" s="32">
        <v>151966.36252099951</v>
      </c>
      <c r="U32" s="32">
        <f t="shared" si="1"/>
        <v>713775.69999999949</v>
      </c>
      <c r="V32" s="32">
        <f t="shared" si="1"/>
        <v>731174.43182899989</v>
      </c>
      <c r="W32" s="32">
        <f t="shared" si="1"/>
        <v>864562.95713299967</v>
      </c>
      <c r="X32" s="32">
        <f t="shared" si="1"/>
        <v>894288.96694899944</v>
      </c>
    </row>
    <row r="33" spans="2:24" ht="14.15" customHeight="1">
      <c r="B33" s="33" t="s">
        <v>99</v>
      </c>
      <c r="C33" s="39">
        <v>0.41790352739704867</v>
      </c>
      <c r="D33" s="39">
        <v>0.43186751930466771</v>
      </c>
      <c r="E33" s="39">
        <v>0.34427062202716363</v>
      </c>
      <c r="F33" s="39">
        <v>0.358748154715538</v>
      </c>
      <c r="G33" s="39">
        <v>0.41101872827421848</v>
      </c>
      <c r="H33" s="39">
        <v>0.38424980413656917</v>
      </c>
      <c r="I33" s="39">
        <v>0.35338323535891597</v>
      </c>
      <c r="J33" s="40">
        <v>0.30101604597987258</v>
      </c>
      <c r="K33" s="40">
        <v>0.35782220071863613</v>
      </c>
      <c r="L33" s="40">
        <v>0.38823450115090774</v>
      </c>
      <c r="M33" s="40">
        <v>0.3676958140363713</v>
      </c>
      <c r="N33" s="40">
        <v>0.34020103147235636</v>
      </c>
      <c r="O33" s="40">
        <v>0.3996570624111257</v>
      </c>
      <c r="P33" s="40">
        <v>0.42906846882401595</v>
      </c>
      <c r="Q33" s="40">
        <v>0.30903948636237055</v>
      </c>
      <c r="R33" s="40">
        <v>0.2300610598894518</v>
      </c>
      <c r="U33" s="40">
        <f t="shared" si="1"/>
        <v>1.552789823444418</v>
      </c>
      <c r="V33" s="40">
        <f t="shared" si="1"/>
        <v>1.4496678137495762</v>
      </c>
      <c r="W33" s="40">
        <f t="shared" si="1"/>
        <v>1.4539535473782714</v>
      </c>
      <c r="X33" s="40">
        <f t="shared" si="1"/>
        <v>1.3678260774869639</v>
      </c>
    </row>
    <row r="34" spans="2:24" ht="14.15" customHeight="1">
      <c r="B34" s="41"/>
      <c r="C34" s="26"/>
      <c r="D34" s="26"/>
      <c r="E34" s="26"/>
      <c r="F34" s="26"/>
      <c r="G34" s="26"/>
      <c r="H34" s="26"/>
      <c r="I34" s="26"/>
      <c r="J34" s="26"/>
      <c r="K34" s="26"/>
      <c r="L34" s="26"/>
      <c r="M34" s="26"/>
      <c r="N34" s="26"/>
      <c r="O34" s="26"/>
      <c r="P34" s="26"/>
      <c r="Q34" s="26"/>
      <c r="R34" s="26"/>
      <c r="U34" s="26"/>
      <c r="V34" s="26"/>
      <c r="W34" s="26"/>
      <c r="X34" s="26"/>
    </row>
    <row r="35" spans="2:24" ht="14.15" customHeight="1">
      <c r="B35" s="37" t="s">
        <v>780</v>
      </c>
      <c r="C35" s="26">
        <v>9227.0435290000005</v>
      </c>
      <c r="D35" s="26">
        <v>76499.001082999996</v>
      </c>
      <c r="E35" s="26">
        <v>5504.986533000003</v>
      </c>
      <c r="F35" s="26">
        <v>6531.5756799999945</v>
      </c>
      <c r="G35" s="26">
        <v>20611.422850999999</v>
      </c>
      <c r="H35" s="26">
        <v>12028.193759000002</v>
      </c>
      <c r="I35" s="26">
        <v>12740.383389999999</v>
      </c>
      <c r="J35" s="26">
        <v>14159.582416999998</v>
      </c>
      <c r="K35" s="26">
        <v>11726.291419000001</v>
      </c>
      <c r="L35" s="26">
        <v>4753.7008380000007</v>
      </c>
      <c r="M35" s="26">
        <v>12712.252777999998</v>
      </c>
      <c r="N35" s="26">
        <v>8184.6918710000027</v>
      </c>
      <c r="O35" s="26">
        <v>9538.823805</v>
      </c>
      <c r="P35" s="26">
        <v>10612.751057999998</v>
      </c>
      <c r="Q35" s="26">
        <v>7690.2586009999977</v>
      </c>
      <c r="R35" s="26">
        <v>8945.5064760000096</v>
      </c>
      <c r="U35" s="26">
        <f t="shared" si="1"/>
        <v>97762.606824999995</v>
      </c>
      <c r="V35" s="26">
        <f t="shared" si="1"/>
        <v>59539.582416999998</v>
      </c>
      <c r="W35" s="26">
        <f t="shared" si="1"/>
        <v>37376.936906000003</v>
      </c>
      <c r="X35" s="26">
        <f t="shared" si="1"/>
        <v>36787.339940000005</v>
      </c>
    </row>
    <row r="36" spans="2:24" ht="14.15" customHeight="1">
      <c r="B36" s="37" t="s">
        <v>781</v>
      </c>
      <c r="C36" s="26">
        <v>0</v>
      </c>
      <c r="D36" s="26">
        <v>5069.8526849999998</v>
      </c>
      <c r="E36" s="26">
        <v>0</v>
      </c>
      <c r="F36" s="26">
        <v>0</v>
      </c>
      <c r="G36" s="26">
        <v>0</v>
      </c>
      <c r="H36" s="26">
        <v>0</v>
      </c>
      <c r="I36" s="26">
        <v>0</v>
      </c>
      <c r="J36" s="26">
        <v>0</v>
      </c>
      <c r="K36" s="26">
        <v>0</v>
      </c>
      <c r="L36" s="26">
        <v>0</v>
      </c>
      <c r="M36" s="26">
        <v>0</v>
      </c>
      <c r="N36" s="26">
        <v>0</v>
      </c>
      <c r="O36" s="26">
        <v>0</v>
      </c>
      <c r="P36" s="26">
        <v>0</v>
      </c>
      <c r="Q36" s="26">
        <v>0</v>
      </c>
      <c r="R36" s="26">
        <v>0</v>
      </c>
      <c r="U36" s="26">
        <f t="shared" si="1"/>
        <v>5069.8526849999998</v>
      </c>
      <c r="V36" s="26">
        <f t="shared" si="1"/>
        <v>0</v>
      </c>
      <c r="W36" s="26">
        <f t="shared" si="1"/>
        <v>0</v>
      </c>
      <c r="X36" s="26">
        <f t="shared" si="1"/>
        <v>0</v>
      </c>
    </row>
    <row r="37" spans="2:24" ht="14.15" customHeight="1">
      <c r="B37" s="37" t="s">
        <v>782</v>
      </c>
      <c r="C37" s="26">
        <v>6358.318131</v>
      </c>
      <c r="D37" s="26">
        <v>6882.5010859999948</v>
      </c>
      <c r="E37" s="26">
        <v>603.26984900000934</v>
      </c>
      <c r="F37" s="26">
        <v>5222.630377999998</v>
      </c>
      <c r="G37" s="26">
        <v>11803.564582000005</v>
      </c>
      <c r="H37" s="26">
        <v>2642.5166969999846</v>
      </c>
      <c r="I37" s="26">
        <v>1594.9187210000109</v>
      </c>
      <c r="J37" s="26">
        <v>46965.437116000008</v>
      </c>
      <c r="K37" s="26">
        <v>12548.313164999998</v>
      </c>
      <c r="L37" s="26">
        <v>20609.063279000002</v>
      </c>
      <c r="M37" s="26">
        <v>2516.7068670000008</v>
      </c>
      <c r="N37" s="26">
        <v>126231.24496899999</v>
      </c>
      <c r="O37" s="26">
        <v>10185.722494000001</v>
      </c>
      <c r="P37" s="26">
        <v>3428.9187190000011</v>
      </c>
      <c r="Q37" s="26">
        <v>3988.7942720000028</v>
      </c>
      <c r="R37" s="26">
        <v>18908.372018999977</v>
      </c>
      <c r="U37" s="26">
        <f t="shared" si="1"/>
        <v>19066.719444000002</v>
      </c>
      <c r="V37" s="26">
        <f t="shared" si="1"/>
        <v>63006.437116000008</v>
      </c>
      <c r="W37" s="26">
        <f t="shared" si="1"/>
        <v>161905.32827999999</v>
      </c>
      <c r="X37" s="26">
        <f t="shared" si="1"/>
        <v>36511.807503999982</v>
      </c>
    </row>
    <row r="38" spans="2:24" ht="14.15" customHeight="1">
      <c r="B38" s="37" t="s">
        <v>783</v>
      </c>
      <c r="C38" s="26">
        <v>-34264.98777</v>
      </c>
      <c r="D38" s="26">
        <v>-45162.757084999997</v>
      </c>
      <c r="E38" s="26">
        <v>-42337.645086999997</v>
      </c>
      <c r="F38" s="26">
        <v>-47530.03527399998</v>
      </c>
      <c r="G38" s="26">
        <v>-41978.329998999994</v>
      </c>
      <c r="H38" s="26">
        <v>-38807.155329000016</v>
      </c>
      <c r="I38" s="26">
        <v>-38876.51467199999</v>
      </c>
      <c r="J38" s="26">
        <v>-34713.109364000004</v>
      </c>
      <c r="K38" s="26">
        <v>-36438.271232000006</v>
      </c>
      <c r="L38" s="26">
        <v>-38517.51413399999</v>
      </c>
      <c r="M38" s="26">
        <v>-33439.854227000003</v>
      </c>
      <c r="N38" s="26">
        <v>-33638.367178000015</v>
      </c>
      <c r="O38" s="26">
        <v>-33489.946170999996</v>
      </c>
      <c r="P38" s="26">
        <v>-35363.309400000006</v>
      </c>
      <c r="Q38" s="26">
        <v>-34266.504476000002</v>
      </c>
      <c r="R38" s="26">
        <v>-54479.879884000009</v>
      </c>
      <c r="U38" s="26">
        <f t="shared" si="1"/>
        <v>-169295.42521599997</v>
      </c>
      <c r="V38" s="26">
        <f t="shared" si="1"/>
        <v>-154375.109364</v>
      </c>
      <c r="W38" s="26">
        <f t="shared" si="1"/>
        <v>-142034.00677100001</v>
      </c>
      <c r="X38" s="26">
        <f t="shared" si="1"/>
        <v>-157599.63993100001</v>
      </c>
    </row>
    <row r="39" spans="2:24" ht="14.15" customHeight="1">
      <c r="B39" s="37" t="s">
        <v>784</v>
      </c>
      <c r="C39" s="26">
        <v>-40529.054734000005</v>
      </c>
      <c r="D39" s="26">
        <v>-5372.0955810000014</v>
      </c>
      <c r="E39" s="26">
        <v>-7305.18474099999</v>
      </c>
      <c r="F39" s="26">
        <v>-81670.638066000029</v>
      </c>
      <c r="G39" s="26">
        <v>-35102.542234</v>
      </c>
      <c r="H39" s="26">
        <v>-2154.9054120000001</v>
      </c>
      <c r="I39" s="26">
        <v>-5015.5523539999995</v>
      </c>
      <c r="J39" s="26">
        <v>-30815.454208999989</v>
      </c>
      <c r="K39" s="26">
        <v>-35311.740277000012</v>
      </c>
      <c r="L39" s="26">
        <v>-4073.2293299999801</v>
      </c>
      <c r="M39" s="26">
        <v>-5715.1858189999984</v>
      </c>
      <c r="N39" s="26">
        <v>-5834.1367979999995</v>
      </c>
      <c r="O39" s="26">
        <v>-39064.567357000007</v>
      </c>
      <c r="P39" s="26">
        <v>-4694.9758709999951</v>
      </c>
      <c r="Q39" s="26">
        <v>-35858.618614000014</v>
      </c>
      <c r="R39" s="26">
        <v>-27887.917147</v>
      </c>
      <c r="U39" s="26">
        <f t="shared" si="1"/>
        <v>-134876.97312200002</v>
      </c>
      <c r="V39" s="26">
        <f t="shared" si="1"/>
        <v>-73088.454208999989</v>
      </c>
      <c r="W39" s="26">
        <f t="shared" si="1"/>
        <v>-50934.29222399999</v>
      </c>
      <c r="X39" s="26">
        <f t="shared" si="1"/>
        <v>-107506.07898900002</v>
      </c>
    </row>
    <row r="40" spans="2:24" ht="14.15" customHeight="1">
      <c r="B40" s="37" t="s">
        <v>785</v>
      </c>
      <c r="C40" s="26">
        <v>1574.9453520000006</v>
      </c>
      <c r="D40" s="26">
        <v>7073.2078659999988</v>
      </c>
      <c r="E40" s="26">
        <v>-17923.016981000001</v>
      </c>
      <c r="F40" s="26">
        <v>-3018.9514719999988</v>
      </c>
      <c r="G40" s="26">
        <v>23769.337148999999</v>
      </c>
      <c r="H40" s="26">
        <v>940.19353300000512</v>
      </c>
      <c r="I40" s="26">
        <v>-2138.5306820000042</v>
      </c>
      <c r="J40" s="26">
        <v>3017.5658540000004</v>
      </c>
      <c r="K40" s="26">
        <v>-6092.6781460000002</v>
      </c>
      <c r="L40" s="26">
        <v>-7604.961854000001</v>
      </c>
      <c r="M40" s="26">
        <v>125.10783100000117</v>
      </c>
      <c r="N40" s="26">
        <v>603.06479199999922</v>
      </c>
      <c r="O40" s="26">
        <v>-3578.660938</v>
      </c>
      <c r="P40" s="26">
        <v>4669.4010430000008</v>
      </c>
      <c r="Q40" s="26">
        <v>-5141.7429120000015</v>
      </c>
      <c r="R40" s="26">
        <v>799.51240199999665</v>
      </c>
      <c r="U40" s="26">
        <f t="shared" si="1"/>
        <v>-12293.815235</v>
      </c>
      <c r="V40" s="26">
        <f t="shared" si="1"/>
        <v>25588.565854</v>
      </c>
      <c r="W40" s="26">
        <f t="shared" si="1"/>
        <v>-12969.467377000001</v>
      </c>
      <c r="X40" s="26">
        <f t="shared" si="1"/>
        <v>-3251.4904050000041</v>
      </c>
    </row>
    <row r="41" spans="2:24" ht="14.15" customHeight="1">
      <c r="B41" s="35" t="s">
        <v>786</v>
      </c>
      <c r="C41" s="38">
        <v>-57633.735492</v>
      </c>
      <c r="D41" s="38">
        <v>44989.710053999988</v>
      </c>
      <c r="E41" s="38">
        <v>-61457.590426999974</v>
      </c>
      <c r="F41" s="38">
        <v>-120465.41875400001</v>
      </c>
      <c r="G41" s="38">
        <v>-20896.547650999993</v>
      </c>
      <c r="H41" s="38">
        <v>-25351.156752000024</v>
      </c>
      <c r="I41" s="38">
        <v>-31695.295596999982</v>
      </c>
      <c r="J41" s="38">
        <v>-1385.9781859999857</v>
      </c>
      <c r="K41" s="38">
        <v>-53568.085071000016</v>
      </c>
      <c r="L41" s="38">
        <v>-24832.941200999969</v>
      </c>
      <c r="M41" s="38">
        <v>-23800.972570000002</v>
      </c>
      <c r="N41" s="38">
        <v>95546.497655999978</v>
      </c>
      <c r="O41" s="38">
        <v>-56408.628167000003</v>
      </c>
      <c r="P41" s="38">
        <v>-21347.214450999993</v>
      </c>
      <c r="Q41" s="38">
        <v>-63587.813129000016</v>
      </c>
      <c r="R41" s="38">
        <v>-53714.406134000033</v>
      </c>
      <c r="U41" s="38">
        <f t="shared" ref="U41:X47" si="2">+SUMIFS($C41:$S41,$C$4:$S$4,U$3)</f>
        <v>-194567.03461899998</v>
      </c>
      <c r="V41" s="38">
        <f t="shared" si="2"/>
        <v>-79328.978185999993</v>
      </c>
      <c r="W41" s="38">
        <f t="shared" si="2"/>
        <v>-6655.5011860000086</v>
      </c>
      <c r="X41" s="38">
        <f t="shared" si="2"/>
        <v>-195058.06188100006</v>
      </c>
    </row>
    <row r="42" spans="2:24" ht="14.15" customHeight="1">
      <c r="B42" s="42"/>
      <c r="C42" s="26"/>
      <c r="D42" s="26"/>
      <c r="E42" s="26"/>
      <c r="F42" s="26"/>
      <c r="G42" s="26"/>
      <c r="H42" s="26"/>
      <c r="I42" s="26"/>
      <c r="J42" s="26"/>
      <c r="K42" s="26"/>
      <c r="L42" s="26"/>
      <c r="M42" s="26"/>
      <c r="N42" s="26"/>
      <c r="O42" s="26"/>
      <c r="P42" s="26"/>
      <c r="Q42" s="26"/>
      <c r="R42" s="26"/>
      <c r="U42" s="26"/>
      <c r="V42" s="26"/>
      <c r="W42" s="26"/>
      <c r="X42" s="26"/>
    </row>
    <row r="43" spans="2:24" ht="14.15" customHeight="1">
      <c r="B43" s="31" t="s">
        <v>787</v>
      </c>
      <c r="C43" s="32">
        <v>105917.86837800007</v>
      </c>
      <c r="D43" s="32">
        <v>186247.99902200009</v>
      </c>
      <c r="E43" s="32">
        <v>64282.40563899999</v>
      </c>
      <c r="F43" s="32">
        <v>30930.344644999859</v>
      </c>
      <c r="G43" s="32">
        <v>156224.21729899984</v>
      </c>
      <c r="H43" s="32">
        <v>111593.539298</v>
      </c>
      <c r="I43" s="32">
        <v>119241.24340300006</v>
      </c>
      <c r="J43" s="32">
        <v>126099.01471699998</v>
      </c>
      <c r="K43" s="32">
        <v>125212.95566900005</v>
      </c>
      <c r="L43" s="32">
        <v>171755.59620099998</v>
      </c>
      <c r="M43" s="32">
        <v>156134.01117000001</v>
      </c>
      <c r="N43" s="32">
        <v>256359.26889699948</v>
      </c>
      <c r="O43" s="32">
        <v>140630.02661100007</v>
      </c>
      <c r="P43" s="32">
        <v>281346.01569499972</v>
      </c>
      <c r="Q43" s="32">
        <v>73000.398905000009</v>
      </c>
      <c r="R43" s="32">
        <v>55497.051710999542</v>
      </c>
      <c r="U43" s="32">
        <f t="shared" si="2"/>
        <v>387378.61768400006</v>
      </c>
      <c r="V43" s="32">
        <f t="shared" si="2"/>
        <v>513158.01471699984</v>
      </c>
      <c r="W43" s="32">
        <f t="shared" si="2"/>
        <v>709461.83193699946</v>
      </c>
      <c r="X43" s="32">
        <f t="shared" si="2"/>
        <v>550473.49292199931</v>
      </c>
    </row>
    <row r="44" spans="2:24" ht="14.15" customHeight="1">
      <c r="C44" s="26"/>
      <c r="D44" s="26"/>
      <c r="E44" s="26"/>
      <c r="F44" s="26"/>
      <c r="G44" s="26"/>
      <c r="H44" s="26"/>
      <c r="I44" s="26"/>
      <c r="J44" s="26"/>
      <c r="K44" s="26"/>
      <c r="L44" s="26"/>
      <c r="M44" s="26"/>
      <c r="N44" s="26"/>
      <c r="O44" s="26"/>
      <c r="P44" s="26"/>
      <c r="Q44" s="26"/>
      <c r="R44" s="26"/>
      <c r="U44" s="26"/>
      <c r="V44" s="26"/>
      <c r="W44" s="26"/>
      <c r="X44" s="26"/>
    </row>
    <row r="45" spans="2:24" ht="14.15" customHeight="1">
      <c r="B45" s="37" t="s">
        <v>788</v>
      </c>
      <c r="C45" s="26">
        <v>-45946.877999999997</v>
      </c>
      <c r="D45" s="26">
        <v>-40942.758159999998</v>
      </c>
      <c r="E45" s="26">
        <v>-27823.404999999999</v>
      </c>
      <c r="F45" s="26">
        <v>-22116.50735</v>
      </c>
      <c r="G45" s="26">
        <v>-47760.411999999997</v>
      </c>
      <c r="H45" s="26">
        <v>-27764.603266000006</v>
      </c>
      <c r="I45" s="26">
        <v>-34950.984733999998</v>
      </c>
      <c r="J45" s="26">
        <v>-31717.407134000008</v>
      </c>
      <c r="K45" s="26">
        <v>-48997.563730000002</v>
      </c>
      <c r="L45" s="26">
        <v>-49547.141746000001</v>
      </c>
      <c r="M45" s="26">
        <v>-44608.982726999995</v>
      </c>
      <c r="N45" s="26">
        <v>-51443.69879699999</v>
      </c>
      <c r="O45" s="26">
        <v>-54555.800920000001</v>
      </c>
      <c r="P45" s="26">
        <v>-91583.754455999995</v>
      </c>
      <c r="Q45" s="26">
        <v>-39000.986460999993</v>
      </c>
      <c r="R45" s="26">
        <v>-31640.534871000011</v>
      </c>
      <c r="U45" s="26">
        <f t="shared" si="2"/>
        <v>-136829.54850999999</v>
      </c>
      <c r="V45" s="26">
        <f t="shared" si="2"/>
        <v>-142193.40713400001</v>
      </c>
      <c r="W45" s="26">
        <f t="shared" si="2"/>
        <v>-194597.38699999999</v>
      </c>
      <c r="X45" s="26">
        <f t="shared" si="2"/>
        <v>-216781.07670800001</v>
      </c>
    </row>
    <row r="46" spans="2:24" ht="14.15" customHeight="1">
      <c r="B46" s="37" t="s">
        <v>789</v>
      </c>
      <c r="C46" s="26">
        <v>-23624.198788999998</v>
      </c>
      <c r="D46" s="26">
        <v>-47040.826111000002</v>
      </c>
      <c r="E46" s="26">
        <v>-23201.675017999994</v>
      </c>
      <c r="F46" s="26">
        <v>-3791.0074900000036</v>
      </c>
      <c r="G46" s="26">
        <v>-31156.719593000002</v>
      </c>
      <c r="H46" s="26">
        <v>-30483.200680000002</v>
      </c>
      <c r="I46" s="26">
        <v>-25571.079726999997</v>
      </c>
      <c r="J46" s="26">
        <v>-52994.322638000012</v>
      </c>
      <c r="K46" s="26">
        <v>-28247.078247000001</v>
      </c>
      <c r="L46" s="26">
        <v>-40785.194868999999</v>
      </c>
      <c r="M46" s="26">
        <v>-35554.425646000003</v>
      </c>
      <c r="N46" s="26">
        <v>-36632.310473000005</v>
      </c>
      <c r="O46" s="26">
        <v>-37101.156453000003</v>
      </c>
      <c r="P46" s="26">
        <v>-69742.946998999993</v>
      </c>
      <c r="Q46" s="26">
        <v>-31704.595871999991</v>
      </c>
      <c r="R46" s="26">
        <v>-24614.048548999999</v>
      </c>
      <c r="U46" s="26">
        <f t="shared" si="2"/>
        <v>-97657.707408000002</v>
      </c>
      <c r="V46" s="26">
        <f t="shared" si="2"/>
        <v>-140205.32263800001</v>
      </c>
      <c r="W46" s="26">
        <f t="shared" si="2"/>
        <v>-141219.009235</v>
      </c>
      <c r="X46" s="26">
        <f t="shared" si="2"/>
        <v>-163162.74787299999</v>
      </c>
    </row>
    <row r="47" spans="2:24" ht="14.15" customHeight="1">
      <c r="B47" s="31" t="s">
        <v>790</v>
      </c>
      <c r="C47" s="32">
        <v>36346.791589000073</v>
      </c>
      <c r="D47" s="32">
        <v>98264.414751000091</v>
      </c>
      <c r="E47" s="32">
        <v>13257.325620999996</v>
      </c>
      <c r="F47" s="32">
        <v>5022.8298049998557</v>
      </c>
      <c r="G47" s="32">
        <v>77307.085705999838</v>
      </c>
      <c r="H47" s="32">
        <v>53345.735351999996</v>
      </c>
      <c r="I47" s="32">
        <v>58719.178942000064</v>
      </c>
      <c r="J47" s="32">
        <v>41387.284944999963</v>
      </c>
      <c r="K47" s="32">
        <v>47968.313692000054</v>
      </c>
      <c r="L47" s="32">
        <v>81423.259585999971</v>
      </c>
      <c r="M47" s="32">
        <v>75970.602797000014</v>
      </c>
      <c r="N47" s="32">
        <v>168283.2596269995</v>
      </c>
      <c r="O47" s="32">
        <v>48973.069238000055</v>
      </c>
      <c r="P47" s="32">
        <v>120019.31423999972</v>
      </c>
      <c r="Q47" s="32">
        <v>2294.8165720000252</v>
      </c>
      <c r="R47" s="32">
        <v>-757.53170900046825</v>
      </c>
      <c r="U47" s="32">
        <f t="shared" si="2"/>
        <v>152891.36176599999</v>
      </c>
      <c r="V47" s="32">
        <f t="shared" si="2"/>
        <v>230759.28494499985</v>
      </c>
      <c r="W47" s="32">
        <f t="shared" si="2"/>
        <v>373645.43570199952</v>
      </c>
      <c r="X47" s="32">
        <f t="shared" si="2"/>
        <v>170529.66834099934</v>
      </c>
    </row>
    <row r="50" spans="2:24" ht="14.15" customHeight="1" thickBot="1">
      <c r="B50" s="23" t="s">
        <v>791</v>
      </c>
    </row>
    <row r="51" spans="2:24" ht="14.15" customHeight="1" thickTop="1">
      <c r="B51" s="15" t="s">
        <v>70</v>
      </c>
    </row>
    <row r="53" spans="2:24" ht="14.15" customHeight="1">
      <c r="B53" s="43" t="s">
        <v>792</v>
      </c>
      <c r="C53" s="44">
        <v>69703.282730000006</v>
      </c>
      <c r="D53" s="44">
        <v>85692.753179000007</v>
      </c>
      <c r="E53" s="44">
        <v>172501.514968</v>
      </c>
      <c r="F53" s="44">
        <v>233343.364413</v>
      </c>
      <c r="G53" s="44">
        <v>311892.116797</v>
      </c>
      <c r="H53" s="44">
        <v>253098.788833</v>
      </c>
      <c r="I53" s="44">
        <v>313174.06204500003</v>
      </c>
      <c r="J53" s="44">
        <v>299785.37868800003</v>
      </c>
      <c r="K53" s="44">
        <v>242795.44227900001</v>
      </c>
      <c r="L53" s="44">
        <v>179724.34841400001</v>
      </c>
      <c r="M53" s="44">
        <v>120526.365452</v>
      </c>
      <c r="N53" s="44">
        <v>200684.01637299999</v>
      </c>
      <c r="O53" s="44">
        <v>195699.980732</v>
      </c>
      <c r="P53" s="44">
        <v>173264.766557</v>
      </c>
      <c r="Q53" s="44">
        <v>451474.03382900002</v>
      </c>
      <c r="R53" s="44">
        <v>293746.76407500001</v>
      </c>
      <c r="U53" s="44">
        <f>+F53</f>
        <v>233343.364413</v>
      </c>
      <c r="V53" s="44">
        <f>+J53</f>
        <v>299785.37868800003</v>
      </c>
      <c r="W53" s="44">
        <f>+N53</f>
        <v>200684.01637299999</v>
      </c>
      <c r="X53" s="44">
        <f>+R53</f>
        <v>293746.76407500001</v>
      </c>
    </row>
    <row r="54" spans="2:24" ht="14.15" customHeight="1">
      <c r="B54" s="43" t="s">
        <v>793</v>
      </c>
      <c r="C54" s="44">
        <v>671221.84994699992</v>
      </c>
      <c r="D54" s="44">
        <v>594562.58569400001</v>
      </c>
      <c r="E54" s="44">
        <v>489867.54579399998</v>
      </c>
      <c r="F54" s="44">
        <v>451683.30255799991</v>
      </c>
      <c r="G54" s="44">
        <v>446140.64575899998</v>
      </c>
      <c r="H54" s="44">
        <v>436710.44614899997</v>
      </c>
      <c r="I54" s="44">
        <v>420660.60058699996</v>
      </c>
      <c r="J54" s="44">
        <v>444441.90156099998</v>
      </c>
      <c r="K54" s="44">
        <v>577003.27046600007</v>
      </c>
      <c r="L54" s="44">
        <v>540386.72181599995</v>
      </c>
      <c r="M54" s="44">
        <v>691245.394937</v>
      </c>
      <c r="N54" s="44">
        <v>697074.77867699997</v>
      </c>
      <c r="O54" s="44">
        <v>714349.37300200004</v>
      </c>
      <c r="P54" s="44">
        <v>647481.25248300005</v>
      </c>
      <c r="Q54" s="44">
        <v>491795.85128699994</v>
      </c>
      <c r="R54" s="44">
        <v>295753.06122700003</v>
      </c>
      <c r="U54" s="44">
        <f t="shared" ref="U54:U96" si="3">+F54</f>
        <v>451683.30255799991</v>
      </c>
      <c r="V54" s="44">
        <f t="shared" ref="V54:V96" si="4">+J54</f>
        <v>444441.90156099998</v>
      </c>
      <c r="W54" s="44">
        <f t="shared" ref="W54:W96" si="5">+N54</f>
        <v>697074.77867699997</v>
      </c>
      <c r="X54" s="44">
        <f t="shared" ref="X54:X96" si="6">+R54</f>
        <v>295753.06122700003</v>
      </c>
    </row>
    <row r="55" spans="2:24" ht="14.15" customHeight="1">
      <c r="B55" s="43" t="s">
        <v>794</v>
      </c>
      <c r="C55" s="44">
        <v>369602.92560000002</v>
      </c>
      <c r="D55" s="44">
        <v>390828.71461100003</v>
      </c>
      <c r="E55" s="44">
        <v>432821.33827099996</v>
      </c>
      <c r="F55" s="44">
        <v>342841.75576500001</v>
      </c>
      <c r="G55" s="44">
        <v>364589.58413099998</v>
      </c>
      <c r="H55" s="44">
        <v>400770.20068999997</v>
      </c>
      <c r="I55" s="44">
        <v>377400.53861799999</v>
      </c>
      <c r="J55" s="44">
        <v>273375.29726899997</v>
      </c>
      <c r="K55" s="44">
        <v>319289.484214</v>
      </c>
      <c r="L55" s="44">
        <v>405841.24638899998</v>
      </c>
      <c r="M55" s="44">
        <v>396953.24711399997</v>
      </c>
      <c r="N55" s="44">
        <v>305748</v>
      </c>
      <c r="O55" s="44">
        <v>352615.28492599999</v>
      </c>
      <c r="P55" s="44">
        <v>537696.25962600007</v>
      </c>
      <c r="Q55" s="44">
        <v>436116.40626400005</v>
      </c>
      <c r="R55" s="44">
        <v>438307.925858</v>
      </c>
      <c r="U55" s="44">
        <f t="shared" si="3"/>
        <v>342841.75576500001</v>
      </c>
      <c r="V55" s="44">
        <f t="shared" si="4"/>
        <v>273375.29726899997</v>
      </c>
      <c r="W55" s="44">
        <f t="shared" si="5"/>
        <v>305748</v>
      </c>
      <c r="X55" s="44">
        <f t="shared" si="6"/>
        <v>438307.925858</v>
      </c>
    </row>
    <row r="56" spans="2:24" ht="14.15" customHeight="1">
      <c r="B56" s="43" t="s">
        <v>795</v>
      </c>
      <c r="C56" s="44">
        <v>24380.164348999999</v>
      </c>
      <c r="D56" s="44">
        <v>18127.019945</v>
      </c>
      <c r="E56" s="44">
        <v>19909.528313000003</v>
      </c>
      <c r="F56" s="44">
        <v>20888</v>
      </c>
      <c r="G56" s="44">
        <v>18828.142721</v>
      </c>
      <c r="H56" s="44">
        <v>19420.157454</v>
      </c>
      <c r="I56" s="44">
        <v>17724.742776999999</v>
      </c>
      <c r="J56" s="44">
        <v>8397.5649539999995</v>
      </c>
      <c r="K56" s="44">
        <v>13271.404537</v>
      </c>
      <c r="L56" s="44">
        <v>14288.632755000001</v>
      </c>
      <c r="M56" s="44">
        <v>12484.610795000001</v>
      </c>
      <c r="N56" s="44">
        <v>10603</v>
      </c>
      <c r="O56" s="44">
        <v>28431.139692000004</v>
      </c>
      <c r="P56" s="44">
        <v>46412.784346000008</v>
      </c>
      <c r="Q56" s="44">
        <v>72962.809101999999</v>
      </c>
      <c r="R56" s="44">
        <v>72317.648866000003</v>
      </c>
      <c r="U56" s="44">
        <f t="shared" si="3"/>
        <v>20888</v>
      </c>
      <c r="V56" s="44">
        <f t="shared" si="4"/>
        <v>8397.5649539999995</v>
      </c>
      <c r="W56" s="44">
        <f t="shared" si="5"/>
        <v>10603</v>
      </c>
      <c r="X56" s="44">
        <f t="shared" si="6"/>
        <v>72317.648866000003</v>
      </c>
    </row>
    <row r="57" spans="2:24" ht="14.15" customHeight="1">
      <c r="B57" s="43" t="s">
        <v>796</v>
      </c>
      <c r="C57" s="44">
        <v>30066.418452999998</v>
      </c>
      <c r="D57" s="44">
        <v>16038.768443999999</v>
      </c>
      <c r="E57" s="44">
        <v>15789.059244</v>
      </c>
      <c r="F57" s="44">
        <v>12517.610844999999</v>
      </c>
      <c r="G57" s="44">
        <v>19158.291659999999</v>
      </c>
      <c r="H57" s="44">
        <v>4490.6124659999996</v>
      </c>
      <c r="I57" s="44">
        <v>36258.981339999998</v>
      </c>
      <c r="J57" s="44">
        <v>29536.057043000001</v>
      </c>
      <c r="K57" s="44">
        <v>25792.914930999999</v>
      </c>
      <c r="L57" s="44">
        <v>21706.064724</v>
      </c>
      <c r="M57" s="44">
        <v>12281.892948999999</v>
      </c>
      <c r="N57" s="44">
        <v>6067.7055659999996</v>
      </c>
      <c r="O57" s="44">
        <v>31173.070996999999</v>
      </c>
      <c r="P57" s="44">
        <v>50118.171159999998</v>
      </c>
      <c r="Q57" s="44">
        <v>13820.498944999999</v>
      </c>
      <c r="R57" s="44">
        <v>51517.604456000001</v>
      </c>
      <c r="U57" s="44">
        <f t="shared" si="3"/>
        <v>12517.610844999999</v>
      </c>
      <c r="V57" s="44">
        <f t="shared" si="4"/>
        <v>29536.057043000001</v>
      </c>
      <c r="W57" s="44">
        <f t="shared" si="5"/>
        <v>6067.7055659999996</v>
      </c>
      <c r="X57" s="44">
        <f t="shared" si="6"/>
        <v>51517.604456000001</v>
      </c>
    </row>
    <row r="58" spans="2:24" ht="14.15" customHeight="1">
      <c r="B58" s="33" t="s">
        <v>126</v>
      </c>
      <c r="C58" s="45">
        <v>1164974.641079</v>
      </c>
      <c r="D58" s="45">
        <v>1105249.8418730001</v>
      </c>
      <c r="E58" s="45">
        <v>1130888.9865899999</v>
      </c>
      <c r="F58" s="45">
        <v>1061274</v>
      </c>
      <c r="G58" s="45">
        <v>1160608.7810679998</v>
      </c>
      <c r="H58" s="45">
        <v>1114490.2055920002</v>
      </c>
      <c r="I58" s="45">
        <v>1165218.9253669998</v>
      </c>
      <c r="J58" s="45">
        <v>1055536.199515</v>
      </c>
      <c r="K58" s="45">
        <v>1178152.5164270001</v>
      </c>
      <c r="L58" s="45">
        <v>1161947.0140979998</v>
      </c>
      <c r="M58" s="45">
        <v>1233491.511247</v>
      </c>
      <c r="N58" s="45">
        <v>1220178</v>
      </c>
      <c r="O58" s="45">
        <v>1322268.849349</v>
      </c>
      <c r="P58" s="45">
        <v>1454973.2341720001</v>
      </c>
      <c r="Q58" s="45">
        <v>1466169.5994270002</v>
      </c>
      <c r="R58" s="45">
        <v>1151643.0044820001</v>
      </c>
      <c r="U58" s="45">
        <f t="shared" si="3"/>
        <v>1061274</v>
      </c>
      <c r="V58" s="45">
        <f t="shared" si="4"/>
        <v>1055536.199515</v>
      </c>
      <c r="W58" s="45">
        <f t="shared" si="5"/>
        <v>1220178</v>
      </c>
      <c r="X58" s="45">
        <f t="shared" si="6"/>
        <v>1151643.0044820001</v>
      </c>
    </row>
    <row r="59" spans="2:24" ht="14.15" customHeight="1">
      <c r="B59" s="43"/>
      <c r="G59" s="46"/>
    </row>
    <row r="60" spans="2:24" ht="14.15" customHeight="1">
      <c r="B60" s="43" t="s">
        <v>797</v>
      </c>
      <c r="C60" s="44">
        <v>2325.5302529999999</v>
      </c>
      <c r="D60" s="44">
        <v>2150.3192570000001</v>
      </c>
      <c r="E60" s="44">
        <v>1827.858416</v>
      </c>
      <c r="F60" s="44">
        <v>1874.4397690000001</v>
      </c>
      <c r="G60" s="44">
        <v>1907.6739689999999</v>
      </c>
      <c r="H60" s="44">
        <v>1775.0793759999999</v>
      </c>
      <c r="I60" s="44">
        <v>3327.6629560000001</v>
      </c>
      <c r="J60" s="44">
        <v>3502.4597940000003</v>
      </c>
      <c r="K60" s="44">
        <v>3450.5474439999998</v>
      </c>
      <c r="L60" s="44">
        <v>3412.3812210000001</v>
      </c>
      <c r="M60" s="44">
        <v>4040.2233539999997</v>
      </c>
      <c r="N60" s="44">
        <v>12390</v>
      </c>
      <c r="O60" s="44">
        <v>11375.297912999988</v>
      </c>
      <c r="P60" s="44">
        <v>10957.934957999998</v>
      </c>
      <c r="Q60" s="44">
        <v>6910.5242669999989</v>
      </c>
      <c r="R60" s="44">
        <v>34327.370365000002</v>
      </c>
      <c r="U60" s="44">
        <f t="shared" si="3"/>
        <v>1874.4397690000001</v>
      </c>
      <c r="V60" s="44">
        <f t="shared" si="4"/>
        <v>3502.4597940000003</v>
      </c>
      <c r="W60" s="44">
        <f t="shared" si="5"/>
        <v>12390</v>
      </c>
      <c r="X60" s="44">
        <f t="shared" si="6"/>
        <v>34327.370365000002</v>
      </c>
    </row>
    <row r="61" spans="2:24" ht="14.15" customHeight="1">
      <c r="B61" s="43" t="s">
        <v>798</v>
      </c>
      <c r="C61" s="44">
        <v>34904.032437000002</v>
      </c>
      <c r="D61" s="44">
        <v>36110.583463000003</v>
      </c>
      <c r="E61" s="44">
        <v>37494.076041</v>
      </c>
      <c r="F61" s="44">
        <v>38488</v>
      </c>
      <c r="G61" s="44">
        <v>40987.747382000001</v>
      </c>
      <c r="H61" s="44">
        <v>40552.877037999999</v>
      </c>
      <c r="I61" s="44">
        <v>45922.888594000011</v>
      </c>
      <c r="J61" s="44">
        <v>47297.832677999992</v>
      </c>
      <c r="K61" s="44">
        <v>49647.295518999999</v>
      </c>
      <c r="L61" s="44">
        <v>43144.976157999998</v>
      </c>
      <c r="M61" s="44">
        <v>47093.494292000003</v>
      </c>
      <c r="N61" s="44">
        <v>46604.813028999997</v>
      </c>
      <c r="O61" s="44">
        <v>48763.314878999998</v>
      </c>
      <c r="P61" s="44">
        <v>53897.69791499999</v>
      </c>
      <c r="Q61" s="44">
        <v>0</v>
      </c>
      <c r="R61" s="44">
        <v>0</v>
      </c>
      <c r="U61" s="44">
        <f t="shared" si="3"/>
        <v>38488</v>
      </c>
      <c r="V61" s="44">
        <f t="shared" si="4"/>
        <v>47297.832677999992</v>
      </c>
      <c r="W61" s="44">
        <f t="shared" si="5"/>
        <v>46604.813028999997</v>
      </c>
      <c r="X61" s="44">
        <f t="shared" si="6"/>
        <v>0</v>
      </c>
    </row>
    <row r="62" spans="2:24" ht="14.15" customHeight="1">
      <c r="B62" s="43" t="s">
        <v>799</v>
      </c>
      <c r="C62" s="44">
        <v>96573.731075999996</v>
      </c>
      <c r="D62" s="44">
        <v>113374.38243100001</v>
      </c>
      <c r="E62" s="44">
        <v>101819.18870899999</v>
      </c>
      <c r="F62" s="44">
        <v>101812.38997400001</v>
      </c>
      <c r="G62" s="44">
        <v>101811.886957</v>
      </c>
      <c r="H62" s="44">
        <v>103414.94516999999</v>
      </c>
      <c r="I62" s="44">
        <v>103472.638656</v>
      </c>
      <c r="J62" s="44">
        <v>102604.585253</v>
      </c>
      <c r="K62" s="44">
        <v>102512.926771</v>
      </c>
      <c r="L62" s="44">
        <v>105709.550515</v>
      </c>
      <c r="M62" s="44">
        <v>106966.217122</v>
      </c>
      <c r="N62" s="44">
        <v>101059.827534</v>
      </c>
      <c r="O62" s="44">
        <v>97338.680372999996</v>
      </c>
      <c r="P62" s="44">
        <v>97338.680372999996</v>
      </c>
      <c r="Q62" s="44">
        <v>97338.680372999996</v>
      </c>
      <c r="R62" s="44">
        <v>96825.20876400001</v>
      </c>
      <c r="U62" s="44">
        <f t="shared" si="3"/>
        <v>101812.38997400001</v>
      </c>
      <c r="V62" s="44">
        <f t="shared" si="4"/>
        <v>102604.585253</v>
      </c>
      <c r="W62" s="44">
        <f t="shared" si="5"/>
        <v>101059.827534</v>
      </c>
      <c r="X62" s="44">
        <f t="shared" si="6"/>
        <v>96825.20876400001</v>
      </c>
    </row>
    <row r="63" spans="2:24" ht="14.15" customHeight="1">
      <c r="B63" s="43" t="s">
        <v>800</v>
      </c>
      <c r="C63" s="44">
        <v>3080626.125556</v>
      </c>
      <c r="D63" s="44">
        <v>3114045.229448</v>
      </c>
      <c r="E63" s="44">
        <v>3154800.5021000002</v>
      </c>
      <c r="F63" s="44">
        <v>3202795.774251</v>
      </c>
      <c r="G63" s="44">
        <v>3203171.7573409998</v>
      </c>
      <c r="H63" s="44">
        <v>3212642.2414870001</v>
      </c>
      <c r="I63" s="44">
        <v>3228268.9322620002</v>
      </c>
      <c r="J63" s="44">
        <v>3268327.7966069998</v>
      </c>
      <c r="K63" s="44">
        <v>3254366.409494</v>
      </c>
      <c r="L63" s="44">
        <v>3254184.9030650002</v>
      </c>
      <c r="M63" s="44">
        <v>3276712.1130530001</v>
      </c>
      <c r="N63" s="44">
        <v>3342856.154929</v>
      </c>
      <c r="O63" s="44">
        <v>3344458.1371940002</v>
      </c>
      <c r="P63" s="44">
        <v>3362445.7005940001</v>
      </c>
      <c r="Q63" s="44">
        <v>3415766.9799000002</v>
      </c>
      <c r="R63" s="44">
        <v>4937733.0314269997</v>
      </c>
      <c r="U63" s="44">
        <f t="shared" si="3"/>
        <v>3202795.774251</v>
      </c>
      <c r="V63" s="44">
        <f t="shared" si="4"/>
        <v>3268327.7966069998</v>
      </c>
      <c r="W63" s="44">
        <f t="shared" si="5"/>
        <v>3342856.154929</v>
      </c>
      <c r="X63" s="44">
        <f t="shared" si="6"/>
        <v>4937733.0314269997</v>
      </c>
    </row>
    <row r="64" spans="2:24" ht="14.15" customHeight="1">
      <c r="B64" s="43" t="s">
        <v>801</v>
      </c>
      <c r="C64" s="44">
        <v>55999.540598</v>
      </c>
      <c r="D64" s="44">
        <v>55551.820324</v>
      </c>
      <c r="E64" s="44">
        <v>55449.269181000003</v>
      </c>
      <c r="F64" s="44">
        <v>67139.214349000002</v>
      </c>
      <c r="G64" s="44">
        <v>67567.410130000004</v>
      </c>
      <c r="H64" s="44">
        <v>67597.158253000001</v>
      </c>
      <c r="I64" s="44">
        <v>56911.272817999998</v>
      </c>
      <c r="J64" s="44">
        <v>63757.315908999997</v>
      </c>
      <c r="K64" s="44">
        <v>62955.876829000001</v>
      </c>
      <c r="L64" s="44">
        <v>61751.922673000001</v>
      </c>
      <c r="M64" s="44">
        <v>62102.287679000001</v>
      </c>
      <c r="N64" s="44">
        <v>31176.595929999999</v>
      </c>
      <c r="O64" s="44">
        <v>30412.269640999999</v>
      </c>
      <c r="P64" s="44">
        <v>30133.647842999999</v>
      </c>
      <c r="Q64" s="44">
        <v>29317.183949999999</v>
      </c>
      <c r="R64" s="44">
        <v>32717.230617000001</v>
      </c>
      <c r="U64" s="44">
        <f t="shared" si="3"/>
        <v>67139.214349000002</v>
      </c>
      <c r="V64" s="44">
        <f t="shared" si="4"/>
        <v>63757.315908999997</v>
      </c>
      <c r="W64" s="44">
        <f t="shared" si="5"/>
        <v>31176.595929999999</v>
      </c>
      <c r="X64" s="44">
        <f t="shared" si="6"/>
        <v>32717.230617000001</v>
      </c>
    </row>
    <row r="65" spans="2:24" ht="14.15" customHeight="1">
      <c r="B65" s="43" t="s">
        <v>802</v>
      </c>
      <c r="C65" s="44">
        <v>6858.9835540000004</v>
      </c>
      <c r="D65" s="44" t="s">
        <v>119</v>
      </c>
      <c r="E65" s="44">
        <v>15887.925945000001</v>
      </c>
      <c r="F65" s="44">
        <v>29319.71272</v>
      </c>
      <c r="G65" s="44">
        <v>33053.228440999999</v>
      </c>
      <c r="H65" s="44">
        <v>42279.540261000002</v>
      </c>
      <c r="I65" s="44">
        <v>53598.198090999998</v>
      </c>
      <c r="J65" s="44">
        <v>71275.912213000003</v>
      </c>
      <c r="K65" s="44">
        <v>87177.033301000003</v>
      </c>
      <c r="L65" s="44">
        <v>116999.56017500001</v>
      </c>
      <c r="M65" s="44">
        <v>142870.102782</v>
      </c>
      <c r="N65" s="44">
        <v>163308.73027199999</v>
      </c>
      <c r="O65" s="44">
        <v>177405.738965</v>
      </c>
      <c r="P65" s="44">
        <v>202450.87906800001</v>
      </c>
      <c r="Q65" s="44">
        <v>221621.973895</v>
      </c>
      <c r="R65" s="44">
        <v>237701.92267199999</v>
      </c>
      <c r="U65" s="44">
        <f t="shared" si="3"/>
        <v>29319.71272</v>
      </c>
      <c r="V65" s="44">
        <f t="shared" si="4"/>
        <v>71275.912213000003</v>
      </c>
      <c r="W65" s="44">
        <f t="shared" si="5"/>
        <v>163308.73027199999</v>
      </c>
      <c r="X65" s="44">
        <f t="shared" si="6"/>
        <v>237701.92267199999</v>
      </c>
    </row>
    <row r="66" spans="2:24" ht="14.15" customHeight="1">
      <c r="B66" s="43" t="s">
        <v>803</v>
      </c>
      <c r="C66" s="44">
        <v>524041.71118099999</v>
      </c>
      <c r="D66" s="44">
        <v>504623.90018300002</v>
      </c>
      <c r="E66" s="44">
        <v>492942.83371899999</v>
      </c>
      <c r="F66" s="44">
        <v>424826.31950700004</v>
      </c>
      <c r="G66" s="44">
        <v>412545.66830199998</v>
      </c>
      <c r="H66" s="44">
        <v>401402.69252800004</v>
      </c>
      <c r="I66" s="44">
        <v>289586.94572700001</v>
      </c>
      <c r="J66" s="44">
        <v>285520.85438700003</v>
      </c>
      <c r="K66" s="44">
        <v>280392.48488499998</v>
      </c>
      <c r="L66" s="44">
        <v>276444.51898699999</v>
      </c>
      <c r="M66" s="44">
        <v>271601.02404500003</v>
      </c>
      <c r="N66" s="44">
        <v>268127.51625400002</v>
      </c>
      <c r="O66" s="44">
        <v>263455.26830699999</v>
      </c>
      <c r="P66" s="44">
        <v>259371.63526299997</v>
      </c>
      <c r="Q66" s="44">
        <v>257255.68301099999</v>
      </c>
      <c r="R66" s="44">
        <v>759966.01367637771</v>
      </c>
      <c r="U66" s="44">
        <f t="shared" si="3"/>
        <v>424826.31950700004</v>
      </c>
      <c r="V66" s="44">
        <f t="shared" si="4"/>
        <v>285520.85438700003</v>
      </c>
      <c r="W66" s="44">
        <f t="shared" si="5"/>
        <v>268127.51625400002</v>
      </c>
      <c r="X66" s="44">
        <f t="shared" si="6"/>
        <v>759966.01367637771</v>
      </c>
    </row>
    <row r="67" spans="2:24" ht="14.15" customHeight="1">
      <c r="B67" s="43" t="s">
        <v>116</v>
      </c>
      <c r="C67" s="44">
        <v>717.78839099998731</v>
      </c>
      <c r="D67" s="44">
        <v>767.51591100032601</v>
      </c>
      <c r="E67" s="44">
        <v>767.51591100014048</v>
      </c>
      <c r="F67" s="44">
        <v>767.51591100026144</v>
      </c>
      <c r="G67" s="44">
        <v>767.51591100008045</v>
      </c>
      <c r="H67" s="44">
        <v>767.51591100042424</v>
      </c>
      <c r="I67" s="44">
        <v>767.51591100015503</v>
      </c>
      <c r="J67" s="44">
        <v>825.51591099943471</v>
      </c>
      <c r="K67" s="44">
        <v>825.51591099976213</v>
      </c>
      <c r="L67" s="44">
        <v>825.51591099970392</v>
      </c>
      <c r="M67" s="44">
        <v>825.515911000286</v>
      </c>
      <c r="N67" s="44">
        <v>810.21591099980287</v>
      </c>
      <c r="O67" s="44">
        <v>810.21591099968646</v>
      </c>
      <c r="P67" s="44">
        <v>810.21591099968646</v>
      </c>
      <c r="Q67" s="44">
        <v>810.21591099989018</v>
      </c>
      <c r="R67" s="44">
        <v>810.21591100050136</v>
      </c>
      <c r="U67" s="44">
        <f t="shared" si="3"/>
        <v>767.51591100026144</v>
      </c>
      <c r="V67" s="44">
        <f t="shared" si="4"/>
        <v>825.51591099943471</v>
      </c>
      <c r="W67" s="44">
        <f t="shared" si="5"/>
        <v>810.21591099980287</v>
      </c>
      <c r="X67" s="44">
        <f t="shared" si="6"/>
        <v>810.21591100050136</v>
      </c>
    </row>
    <row r="68" spans="2:24" ht="14.15" customHeight="1">
      <c r="B68" s="43" t="s">
        <v>804</v>
      </c>
      <c r="C68" s="44">
        <v>1916954.3778979999</v>
      </c>
      <c r="D68" s="44">
        <v>1919961.3604979999</v>
      </c>
      <c r="E68" s="44">
        <v>1871640.869857</v>
      </c>
      <c r="F68" s="44">
        <v>1867729.7748149999</v>
      </c>
      <c r="G68" s="44">
        <v>1868972.5783569999</v>
      </c>
      <c r="H68" s="44">
        <v>1864127.767179</v>
      </c>
      <c r="I68" s="44">
        <v>1860784.3065869999</v>
      </c>
      <c r="J68" s="44">
        <v>1941359.4392860001</v>
      </c>
      <c r="K68" s="44">
        <v>1951906.6430269999</v>
      </c>
      <c r="L68" s="44">
        <v>1938999.4836019999</v>
      </c>
      <c r="M68" s="44">
        <v>1935724.4387300001</v>
      </c>
      <c r="N68" s="44">
        <v>2140032.7336920002</v>
      </c>
      <c r="O68" s="44">
        <v>2164975.7819650001</v>
      </c>
      <c r="P68" s="44">
        <v>2201400.9402910001</v>
      </c>
      <c r="Q68" s="44">
        <v>2228344.788431</v>
      </c>
      <c r="R68" s="44">
        <v>2191625.7770179999</v>
      </c>
      <c r="U68" s="44">
        <f t="shared" si="3"/>
        <v>1867729.7748149999</v>
      </c>
      <c r="V68" s="44">
        <f t="shared" si="4"/>
        <v>1941359.4392860001</v>
      </c>
      <c r="W68" s="44">
        <f t="shared" si="5"/>
        <v>2140032.7336920002</v>
      </c>
      <c r="X68" s="44">
        <f t="shared" si="6"/>
        <v>2191625.7770179999</v>
      </c>
    </row>
    <row r="69" spans="2:24" ht="14.15" customHeight="1">
      <c r="B69" s="47" t="s">
        <v>117</v>
      </c>
      <c r="C69" s="45">
        <v>5719001.820944</v>
      </c>
      <c r="D69" s="45">
        <v>5746585.1115150005</v>
      </c>
      <c r="E69" s="45">
        <v>5732630.0398789998</v>
      </c>
      <c r="F69" s="45">
        <v>5734753</v>
      </c>
      <c r="G69" s="45">
        <v>5730785.46679</v>
      </c>
      <c r="H69" s="45">
        <v>5734559.8172030002</v>
      </c>
      <c r="I69" s="45">
        <v>5642640.3616020009</v>
      </c>
      <c r="J69" s="45">
        <v>5784471.7120379992</v>
      </c>
      <c r="K69" s="45">
        <v>5793234.7331809998</v>
      </c>
      <c r="L69" s="45">
        <v>5801472.8123070002</v>
      </c>
      <c r="M69" s="45">
        <v>5847935.4169680001</v>
      </c>
      <c r="N69" s="45">
        <v>6106367</v>
      </c>
      <c r="O69" s="45">
        <v>6138994.7051480003</v>
      </c>
      <c r="P69" s="45">
        <v>6218807.3322160002</v>
      </c>
      <c r="Q69" s="45">
        <v>6257366.0297379997</v>
      </c>
      <c r="R69" s="45">
        <v>8291706.7704503778</v>
      </c>
      <c r="U69" s="45">
        <f t="shared" si="3"/>
        <v>5734753</v>
      </c>
      <c r="V69" s="45">
        <f t="shared" si="4"/>
        <v>5784471.7120379992</v>
      </c>
      <c r="W69" s="45">
        <f t="shared" si="5"/>
        <v>6106367</v>
      </c>
      <c r="X69" s="45">
        <f t="shared" si="6"/>
        <v>8291706.7704503778</v>
      </c>
    </row>
    <row r="70" spans="2:24" ht="14.15" customHeight="1">
      <c r="B70" s="48"/>
    </row>
    <row r="71" spans="2:24" ht="14.15" customHeight="1">
      <c r="B71" s="47" t="s">
        <v>127</v>
      </c>
      <c r="C71" s="45">
        <v>6883976.4620230002</v>
      </c>
      <c r="D71" s="45">
        <v>6851834.9533880008</v>
      </c>
      <c r="E71" s="45">
        <v>6863519.0264689997</v>
      </c>
      <c r="F71" s="45">
        <v>6796027.2607010007</v>
      </c>
      <c r="G71" s="45">
        <v>6891394.247858</v>
      </c>
      <c r="H71" s="45">
        <v>6849050.0227950001</v>
      </c>
      <c r="I71" s="45">
        <v>6807859.2869690005</v>
      </c>
      <c r="J71" s="45">
        <v>6840007.9115529992</v>
      </c>
      <c r="K71" s="45">
        <v>6971387.2496079998</v>
      </c>
      <c r="L71" s="45">
        <v>6963419.8264049999</v>
      </c>
      <c r="M71" s="45">
        <v>7081426.9282149998</v>
      </c>
      <c r="N71" s="45">
        <v>7326545.2355950009</v>
      </c>
      <c r="O71" s="45">
        <v>7461263.5544969998</v>
      </c>
      <c r="P71" s="45">
        <v>7673780.5663879998</v>
      </c>
      <c r="Q71" s="45">
        <v>7723535.6291649994</v>
      </c>
      <c r="R71" s="45">
        <v>9443349.774932377</v>
      </c>
      <c r="U71" s="45">
        <f t="shared" si="3"/>
        <v>6796027.2607010007</v>
      </c>
      <c r="V71" s="45">
        <f t="shared" si="4"/>
        <v>6840007.9115529992</v>
      </c>
      <c r="W71" s="45">
        <f t="shared" si="5"/>
        <v>7326545.2355950009</v>
      </c>
      <c r="X71" s="45">
        <f t="shared" si="6"/>
        <v>9443349.774932377</v>
      </c>
    </row>
    <row r="72" spans="2:24" ht="14.15" customHeight="1">
      <c r="B72" s="48"/>
      <c r="C72" s="42"/>
      <c r="D72" s="42"/>
      <c r="E72" s="42"/>
      <c r="F72" s="42"/>
      <c r="G72" s="42"/>
      <c r="H72" s="42"/>
      <c r="I72" s="42"/>
      <c r="J72" s="42"/>
      <c r="K72" s="42"/>
      <c r="L72" s="42"/>
      <c r="M72" s="42"/>
      <c r="N72" s="42"/>
      <c r="O72" s="42"/>
      <c r="P72" s="42"/>
      <c r="Q72" s="42"/>
      <c r="R72" s="42"/>
      <c r="U72" s="42"/>
      <c r="V72" s="42"/>
      <c r="W72" s="42"/>
      <c r="X72" s="42"/>
    </row>
    <row r="73" spans="2:24" ht="14.15" customHeight="1">
      <c r="B73" s="43" t="s">
        <v>805</v>
      </c>
      <c r="C73" s="44">
        <v>83275.681924090095</v>
      </c>
      <c r="D73" s="44">
        <v>34878.073851519919</v>
      </c>
      <c r="E73" s="44">
        <v>46153.468874470142</v>
      </c>
      <c r="F73" s="44">
        <v>98713.558022000012</v>
      </c>
      <c r="G73" s="44">
        <v>120571.76365339989</v>
      </c>
      <c r="H73" s="44">
        <v>91712.325454999926</v>
      </c>
      <c r="I73" s="44">
        <v>69801.469918560004</v>
      </c>
      <c r="J73" s="44">
        <v>130876.6956565592</v>
      </c>
      <c r="K73" s="44">
        <v>152456.63677948783</v>
      </c>
      <c r="L73" s="44">
        <v>116519.8381731601</v>
      </c>
      <c r="M73" s="44">
        <v>132276.7617472359</v>
      </c>
      <c r="N73" s="44">
        <v>33844.975868337671</v>
      </c>
      <c r="O73" s="44">
        <v>37642.326227110287</v>
      </c>
      <c r="P73" s="44">
        <v>32998.105089356482</v>
      </c>
      <c r="Q73" s="44">
        <v>38352.125733828812</v>
      </c>
      <c r="R73" s="44">
        <v>1031325.0307532637</v>
      </c>
      <c r="U73" s="44">
        <f t="shared" si="3"/>
        <v>98713.558022000012</v>
      </c>
      <c r="V73" s="44">
        <f t="shared" si="4"/>
        <v>130876.6956565592</v>
      </c>
      <c r="W73" s="44">
        <f t="shared" si="5"/>
        <v>33844.975868337671</v>
      </c>
      <c r="X73" s="44">
        <f t="shared" si="6"/>
        <v>1031325.0307532637</v>
      </c>
    </row>
    <row r="74" spans="2:24" ht="14.15" customHeight="1">
      <c r="B74" s="43" t="s">
        <v>806</v>
      </c>
      <c r="C74" s="44">
        <v>9708.5417840000009</v>
      </c>
      <c r="D74" s="44">
        <v>9872.2589869999792</v>
      </c>
      <c r="E74" s="44">
        <v>10059.976189999958</v>
      </c>
      <c r="F74" s="44">
        <v>10637.704667999991</v>
      </c>
      <c r="G74" s="44">
        <v>10338.051013999968</v>
      </c>
      <c r="H74" s="44">
        <v>10211.012769000023</v>
      </c>
      <c r="I74" s="44">
        <v>10024.962489999947</v>
      </c>
      <c r="J74" s="44">
        <v>9890.7457629999844</v>
      </c>
      <c r="K74" s="44">
        <v>8887.8365009999834</v>
      </c>
      <c r="L74" s="44">
        <v>8410.8891229999717</v>
      </c>
      <c r="M74" s="44">
        <v>8822.8255039999494</v>
      </c>
      <c r="N74" s="44">
        <v>11607.057270999998</v>
      </c>
      <c r="O74" s="44">
        <v>11132.689778</v>
      </c>
      <c r="P74" s="44">
        <v>12186.122013</v>
      </c>
      <c r="Q74" s="44">
        <v>12858.174535</v>
      </c>
      <c r="R74" s="44">
        <v>43125.562275999997</v>
      </c>
      <c r="U74" s="44">
        <f t="shared" si="3"/>
        <v>10637.704667999991</v>
      </c>
      <c r="V74" s="44">
        <f t="shared" si="4"/>
        <v>9890.7457629999844</v>
      </c>
      <c r="W74" s="44">
        <f t="shared" si="5"/>
        <v>11607.057270999998</v>
      </c>
      <c r="X74" s="44">
        <f t="shared" si="6"/>
        <v>43125.562275999997</v>
      </c>
    </row>
    <row r="75" spans="2:24" ht="14.15" customHeight="1">
      <c r="B75" s="43" t="s">
        <v>807</v>
      </c>
      <c r="C75" s="44">
        <v>510009.55836599995</v>
      </c>
      <c r="D75" s="44">
        <v>372073.08635100001</v>
      </c>
      <c r="E75" s="44">
        <v>348399.80574400007</v>
      </c>
      <c r="F75" s="44">
        <v>339479.67700299993</v>
      </c>
      <c r="G75" s="44">
        <v>460717.1896959999</v>
      </c>
      <c r="H75" s="44">
        <v>392689.08832100005</v>
      </c>
      <c r="I75" s="44">
        <v>195241.06556499997</v>
      </c>
      <c r="J75" s="44">
        <v>193550.07486699999</v>
      </c>
      <c r="K75" s="44">
        <v>313738.63065300003</v>
      </c>
      <c r="L75" s="44">
        <v>231070.79552000001</v>
      </c>
      <c r="M75" s="44">
        <v>174348.06017300001</v>
      </c>
      <c r="N75" s="44">
        <v>205776.00633399998</v>
      </c>
      <c r="O75" s="44">
        <v>341840.51087599999</v>
      </c>
      <c r="P75" s="44">
        <v>303270.36643400003</v>
      </c>
      <c r="Q75" s="44">
        <v>289385.73718699999</v>
      </c>
      <c r="R75" s="44">
        <v>418307.49900499999</v>
      </c>
      <c r="U75" s="44">
        <v>338862</v>
      </c>
      <c r="V75" s="44">
        <f t="shared" si="4"/>
        <v>193550.07486699999</v>
      </c>
      <c r="W75" s="44">
        <f t="shared" si="5"/>
        <v>205776.00633399998</v>
      </c>
      <c r="X75" s="44">
        <f t="shared" si="6"/>
        <v>418307.49900499999</v>
      </c>
    </row>
    <row r="76" spans="2:24" ht="14.15" customHeight="1">
      <c r="B76" s="43" t="s">
        <v>808</v>
      </c>
      <c r="C76" s="44">
        <v>84276.857802000013</v>
      </c>
      <c r="D76" s="44">
        <v>46694.185918000003</v>
      </c>
      <c r="E76" s="44">
        <v>26332.270124000002</v>
      </c>
      <c r="F76" s="44">
        <v>74054.059204000005</v>
      </c>
      <c r="G76" s="44">
        <v>93050.445632999996</v>
      </c>
      <c r="H76" s="44">
        <v>37658.199092999996</v>
      </c>
      <c r="I76" s="44">
        <v>22142.500418</v>
      </c>
      <c r="J76" s="44">
        <v>51931.103101000001</v>
      </c>
      <c r="K76" s="44">
        <v>60946.762056</v>
      </c>
      <c r="L76" s="44">
        <v>33796.096185000002</v>
      </c>
      <c r="M76" s="44">
        <v>18264.235239000001</v>
      </c>
      <c r="N76" s="44">
        <v>93269.509511000011</v>
      </c>
      <c r="O76" s="44">
        <v>106588.24945600001</v>
      </c>
      <c r="P76" s="44">
        <v>28091.449270000001</v>
      </c>
      <c r="Q76" s="44">
        <v>3792.9467650000001</v>
      </c>
      <c r="R76" s="44">
        <v>94198.038907000009</v>
      </c>
      <c r="U76" s="44">
        <v>74672</v>
      </c>
      <c r="V76" s="44">
        <f t="shared" si="4"/>
        <v>51931.103101000001</v>
      </c>
      <c r="W76" s="44">
        <f t="shared" si="5"/>
        <v>93269.509511000011</v>
      </c>
      <c r="X76" s="44">
        <f t="shared" si="6"/>
        <v>94198.038907000009</v>
      </c>
    </row>
    <row r="77" spans="2:24" ht="14.15" customHeight="1">
      <c r="B77" s="43" t="s">
        <v>809</v>
      </c>
      <c r="C77" s="44">
        <v>7182.3980310000006</v>
      </c>
      <c r="D77" s="44">
        <v>6864.9902279999997</v>
      </c>
      <c r="E77" s="44">
        <v>9674.4994559999996</v>
      </c>
      <c r="F77" s="44">
        <v>9176.6680309999992</v>
      </c>
      <c r="G77" s="44">
        <v>8391.4748820000004</v>
      </c>
      <c r="H77" s="44">
        <v>8076.6815139999999</v>
      </c>
      <c r="I77" s="44">
        <v>11270.018083000001</v>
      </c>
      <c r="J77" s="44">
        <v>11100.474307</v>
      </c>
      <c r="K77" s="44">
        <v>10900.967597999999</v>
      </c>
      <c r="L77" s="44">
        <v>10873.581045999999</v>
      </c>
      <c r="M77" s="44">
        <v>14152.67369</v>
      </c>
      <c r="N77" s="44">
        <v>13655.996093</v>
      </c>
      <c r="O77" s="44">
        <v>11080.029071000001</v>
      </c>
      <c r="P77" s="44">
        <v>11505.406709999999</v>
      </c>
      <c r="Q77" s="44">
        <v>17170.95347</v>
      </c>
      <c r="R77" s="44">
        <v>19952.226844000001</v>
      </c>
      <c r="U77" s="44">
        <f t="shared" si="3"/>
        <v>9176.6680309999992</v>
      </c>
      <c r="V77" s="44">
        <f t="shared" si="4"/>
        <v>11100.474307</v>
      </c>
      <c r="W77" s="44">
        <f t="shared" si="5"/>
        <v>13655.996093</v>
      </c>
      <c r="X77" s="44">
        <f t="shared" si="6"/>
        <v>19952.226844000001</v>
      </c>
    </row>
    <row r="78" spans="2:24" ht="14.15" customHeight="1">
      <c r="B78" s="43" t="s">
        <v>810</v>
      </c>
      <c r="C78" s="44">
        <v>108239.47884100002</v>
      </c>
      <c r="D78" s="44">
        <v>148368.37655799999</v>
      </c>
      <c r="E78" s="44">
        <v>186119.32548800003</v>
      </c>
      <c r="F78" s="44">
        <v>90068.300204000014</v>
      </c>
      <c r="G78" s="44">
        <v>138644.023827</v>
      </c>
      <c r="H78" s="44">
        <v>169873.15529100003</v>
      </c>
      <c r="I78" s="44">
        <v>327965.58322599996</v>
      </c>
      <c r="J78" s="44">
        <v>36197.705575999949</v>
      </c>
      <c r="K78" s="44">
        <v>87082.252384000021</v>
      </c>
      <c r="L78" s="44">
        <v>139672.247011</v>
      </c>
      <c r="M78" s="44">
        <v>179689.42308000004</v>
      </c>
      <c r="N78" s="44">
        <v>35329.207888000019</v>
      </c>
      <c r="O78" s="44">
        <v>81858.119027000008</v>
      </c>
      <c r="P78" s="44">
        <v>176568.57345699996</v>
      </c>
      <c r="Q78" s="44">
        <v>211854.234517</v>
      </c>
      <c r="R78" s="44">
        <v>44049.000710000037</v>
      </c>
      <c r="U78" s="44">
        <f t="shared" si="3"/>
        <v>90068.300204000014</v>
      </c>
      <c r="V78" s="44">
        <f t="shared" si="4"/>
        <v>36197.705575999949</v>
      </c>
      <c r="W78" s="44">
        <f t="shared" si="5"/>
        <v>35329.207888000019</v>
      </c>
      <c r="X78" s="44">
        <f t="shared" si="6"/>
        <v>44049.000710000037</v>
      </c>
    </row>
    <row r="79" spans="2:24" ht="14.15" customHeight="1">
      <c r="B79" s="43" t="s">
        <v>811</v>
      </c>
      <c r="C79" s="44">
        <v>0</v>
      </c>
      <c r="D79" s="44">
        <v>0</v>
      </c>
      <c r="E79" s="44">
        <v>0</v>
      </c>
      <c r="F79" s="44">
        <v>686</v>
      </c>
      <c r="G79" s="44" t="s">
        <v>119</v>
      </c>
      <c r="H79" s="44" t="s">
        <v>119</v>
      </c>
      <c r="I79" s="44" t="s">
        <v>119</v>
      </c>
      <c r="J79" s="44" t="s">
        <v>119</v>
      </c>
      <c r="K79" s="44" t="s">
        <v>119</v>
      </c>
      <c r="L79" s="44" t="s">
        <v>119</v>
      </c>
      <c r="M79" s="44" t="s">
        <v>119</v>
      </c>
      <c r="N79" s="44" t="s">
        <v>119</v>
      </c>
      <c r="O79" s="44" t="s">
        <v>119</v>
      </c>
      <c r="P79" s="44"/>
      <c r="Q79" s="44"/>
      <c r="R79" s="44"/>
      <c r="U79" s="44">
        <f t="shared" si="3"/>
        <v>686</v>
      </c>
      <c r="V79" s="44" t="str">
        <f t="shared" si="4"/>
        <v/>
      </c>
      <c r="W79" s="44" t="str">
        <f t="shared" si="5"/>
        <v/>
      </c>
      <c r="X79" s="44"/>
    </row>
    <row r="80" spans="2:24" ht="14.15" customHeight="1">
      <c r="B80" s="43" t="s">
        <v>812</v>
      </c>
      <c r="C80" s="44">
        <v>11240.350095</v>
      </c>
      <c r="D80" s="44">
        <v>11672.79254</v>
      </c>
      <c r="E80" s="44">
        <v>10910.699381</v>
      </c>
      <c r="F80" s="44">
        <v>9606.7356970000001</v>
      </c>
      <c r="G80" s="44">
        <v>9853.5655580000002</v>
      </c>
      <c r="H80" s="44">
        <v>9630.5009129999999</v>
      </c>
      <c r="I80" s="44">
        <v>8853.2801560000007</v>
      </c>
      <c r="J80" s="44">
        <v>9183.9566410000007</v>
      </c>
      <c r="K80" s="44">
        <v>8605.8699340000003</v>
      </c>
      <c r="L80" s="44">
        <v>9519.4979949999997</v>
      </c>
      <c r="M80" s="44">
        <v>10686.468242000001</v>
      </c>
      <c r="N80" s="44">
        <v>13711.449045000001</v>
      </c>
      <c r="O80" s="44">
        <v>12821.450735</v>
      </c>
      <c r="P80" s="44">
        <v>12566.922584</v>
      </c>
      <c r="Q80" s="44">
        <v>20665.046812000001</v>
      </c>
      <c r="R80" s="44">
        <v>19512.024045999999</v>
      </c>
      <c r="U80" s="44">
        <f t="shared" si="3"/>
        <v>9606.7356970000001</v>
      </c>
      <c r="V80" s="44">
        <f t="shared" si="4"/>
        <v>9183.9566410000007</v>
      </c>
      <c r="W80" s="44">
        <f t="shared" si="5"/>
        <v>13711.449045000001</v>
      </c>
      <c r="X80" s="44">
        <f t="shared" si="6"/>
        <v>19512.024045999999</v>
      </c>
    </row>
    <row r="81" spans="2:24" ht="14.15" customHeight="1">
      <c r="B81" s="47" t="s">
        <v>156</v>
      </c>
      <c r="C81" s="45">
        <v>813932.86684309016</v>
      </c>
      <c r="D81" s="45">
        <v>630423.76443351991</v>
      </c>
      <c r="E81" s="45">
        <v>637650.04525747022</v>
      </c>
      <c r="F81" s="45">
        <v>632422.70282899996</v>
      </c>
      <c r="G81" s="45">
        <v>841566.51426339964</v>
      </c>
      <c r="H81" s="45">
        <v>719850.96335600002</v>
      </c>
      <c r="I81" s="45">
        <v>645298.87985655991</v>
      </c>
      <c r="J81" s="45">
        <v>442730.7559115591</v>
      </c>
      <c r="K81" s="45">
        <v>642618.95590548776</v>
      </c>
      <c r="L81" s="45">
        <v>549862.94505316007</v>
      </c>
      <c r="M81" s="45">
        <v>538240.44767523592</v>
      </c>
      <c r="N81" s="45">
        <v>407194.20201033767</v>
      </c>
      <c r="O81" s="45">
        <v>602963.37517011026</v>
      </c>
      <c r="P81" s="45">
        <v>577186.94555735658</v>
      </c>
      <c r="Q81" s="45">
        <v>594079.21901982883</v>
      </c>
      <c r="R81" s="45">
        <v>1670469.3825412637</v>
      </c>
      <c r="U81" s="45">
        <f t="shared" si="3"/>
        <v>632422.70282899996</v>
      </c>
      <c r="V81" s="45">
        <f t="shared" si="4"/>
        <v>442730.7559115591</v>
      </c>
      <c r="W81" s="45">
        <f t="shared" si="5"/>
        <v>407194.20201033767</v>
      </c>
      <c r="X81" s="45">
        <f t="shared" si="6"/>
        <v>1670469.3825412637</v>
      </c>
    </row>
    <row r="82" spans="2:24" ht="14.15" customHeight="1">
      <c r="B82" s="35"/>
    </row>
    <row r="83" spans="2:24" ht="14.15" customHeight="1">
      <c r="B83" s="43" t="s">
        <v>813</v>
      </c>
      <c r="C83" s="44">
        <v>1218469.03948491</v>
      </c>
      <c r="D83" s="44">
        <v>1200528.7522384801</v>
      </c>
      <c r="E83" s="44">
        <v>1227418.4084325298</v>
      </c>
      <c r="F83" s="44">
        <v>1154459.2888779999</v>
      </c>
      <c r="G83" s="44">
        <v>1129627.4451536001</v>
      </c>
      <c r="H83" s="44">
        <v>1128395.9418500001</v>
      </c>
      <c r="I83" s="44">
        <v>1088679.70082644</v>
      </c>
      <c r="J83" s="44">
        <v>975575.97055244073</v>
      </c>
      <c r="K83" s="44">
        <v>995396.2118055122</v>
      </c>
      <c r="L83" s="44">
        <v>1023689.17394384</v>
      </c>
      <c r="M83" s="44">
        <v>1047906.9752537641</v>
      </c>
      <c r="N83" s="44">
        <v>340707.40379266231</v>
      </c>
      <c r="O83" s="44">
        <v>355943.9919358897</v>
      </c>
      <c r="P83" s="44">
        <v>355989.62805564352</v>
      </c>
      <c r="Q83" s="44">
        <v>337178.97661417117</v>
      </c>
      <c r="R83" s="44">
        <v>1075859.4653187362</v>
      </c>
      <c r="U83" s="44">
        <f t="shared" si="3"/>
        <v>1154459.2888779999</v>
      </c>
      <c r="V83" s="44">
        <f t="shared" si="4"/>
        <v>975575.97055244073</v>
      </c>
      <c r="W83" s="44">
        <f t="shared" si="5"/>
        <v>340707.40379266231</v>
      </c>
      <c r="X83" s="44">
        <f t="shared" si="6"/>
        <v>1075859.4653187362</v>
      </c>
    </row>
    <row r="84" spans="2:24" ht="14.15" customHeight="1">
      <c r="B84" s="43" t="s">
        <v>814</v>
      </c>
      <c r="C84" s="44">
        <v>600000</v>
      </c>
      <c r="D84" s="44">
        <v>600000</v>
      </c>
      <c r="E84" s="44">
        <v>600000</v>
      </c>
      <c r="F84" s="44">
        <v>600000</v>
      </c>
      <c r="G84" s="44">
        <v>600000</v>
      </c>
      <c r="H84" s="44">
        <v>600000</v>
      </c>
      <c r="I84" s="44">
        <v>600000</v>
      </c>
      <c r="J84" s="44">
        <v>600000</v>
      </c>
      <c r="K84" s="44">
        <v>600000</v>
      </c>
      <c r="L84" s="44">
        <v>600000</v>
      </c>
      <c r="M84" s="44">
        <v>600000</v>
      </c>
      <c r="N84" s="44">
        <v>1400000</v>
      </c>
      <c r="O84" s="44">
        <v>1400000</v>
      </c>
      <c r="P84" s="44">
        <v>1400000</v>
      </c>
      <c r="Q84" s="44">
        <v>1400000</v>
      </c>
      <c r="R84" s="44">
        <v>1587483.809655</v>
      </c>
      <c r="U84" s="44">
        <f t="shared" si="3"/>
        <v>600000</v>
      </c>
      <c r="V84" s="44">
        <f t="shared" si="4"/>
        <v>600000</v>
      </c>
      <c r="W84" s="44">
        <f t="shared" si="5"/>
        <v>1400000</v>
      </c>
      <c r="X84" s="44">
        <f t="shared" si="6"/>
        <v>1587483.809655</v>
      </c>
    </row>
    <row r="85" spans="2:24" ht="14.15" customHeight="1">
      <c r="B85" s="43" t="s">
        <v>815</v>
      </c>
      <c r="C85" s="44">
        <v>18838</v>
      </c>
      <c r="D85" s="44">
        <v>18838</v>
      </c>
      <c r="E85" s="44">
        <v>18864.749919999998</v>
      </c>
      <c r="F85" s="44">
        <v>27694</v>
      </c>
      <c r="G85" s="44">
        <v>15117</v>
      </c>
      <c r="H85" s="44">
        <v>15117</v>
      </c>
      <c r="I85" s="44">
        <v>7558.3770000000004</v>
      </c>
      <c r="J85" s="44">
        <v>13846.627</v>
      </c>
      <c r="K85" s="44">
        <v>13846.627</v>
      </c>
      <c r="L85" s="44">
        <v>6923.3135000000002</v>
      </c>
      <c r="M85" s="44" t="s">
        <v>119</v>
      </c>
      <c r="N85" s="44" t="s">
        <v>119</v>
      </c>
      <c r="O85" s="44" t="s">
        <v>119</v>
      </c>
      <c r="P85" s="44"/>
      <c r="Q85" s="44"/>
      <c r="R85" s="44"/>
      <c r="U85" s="44">
        <f t="shared" si="3"/>
        <v>27694</v>
      </c>
      <c r="V85" s="44">
        <f t="shared" si="4"/>
        <v>13846.627</v>
      </c>
      <c r="W85" s="44" t="str">
        <f t="shared" si="5"/>
        <v/>
      </c>
      <c r="X85" s="44"/>
    </row>
    <row r="86" spans="2:24" ht="14.15" customHeight="1">
      <c r="B86" s="43" t="s">
        <v>816</v>
      </c>
      <c r="C86" s="44">
        <v>165383.31018999999</v>
      </c>
      <c r="D86" s="44">
        <v>164177.06018999999</v>
      </c>
      <c r="E86" s="44">
        <v>164177.06018999999</v>
      </c>
      <c r="F86" s="44">
        <v>164177.06018999999</v>
      </c>
      <c r="G86" s="44">
        <v>163955.60944</v>
      </c>
      <c r="H86" s="44">
        <v>163955.60944</v>
      </c>
      <c r="I86" s="44">
        <v>163955.60944</v>
      </c>
      <c r="J86" s="44">
        <v>314216.992685</v>
      </c>
      <c r="K86" s="44">
        <v>314216.992685</v>
      </c>
      <c r="L86" s="44">
        <v>265729.47218899999</v>
      </c>
      <c r="M86" s="44">
        <v>265953.242226</v>
      </c>
      <c r="N86" s="44">
        <v>151258.08622299999</v>
      </c>
      <c r="O86" s="44">
        <v>152959.46722699999</v>
      </c>
      <c r="P86" s="44">
        <v>154951.03588000001</v>
      </c>
      <c r="Q86" s="44">
        <v>155624.488304</v>
      </c>
      <c r="R86" s="44">
        <v>156501.737295</v>
      </c>
      <c r="U86" s="44">
        <f t="shared" si="3"/>
        <v>164177.06018999999</v>
      </c>
      <c r="V86" s="44">
        <f t="shared" si="4"/>
        <v>314216.992685</v>
      </c>
      <c r="W86" s="44">
        <f t="shared" si="5"/>
        <v>151258.08622299999</v>
      </c>
      <c r="X86" s="44">
        <f t="shared" si="6"/>
        <v>156501.737295</v>
      </c>
    </row>
    <row r="87" spans="2:24" ht="14.15" customHeight="1">
      <c r="B87" s="43" t="s">
        <v>817</v>
      </c>
      <c r="C87" s="44">
        <v>74614.223211000004</v>
      </c>
      <c r="D87" s="44">
        <v>74868.594446999996</v>
      </c>
      <c r="E87" s="44">
        <v>75122.965683000002</v>
      </c>
      <c r="F87" s="44">
        <v>75994</v>
      </c>
      <c r="G87" s="44">
        <v>77627.787437999999</v>
      </c>
      <c r="H87" s="44">
        <v>78396.053755999994</v>
      </c>
      <c r="I87" s="44">
        <v>78805.900208000006</v>
      </c>
      <c r="J87" s="44">
        <v>80150.100424000004</v>
      </c>
      <c r="K87" s="44">
        <v>81069.821182999993</v>
      </c>
      <c r="L87" s="44">
        <v>81926.898942999993</v>
      </c>
      <c r="M87" s="44">
        <v>82846.819701999993</v>
      </c>
      <c r="N87" s="44">
        <v>80863.703802000004</v>
      </c>
      <c r="O87" s="44">
        <v>81084.200180999993</v>
      </c>
      <c r="P87" s="44">
        <v>81304.696559999997</v>
      </c>
      <c r="Q87" s="44">
        <v>81525.192937999993</v>
      </c>
      <c r="R87" s="44">
        <v>81584.612324999995</v>
      </c>
      <c r="U87" s="44">
        <f t="shared" si="3"/>
        <v>75994</v>
      </c>
      <c r="V87" s="44">
        <f t="shared" si="4"/>
        <v>80150.100424000004</v>
      </c>
      <c r="W87" s="44">
        <f t="shared" si="5"/>
        <v>80863.703802000004</v>
      </c>
      <c r="X87" s="44">
        <f t="shared" si="6"/>
        <v>81584.612324999995</v>
      </c>
    </row>
    <row r="88" spans="2:24" ht="14.15" customHeight="1">
      <c r="B88" s="43" t="s">
        <v>818</v>
      </c>
      <c r="C88" s="44">
        <v>42832.281948000076</v>
      </c>
      <c r="D88" s="44">
        <v>41710.149502000124</v>
      </c>
      <c r="E88" s="44">
        <v>41555.777473000009</v>
      </c>
      <c r="F88" s="44">
        <v>40992.54047800001</v>
      </c>
      <c r="G88" s="44">
        <v>40838.16844899999</v>
      </c>
      <c r="H88" s="44">
        <v>40683.796419999999</v>
      </c>
      <c r="I88" s="44">
        <v>40529.424390999884</v>
      </c>
      <c r="J88" s="44">
        <v>40075.408339000118</v>
      </c>
      <c r="K88" s="44">
        <v>40837.989396000048</v>
      </c>
      <c r="L88" s="44">
        <v>42059.346996000037</v>
      </c>
      <c r="M88" s="44">
        <v>43280.704596000025</v>
      </c>
      <c r="N88" s="44">
        <v>36040.324952000286</v>
      </c>
      <c r="O88" s="44">
        <v>35885.952923000092</v>
      </c>
      <c r="P88" s="44">
        <v>35731.58089400013</v>
      </c>
      <c r="Q88" s="44">
        <v>35577.208865000168</v>
      </c>
      <c r="R88" s="44">
        <v>34553.071325999917</v>
      </c>
      <c r="U88" s="44">
        <f t="shared" si="3"/>
        <v>40992.54047800001</v>
      </c>
      <c r="V88" s="44">
        <f t="shared" si="4"/>
        <v>40075.408339000118</v>
      </c>
      <c r="W88" s="44">
        <f t="shared" si="5"/>
        <v>36040.324952000286</v>
      </c>
      <c r="X88" s="44">
        <f t="shared" si="6"/>
        <v>34553.071325999917</v>
      </c>
    </row>
    <row r="89" spans="2:24" ht="14.15" customHeight="1">
      <c r="B89" s="47" t="s">
        <v>147</v>
      </c>
      <c r="C89" s="45">
        <v>2120136.8548339098</v>
      </c>
      <c r="D89" s="45">
        <v>2100122.5563774803</v>
      </c>
      <c r="E89" s="45">
        <v>2127138.9616985298</v>
      </c>
      <c r="F89" s="45">
        <v>2063317</v>
      </c>
      <c r="G89" s="45">
        <v>2027166.0104806002</v>
      </c>
      <c r="H89" s="45">
        <v>2026548.4014660001</v>
      </c>
      <c r="I89" s="45">
        <v>1979529.0118654401</v>
      </c>
      <c r="J89" s="45">
        <v>2023865.0990004409</v>
      </c>
      <c r="K89" s="45">
        <v>2045367.6420695123</v>
      </c>
      <c r="L89" s="45">
        <v>2020328.2055718401</v>
      </c>
      <c r="M89" s="45">
        <v>2039987.7417777639</v>
      </c>
      <c r="N89" s="45">
        <v>2008869.5187696626</v>
      </c>
      <c r="O89" s="45">
        <v>2025873.6122668898</v>
      </c>
      <c r="P89" s="45">
        <v>2027976.9413896438</v>
      </c>
      <c r="Q89" s="45">
        <v>2009905.8667211712</v>
      </c>
      <c r="R89" s="45">
        <v>2935982.6959197363</v>
      </c>
      <c r="U89" s="45">
        <f t="shared" si="3"/>
        <v>2063317</v>
      </c>
      <c r="V89" s="45">
        <f t="shared" si="4"/>
        <v>2023865.0990004409</v>
      </c>
      <c r="W89" s="45">
        <f t="shared" si="5"/>
        <v>2008869.5187696626</v>
      </c>
      <c r="X89" s="45">
        <f t="shared" si="6"/>
        <v>2935982.6959197363</v>
      </c>
    </row>
    <row r="90" spans="2:24" ht="14.15" customHeight="1">
      <c r="C90" s="41"/>
      <c r="D90" s="41"/>
      <c r="E90" s="41"/>
      <c r="F90" s="41"/>
      <c r="G90" s="41"/>
      <c r="H90" s="41"/>
      <c r="I90" s="41"/>
      <c r="J90" s="41"/>
      <c r="K90" s="41"/>
      <c r="L90" s="41"/>
      <c r="M90" s="41"/>
      <c r="N90" s="41"/>
      <c r="O90" s="41"/>
      <c r="P90" s="41"/>
      <c r="Q90" s="41"/>
      <c r="R90" s="41"/>
      <c r="U90" s="41"/>
      <c r="V90" s="41"/>
      <c r="W90" s="41"/>
      <c r="X90" s="41"/>
    </row>
    <row r="91" spans="2:24" ht="14.15" customHeight="1">
      <c r="B91" s="47" t="s">
        <v>157</v>
      </c>
      <c r="C91" s="45">
        <v>2934069.7216769997</v>
      </c>
      <c r="D91" s="45">
        <v>2730546.3208110002</v>
      </c>
      <c r="E91" s="45">
        <v>2764789.0069559999</v>
      </c>
      <c r="F91" s="45">
        <v>2695739.7035619998</v>
      </c>
      <c r="G91" s="45">
        <v>2868732.5247439998</v>
      </c>
      <c r="H91" s="45">
        <v>2746399.3648220003</v>
      </c>
      <c r="I91" s="45">
        <v>2624827.8917220002</v>
      </c>
      <c r="J91" s="45">
        <v>2466595.8549119998</v>
      </c>
      <c r="K91" s="45">
        <v>2687986.5979749998</v>
      </c>
      <c r="L91" s="45">
        <v>2570191.1506250002</v>
      </c>
      <c r="M91" s="45">
        <v>2578228.1894529997</v>
      </c>
      <c r="N91" s="45">
        <v>2416063.7207800001</v>
      </c>
      <c r="O91" s="45">
        <v>2628836.987437</v>
      </c>
      <c r="P91" s="45">
        <v>2605163.8869470004</v>
      </c>
      <c r="Q91" s="45">
        <v>2603985.0857410002</v>
      </c>
      <c r="R91" s="45">
        <v>4606452.0784609998</v>
      </c>
      <c r="U91" s="45">
        <f t="shared" si="3"/>
        <v>2695739.7035619998</v>
      </c>
      <c r="V91" s="45">
        <f t="shared" si="4"/>
        <v>2466595.8549119998</v>
      </c>
      <c r="W91" s="45">
        <f t="shared" si="5"/>
        <v>2416063.7207800001</v>
      </c>
      <c r="X91" s="45">
        <f t="shared" si="6"/>
        <v>4606452.0784609998</v>
      </c>
    </row>
    <row r="93" spans="2:24" ht="14.15" customHeight="1">
      <c r="B93" s="25" t="s">
        <v>819</v>
      </c>
      <c r="C93" s="49">
        <v>1370928.6366999999</v>
      </c>
      <c r="D93" s="49">
        <v>1435562.670524</v>
      </c>
      <c r="E93" s="49">
        <v>1447560.2989729999</v>
      </c>
      <c r="F93" s="49">
        <v>1449745.0547809999</v>
      </c>
      <c r="G93" s="49">
        <v>1358920.262685</v>
      </c>
      <c r="H93" s="49">
        <v>1388335.277737</v>
      </c>
      <c r="I93" s="49">
        <v>1414548.78758</v>
      </c>
      <c r="J93" s="49">
        <v>1468000.97422</v>
      </c>
      <c r="K93" s="49">
        <v>1391706.640262</v>
      </c>
      <c r="L93" s="49">
        <v>1431953.0707390001</v>
      </c>
      <c r="M93" s="49">
        <v>1467733.0726940001</v>
      </c>
      <c r="N93" s="49">
        <v>1622156.5074209999</v>
      </c>
      <c r="O93" s="49">
        <v>1550651.6988969999</v>
      </c>
      <c r="P93" s="49">
        <v>1621024.684293</v>
      </c>
      <c r="Q93" s="49">
        <v>1650077.4592629999</v>
      </c>
      <c r="R93" s="49">
        <v>1350523.984808</v>
      </c>
      <c r="U93" s="49">
        <f t="shared" si="3"/>
        <v>1449745.0547809999</v>
      </c>
      <c r="V93" s="49">
        <f t="shared" si="4"/>
        <v>1468000.97422</v>
      </c>
      <c r="W93" s="49">
        <f t="shared" si="5"/>
        <v>1622156.5074209999</v>
      </c>
      <c r="X93" s="49">
        <f t="shared" si="6"/>
        <v>1350523.984808</v>
      </c>
    </row>
    <row r="94" spans="2:24" ht="14.15" customHeight="1">
      <c r="B94" s="50" t="s">
        <v>820</v>
      </c>
      <c r="C94" s="49">
        <v>2578978.1036459999</v>
      </c>
      <c r="D94" s="49">
        <v>2685725.962053</v>
      </c>
      <c r="E94" s="49">
        <v>2651169.7205400001</v>
      </c>
      <c r="F94" s="49">
        <v>2650541.8023580001</v>
      </c>
      <c r="G94" s="49">
        <v>2663741.4604290002</v>
      </c>
      <c r="H94" s="49">
        <v>2714315.3802359998</v>
      </c>
      <c r="I94" s="49">
        <v>2768482.607667</v>
      </c>
      <c r="J94" s="49">
        <v>2905410.6824210002</v>
      </c>
      <c r="K94" s="49">
        <v>2891694.0113710002</v>
      </c>
      <c r="L94" s="49">
        <v>2961275.6050410001</v>
      </c>
      <c r="M94" s="49">
        <v>3035465.6660679998</v>
      </c>
      <c r="N94" s="49">
        <v>3288325.007394</v>
      </c>
      <c r="O94" s="49">
        <v>3281774.8681629999</v>
      </c>
      <c r="P94" s="49">
        <v>3447591.9951479998</v>
      </c>
      <c r="Q94" s="49">
        <v>3469473.0841600001</v>
      </c>
      <c r="R94" s="49">
        <v>3486373.7116629998</v>
      </c>
      <c r="U94" s="49">
        <f t="shared" si="3"/>
        <v>2650541.8023580001</v>
      </c>
      <c r="V94" s="49">
        <f t="shared" si="4"/>
        <v>2905410.6824210002</v>
      </c>
      <c r="W94" s="49">
        <f t="shared" si="5"/>
        <v>3288325.007394</v>
      </c>
      <c r="X94" s="49">
        <f t="shared" si="6"/>
        <v>3486373.7116629998</v>
      </c>
    </row>
    <row r="96" spans="2:24" ht="14.15" customHeight="1">
      <c r="B96" s="47" t="s">
        <v>821</v>
      </c>
      <c r="C96" s="45">
        <v>6883976.4620229993</v>
      </c>
      <c r="D96" s="45">
        <v>6851834.9533879999</v>
      </c>
      <c r="E96" s="45">
        <v>6863519.0264689997</v>
      </c>
      <c r="F96" s="45">
        <v>6796026.5607010005</v>
      </c>
      <c r="G96" s="45">
        <v>6891394.247858</v>
      </c>
      <c r="H96" s="45">
        <v>6849050.0227950001</v>
      </c>
      <c r="I96" s="45">
        <v>6807859.2869690005</v>
      </c>
      <c r="J96" s="45">
        <v>6840007.5115530007</v>
      </c>
      <c r="K96" s="45">
        <v>6971387.2496080007</v>
      </c>
      <c r="L96" s="45">
        <v>6963419.8264050009</v>
      </c>
      <c r="M96" s="45">
        <v>7081426.9282149989</v>
      </c>
      <c r="N96" s="45">
        <v>7326545.235595</v>
      </c>
      <c r="O96" s="45">
        <v>7461263.5544969998</v>
      </c>
      <c r="P96" s="45">
        <v>7673780.5663879998</v>
      </c>
      <c r="Q96" s="45">
        <v>7723535.629164</v>
      </c>
      <c r="R96" s="45">
        <v>9443349.7749320008</v>
      </c>
      <c r="U96" s="45">
        <f t="shared" si="3"/>
        <v>6796026.5607010005</v>
      </c>
      <c r="V96" s="45">
        <f t="shared" si="4"/>
        <v>6840007.5115530007</v>
      </c>
      <c r="W96" s="45">
        <f t="shared" si="5"/>
        <v>7326545.235595</v>
      </c>
      <c r="X96" s="45">
        <f t="shared" si="6"/>
        <v>9443349.7749320008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D45DAE0693CC46BE4AFEF47AFF9909" ma:contentTypeVersion="13" ma:contentTypeDescription="Crear nuevo documento." ma:contentTypeScope="" ma:versionID="21e945901ba545725fe5d772e4614c00">
  <xsd:schema xmlns:xsd="http://www.w3.org/2001/XMLSchema" xmlns:xs="http://www.w3.org/2001/XMLSchema" xmlns:p="http://schemas.microsoft.com/office/2006/metadata/properties" xmlns:ns3="9523a6b6-6ea4-4d4b-9bc0-3c7749a472a8" xmlns:ns4="729e971f-6258-46e4-b5f2-80e571e5c751" targetNamespace="http://schemas.microsoft.com/office/2006/metadata/properties" ma:root="true" ma:fieldsID="8e3e99208b90e21b5303b5a471c40efe" ns3:_="" ns4:_="">
    <xsd:import namespace="9523a6b6-6ea4-4d4b-9bc0-3c7749a472a8"/>
    <xsd:import namespace="729e971f-6258-46e4-b5f2-80e571e5c75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3a6b6-6ea4-4d4b-9bc0-3c7749a472a8"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9e971f-6258-46e4-b5f2-80e571e5c75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59381A-FC8E-4E0E-8A79-5A0410B66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3a6b6-6ea4-4d4b-9bc0-3c7749a472a8"/>
    <ds:schemaRef ds:uri="729e971f-6258-46e4-b5f2-80e571e5c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2DD3E2-54F0-457D-86EC-CF54BBA3EE3B}">
  <ds:schemaRefs>
    <ds:schemaRef ds:uri="http://schemas.microsoft.com/sharepoint/v3/contenttype/forms"/>
  </ds:schemaRefs>
</ds:datastoreItem>
</file>

<file path=customXml/itemProps3.xml><?xml version="1.0" encoding="utf-8"?>
<ds:datastoreItem xmlns:ds="http://schemas.openxmlformats.org/officeDocument/2006/customXml" ds:itemID="{8164F3F1-9E99-4EBB-90C3-B44E90254E1D}">
  <ds:schemaRefs>
    <ds:schemaRef ds:uri="http://purl.org/dc/terms/"/>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729e971f-6258-46e4-b5f2-80e571e5c751"/>
    <ds:schemaRef ds:uri="9523a6b6-6ea4-4d4b-9bc0-3c7749a472a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Contenido</vt:lpstr>
      <vt:lpstr>EEFF Consolidados</vt:lpstr>
      <vt:lpstr>Resumen Deuda 1T2025</vt:lpstr>
      <vt:lpstr>EEFF por seg. y cía</vt:lpstr>
      <vt:lpstr>Flujo de Efectivo</vt:lpstr>
      <vt:lpstr>Anexos Fros</vt:lpstr>
      <vt:lpstr>Anexos Ops</vt:lpstr>
      <vt:lpstr>ESG</vt:lpstr>
      <vt:lpstr>DES activos</vt:lpstr>
      <vt:lpstr>DES Proyectos</vt:lpstr>
      <vt:lpstr>DES Ing. OR</vt:lpstr>
      <vt:lpstr>FAQs</vt:lpstr>
      <vt:lpstr>Fuentes info Col</vt:lpstr>
      <vt:lpstr>Fuentes info CA</vt:lpstr>
      <vt:lpstr>EEFF anteriores - Colgaaps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Molina Arcila</dc:creator>
  <cp:keywords/>
  <dc:description/>
  <cp:lastModifiedBy>Isabel Arias Ramirez</cp:lastModifiedBy>
  <cp:revision/>
  <dcterms:created xsi:type="dcterms:W3CDTF">2015-12-28T20:46:34Z</dcterms:created>
  <dcterms:modified xsi:type="dcterms:W3CDTF">2025-05-12T20:47:17Z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0x010100EDD45DAE0693CC46BE4AFEF47AFF9909</vt:lpwstr>
  </property>
</Properties>
</file>