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lsia-my.sharepoint.com/personal/iariasr_celsia_com/Documents/0. Relación con Inversionistas/0. Recompra Acciones/2026/"/>
    </mc:Choice>
  </mc:AlternateContent>
  <xr:revisionPtr revIDLastSave="26" documentId="8_{264A5FC7-86C1-4894-81B0-11524DA59D2C}" xr6:coauthVersionLast="47" xr6:coauthVersionMax="47" xr10:uidLastSave="{A3B7389A-E773-459C-BF96-EEA25D18DB7D}"/>
  <bookViews>
    <workbookView xWindow="-110" yWindow="-110" windowWidth="19420" windowHeight="10300" xr2:uid="{F7981660-CA82-E849-BCE5-C1FE23831028}"/>
  </bookViews>
  <sheets>
    <sheet name="Calculadora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8" i="1" l="1"/>
  <c r="E45" i="1" l="1"/>
  <c r="E44" i="1"/>
  <c r="E8" i="1"/>
  <c r="E18" i="1" l="1"/>
  <c r="E27" i="1" s="1"/>
  <c r="E29" i="1" s="1"/>
  <c r="E23" i="1"/>
  <c r="E24" i="1" s="1"/>
  <c r="E34" i="1" l="1"/>
  <c r="E30" i="1"/>
  <c r="E35" i="1" l="1"/>
  <c r="E33" i="1"/>
  <c r="E38" i="1" l="1"/>
  <c r="E37" i="1"/>
  <c r="E41" i="1"/>
  <c r="E40" i="1"/>
</calcChain>
</file>

<file path=xl/sharedStrings.xml><?xml version="1.0" encoding="utf-8"?>
<sst xmlns="http://schemas.openxmlformats.org/spreadsheetml/2006/main" count="43" uniqueCount="39">
  <si>
    <t>Simulador para Accionista</t>
  </si>
  <si>
    <t>PARÁMETROS DEL PROCESO</t>
  </si>
  <si>
    <t>Monto Total de Recompra</t>
  </si>
  <si>
    <t>Precio por Acción</t>
  </si>
  <si>
    <t>Total Acciones a Recomprar</t>
  </si>
  <si>
    <t>acciones</t>
  </si>
  <si>
    <t>INPUTS DEL ACCIONISTA</t>
  </si>
  <si>
    <t>⬇ Ingrese sus datos en las celdas azules ⬇</t>
  </si>
  <si>
    <t>Número de Acciones que Posee</t>
  </si>
  <si>
    <t>Número de Acciones que Desea Ofertar</t>
  </si>
  <si>
    <t>CÁLCULOS DE ADJUDICACIÓN</t>
  </si>
  <si>
    <t>Acciones Ofertadas Totales (estimado)</t>
  </si>
  <si>
    <t>¿Hay Sobredemanda?</t>
  </si>
  <si>
    <t>Factor de Prorrateo</t>
  </si>
  <si>
    <t>Paso 1: Adjudicación a Prorrata</t>
  </si>
  <si>
    <t>Acciones Adjudicadas (prorrata)</t>
  </si>
  <si>
    <t>Paso 2: Rondas de 1 a 1</t>
  </si>
  <si>
    <t>accionistas</t>
  </si>
  <si>
    <t>Acciones Remanentes del Proceso</t>
  </si>
  <si>
    <t>Accionistas con Oferta Insatisfecha</t>
  </si>
  <si>
    <t>Rondas Completas de 1 a 1</t>
  </si>
  <si>
    <t>Acciones Adicionales (rondas 1 a 1)</t>
  </si>
  <si>
    <t>RESULTADOS PARA EL ACCIONISTA</t>
  </si>
  <si>
    <t>Total Acciones Adjudicadas</t>
  </si>
  <si>
    <t xml:space="preserve">   De las cuales: por prorrata</t>
  </si>
  <si>
    <t xml:space="preserve">   De las cuales: por rondas 1 a 1</t>
  </si>
  <si>
    <t>% de Oferta Satisfecha</t>
  </si>
  <si>
    <t>Monto Total a Recibir</t>
  </si>
  <si>
    <t>Acciones que Conserva</t>
  </si>
  <si>
    <t>Acciones Ofertadas No Adjudicadas</t>
  </si>
  <si>
    <t>VALIDACIÓN</t>
  </si>
  <si>
    <t>Oferta ≤ Acciones Poseídas</t>
  </si>
  <si>
    <t>Oferta &gt; 0</t>
  </si>
  <si>
    <t>SÍ</t>
  </si>
  <si>
    <t>Total Acciones en Circulación (al 25/03/2026)</t>
  </si>
  <si>
    <t>% de Accionistas que Concurrirán (Supuesto estimado para el cómputo)</t>
  </si>
  <si>
    <t>Número de Accionistas (dato a diciembre 2025)</t>
  </si>
  <si>
    <t>Acciones Insatisfechas (de este accionista)</t>
  </si>
  <si>
    <t>Simulación - CALCULADORA DE READQUISICIÓN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</si>
</sst>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"/>
    <numFmt numFmtId="165" formatCode="0.0%"/>
    <numFmt numFmtId="166" formatCode="0.000%"/>
    <numFmt numFmtId="167" formatCode="_-* #,##0.00000_-;\-* #,##0.00000_-;_-* &quot;-&quot;??_-;_-@_-"/>
    <numFmt numFmtId="168" formatCode="_-* #,##0.0_-;\-* #,##0.0_-;_-* &quot;-&quot;??_-;_-@_-"/>
    <numFmt numFmtId="169" formatCode="_-* #,##0_-;\-* #,##0_-;_-* &quot;-&quot;??_-;_-@_-"/>
    <numFmt numFmtId="170" formatCode="_-&quot;$&quot;\ * #,##0_-;\-&quot;$&quot;\ * #,##0_-;_-&quot;$&quot;\ * &quot;-&quot;??_-;_-@_-"/>
    <numFmt numFmtId="171" formatCode="&quot;$&quot;\ #,##0.00"/>
  </numFmts>
  <fonts count="2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2"/>
      <color rgb="FF0000FF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i/>
      <sz val="9"/>
      <color rgb="FF80808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548235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0"/>
      <color rgb="FF595959"/>
      <name val="Aptos Narrow"/>
      <family val="2"/>
      <scheme val="minor"/>
    </font>
    <font>
      <sz val="12"/>
      <color rgb="FF595959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12"/>
      <color theme="1" tint="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i/>
      <sz val="10"/>
      <color theme="1" tint="0.34998626667073579"/>
      <name val="Aptos Narrow"/>
      <family val="2"/>
      <scheme val="minor"/>
    </font>
    <font>
      <b/>
      <i/>
      <sz val="10"/>
      <color theme="1" tint="0.34998626667073579"/>
      <name val="Aptos Narrow"/>
      <family val="2"/>
      <scheme val="minor"/>
    </font>
    <font>
      <b/>
      <i/>
      <sz val="9"/>
      <color theme="1" tint="0.34998626667073579"/>
      <name val="Aptos Narrow"/>
      <family val="2"/>
      <scheme val="minor"/>
    </font>
    <font>
      <sz val="10"/>
      <color theme="1" tint="0.34998626667073579"/>
      <name val="Aptos Narrow"/>
      <family val="2"/>
      <scheme val="minor"/>
    </font>
    <font>
      <sz val="12"/>
      <color rgb="FF242424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rgb="FFD9D9D9"/>
      </bottom>
      <diagonal/>
    </border>
  </borders>
  <cellStyleXfs count="4">
    <xf numFmtId="0" fontId="0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3" fontId="0" fillId="0" borderId="0" xfId="0" applyNumberFormat="1"/>
    <xf numFmtId="3" fontId="6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1" fillId="0" borderId="0" xfId="0" applyFont="1"/>
    <xf numFmtId="166" fontId="1" fillId="0" borderId="0" xfId="0" applyNumberFormat="1" applyFont="1"/>
    <xf numFmtId="0" fontId="9" fillId="0" borderId="0" xfId="0" applyFont="1"/>
    <xf numFmtId="0" fontId="3" fillId="4" borderId="2" xfId="0" applyFont="1" applyFill="1" applyBorder="1"/>
    <xf numFmtId="0" fontId="0" fillId="4" borderId="2" xfId="0" applyFill="1" applyBorder="1"/>
    <xf numFmtId="3" fontId="10" fillId="4" borderId="2" xfId="0" applyNumberFormat="1" applyFont="1" applyFill="1" applyBorder="1"/>
    <xf numFmtId="0" fontId="7" fillId="4" borderId="2" xfId="0" applyFont="1" applyFill="1" applyBorder="1"/>
    <xf numFmtId="0" fontId="11" fillId="4" borderId="0" xfId="0" applyFont="1" applyFill="1"/>
    <xf numFmtId="0" fontId="0" fillId="4" borderId="0" xfId="0" applyFill="1"/>
    <xf numFmtId="3" fontId="12" fillId="4" borderId="0" xfId="0" applyNumberFormat="1" applyFont="1" applyFill="1"/>
    <xf numFmtId="0" fontId="3" fillId="4" borderId="3" xfId="0" applyFont="1" applyFill="1" applyBorder="1"/>
    <xf numFmtId="0" fontId="0" fillId="4" borderId="3" xfId="0" applyFill="1" applyBorder="1"/>
    <xf numFmtId="165" fontId="10" fillId="4" borderId="3" xfId="0" applyNumberFormat="1" applyFont="1" applyFill="1" applyBorder="1"/>
    <xf numFmtId="0" fontId="3" fillId="4" borderId="1" xfId="0" applyFont="1" applyFill="1" applyBorder="1"/>
    <xf numFmtId="0" fontId="0" fillId="4" borderId="1" xfId="0" applyFill="1" applyBorder="1"/>
    <xf numFmtId="164" fontId="10" fillId="4" borderId="1" xfId="0" applyNumberFormat="1" applyFont="1" applyFill="1" applyBorder="1"/>
    <xf numFmtId="0" fontId="8" fillId="4" borderId="0" xfId="0" applyFont="1" applyFill="1"/>
    <xf numFmtId="3" fontId="1" fillId="4" borderId="0" xfId="0" applyNumberFormat="1" applyFont="1" applyFill="1"/>
    <xf numFmtId="0" fontId="0" fillId="0" borderId="4" xfId="0" applyBorder="1"/>
    <xf numFmtId="0" fontId="2" fillId="0" borderId="4" xfId="0" applyFont="1" applyBorder="1"/>
    <xf numFmtId="0" fontId="7" fillId="0" borderId="4" xfId="0" applyFont="1" applyBorder="1"/>
    <xf numFmtId="164" fontId="0" fillId="0" borderId="0" xfId="0" applyNumberFormat="1"/>
    <xf numFmtId="164" fontId="14" fillId="0" borderId="0" xfId="0" applyNumberFormat="1" applyFont="1"/>
    <xf numFmtId="3" fontId="5" fillId="6" borderId="0" xfId="0" applyNumberFormat="1" applyFont="1" applyFill="1"/>
    <xf numFmtId="9" fontId="6" fillId="0" borderId="0" xfId="1" applyFont="1"/>
    <xf numFmtId="0" fontId="16" fillId="0" borderId="0" xfId="0" applyFont="1"/>
    <xf numFmtId="0" fontId="20" fillId="0" borderId="0" xfId="0" applyFont="1" applyAlignment="1">
      <alignment vertical="center" wrapText="1"/>
    </xf>
    <xf numFmtId="167" fontId="0" fillId="0" borderId="0" xfId="2" applyNumberFormat="1" applyFont="1"/>
    <xf numFmtId="0" fontId="17" fillId="7" borderId="0" xfId="0" applyFont="1" applyFill="1"/>
    <xf numFmtId="43" fontId="0" fillId="7" borderId="0" xfId="2" applyFont="1" applyFill="1"/>
    <xf numFmtId="0" fontId="0" fillId="7" borderId="0" xfId="0" applyFill="1"/>
    <xf numFmtId="169" fontId="0" fillId="7" borderId="0" xfId="2" applyNumberFormat="1" applyFont="1" applyFill="1"/>
    <xf numFmtId="168" fontId="0" fillId="7" borderId="0" xfId="2" applyNumberFormat="1" applyFont="1" applyFill="1"/>
    <xf numFmtId="165" fontId="0" fillId="7" borderId="0" xfId="1" applyNumberFormat="1" applyFont="1" applyFill="1"/>
    <xf numFmtId="168" fontId="0" fillId="7" borderId="0" xfId="0" applyNumberFormat="1" applyFill="1"/>
    <xf numFmtId="3" fontId="0" fillId="7" borderId="0" xfId="0" applyNumberFormat="1" applyFill="1"/>
    <xf numFmtId="44" fontId="0" fillId="7" borderId="0" xfId="3" applyFont="1" applyFill="1"/>
    <xf numFmtId="164" fontId="0" fillId="7" borderId="0" xfId="0" applyNumberFormat="1" applyFill="1"/>
    <xf numFmtId="170" fontId="0" fillId="7" borderId="0" xfId="3" applyNumberFormat="1" applyFont="1" applyFill="1"/>
    <xf numFmtId="44" fontId="0" fillId="7" borderId="0" xfId="0" applyNumberFormat="1" applyFill="1"/>
    <xf numFmtId="171" fontId="0" fillId="7" borderId="0" xfId="0" applyNumberFormat="1" applyFill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388056</xdr:colOff>
      <xdr:row>0</xdr:row>
      <xdr:rowOff>197555</xdr:rowOff>
    </xdr:from>
    <xdr:to>
      <xdr:col>12</xdr:col>
      <xdr:colOff>194290</xdr:colOff>
      <xdr:row>24</xdr:row>
      <xdr:rowOff>22571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19BD8E-6CA9-FEE2-6F38-89AF88D2B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7667" y="197555"/>
          <a:ext cx="5330734" cy="4559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0E82557-F477-4340-9A97-088490D81606}">
  <we:reference id="wa200009404" version="1.0.0.8" store="es-E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5E0D-DDA2-5940-9616-6E8DFCD555AD}">
  <dimension ref="B2:M45"/>
  <sheetViews>
    <sheetView showGridLines="0" tabSelected="1" zoomScale="90" zoomScaleNormal="90" workbookViewId="0">
      <selection activeCell="O7" sqref="O7"/>
    </sheetView>
  </sheetViews>
  <sheetFormatPr baseColWidth="10" defaultRowHeight="16" x14ac:dyDescent="0.4"/>
  <cols>
    <col min="1" max="1" width="2.5" customWidth="1"/>
    <col min="2" max="2" width="51.6640625" customWidth="1"/>
    <col min="3" max="4" width="1.6640625" customWidth="1"/>
    <col min="5" max="5" width="28.33203125" customWidth="1"/>
    <col min="6" max="6" width="8.5" bestFit="1" customWidth="1"/>
    <col min="7" max="7" width="15.83203125" bestFit="1" customWidth="1"/>
    <col min="9" max="10" width="14.75" bestFit="1" customWidth="1"/>
    <col min="12" max="12" width="5.9140625" customWidth="1"/>
  </cols>
  <sheetData>
    <row r="2" spans="2:13" ht="18.5" x14ac:dyDescent="0.45">
      <c r="B2" s="49" t="s">
        <v>38</v>
      </c>
      <c r="C2" s="49"/>
      <c r="D2" s="49"/>
      <c r="E2" s="49"/>
      <c r="F2" s="49"/>
      <c r="G2" s="31"/>
      <c r="H2" s="31"/>
    </row>
    <row r="3" spans="2:13" x14ac:dyDescent="0.4">
      <c r="B3" s="50" t="s">
        <v>0</v>
      </c>
      <c r="C3" s="50"/>
      <c r="D3" s="50"/>
      <c r="E3" s="50"/>
      <c r="F3" s="50"/>
      <c r="G3" s="34"/>
      <c r="H3" s="54"/>
      <c r="I3" s="54"/>
      <c r="J3" s="54"/>
      <c r="K3" s="54"/>
      <c r="L3" s="54"/>
    </row>
    <row r="4" spans="2:13" x14ac:dyDescent="0.4">
      <c r="G4" s="35"/>
      <c r="H4" s="54"/>
      <c r="I4" s="54"/>
      <c r="J4" s="54"/>
      <c r="K4" s="54"/>
      <c r="L4" s="54"/>
    </row>
    <row r="5" spans="2:13" ht="16" customHeight="1" x14ac:dyDescent="0.4">
      <c r="B5" s="52" t="s">
        <v>1</v>
      </c>
      <c r="C5" s="52"/>
      <c r="D5" s="52"/>
      <c r="E5" s="52"/>
      <c r="F5" s="52"/>
      <c r="G5" s="36"/>
      <c r="H5" s="55"/>
      <c r="I5" s="55"/>
      <c r="J5" s="55"/>
      <c r="K5" s="55"/>
      <c r="L5" s="55"/>
    </row>
    <row r="6" spans="2:13" x14ac:dyDescent="0.4">
      <c r="B6" s="1" t="s">
        <v>2</v>
      </c>
      <c r="E6" s="28">
        <v>150000000000</v>
      </c>
      <c r="G6" s="37"/>
      <c r="H6" s="55"/>
      <c r="I6" s="55"/>
      <c r="J6" s="55"/>
      <c r="K6" s="55"/>
      <c r="L6" s="55"/>
      <c r="M6" s="27"/>
    </row>
    <row r="7" spans="2:13" x14ac:dyDescent="0.4">
      <c r="B7" s="1" t="s">
        <v>3</v>
      </c>
      <c r="E7" s="28">
        <v>9002</v>
      </c>
      <c r="G7" s="38"/>
      <c r="H7" s="55"/>
      <c r="I7" s="55"/>
      <c r="J7" s="55"/>
      <c r="K7" s="55"/>
      <c r="L7" s="55"/>
    </row>
    <row r="8" spans="2:13" x14ac:dyDescent="0.4">
      <c r="B8" s="1" t="s">
        <v>4</v>
      </c>
      <c r="E8" s="3">
        <f>FLOOR(E6/E7,1)</f>
        <v>16662963</v>
      </c>
      <c r="F8" s="4" t="s">
        <v>5</v>
      </c>
      <c r="G8" s="36"/>
      <c r="H8" s="55"/>
      <c r="I8" s="55"/>
      <c r="J8" s="55"/>
      <c r="K8" s="55"/>
      <c r="L8" s="55"/>
    </row>
    <row r="9" spans="2:13" x14ac:dyDescent="0.4">
      <c r="B9" s="1" t="s">
        <v>34</v>
      </c>
      <c r="E9" s="3">
        <v>1030810112</v>
      </c>
      <c r="F9" s="4" t="s">
        <v>5</v>
      </c>
      <c r="G9" s="39"/>
      <c r="H9" s="55"/>
      <c r="I9" s="55"/>
      <c r="J9" s="55"/>
      <c r="K9" s="55"/>
      <c r="L9" s="55"/>
    </row>
    <row r="10" spans="2:13" x14ac:dyDescent="0.4">
      <c r="B10" s="1" t="s">
        <v>35</v>
      </c>
      <c r="E10" s="30">
        <v>0.85</v>
      </c>
      <c r="F10" s="4"/>
      <c r="G10" s="36"/>
      <c r="H10" s="32"/>
      <c r="I10" s="32"/>
      <c r="J10" s="32"/>
      <c r="K10" s="32"/>
      <c r="L10" s="32"/>
    </row>
    <row r="11" spans="2:13" ht="16" customHeight="1" x14ac:dyDescent="0.4">
      <c r="B11" s="25" t="s">
        <v>36</v>
      </c>
      <c r="C11" s="24"/>
      <c r="D11" s="24"/>
      <c r="E11" s="3">
        <v>31415</v>
      </c>
      <c r="F11" s="26" t="s">
        <v>17</v>
      </c>
      <c r="G11" s="36"/>
      <c r="H11" s="55"/>
      <c r="I11" s="55"/>
      <c r="J11" s="55"/>
      <c r="K11" s="55"/>
      <c r="L11" s="55"/>
    </row>
    <row r="12" spans="2:13" x14ac:dyDescent="0.4">
      <c r="B12" s="52" t="s">
        <v>6</v>
      </c>
      <c r="C12" s="52"/>
      <c r="D12" s="52"/>
      <c r="E12" s="52"/>
      <c r="F12" s="52"/>
      <c r="G12" s="40"/>
      <c r="H12" s="55"/>
      <c r="I12" s="55"/>
      <c r="J12" s="55"/>
      <c r="K12" s="55"/>
      <c r="L12" s="55"/>
    </row>
    <row r="13" spans="2:13" x14ac:dyDescent="0.4">
      <c r="B13" s="53" t="s">
        <v>7</v>
      </c>
      <c r="C13" s="53"/>
      <c r="D13" s="53"/>
      <c r="E13" s="53"/>
      <c r="F13" s="53"/>
      <c r="G13" s="36"/>
      <c r="H13" s="55"/>
      <c r="I13" s="55"/>
      <c r="J13" s="55"/>
      <c r="K13" s="55"/>
      <c r="L13" s="55"/>
    </row>
    <row r="14" spans="2:13" x14ac:dyDescent="0.4">
      <c r="B14" s="1" t="s">
        <v>8</v>
      </c>
      <c r="E14" s="29">
        <v>2000</v>
      </c>
      <c r="F14" s="4" t="s">
        <v>5</v>
      </c>
      <c r="G14" s="42"/>
      <c r="H14" s="55"/>
      <c r="I14" s="55"/>
      <c r="J14" s="55"/>
      <c r="K14" s="55"/>
      <c r="L14" s="55"/>
    </row>
    <row r="15" spans="2:13" x14ac:dyDescent="0.4">
      <c r="B15" s="1" t="s">
        <v>9</v>
      </c>
      <c r="E15" s="29">
        <v>2000</v>
      </c>
      <c r="F15" s="4" t="s">
        <v>5</v>
      </c>
      <c r="G15" s="36"/>
      <c r="H15" s="32"/>
      <c r="I15" s="32"/>
      <c r="J15" s="32"/>
      <c r="K15" s="32"/>
      <c r="L15" s="32"/>
    </row>
    <row r="16" spans="2:13" ht="16" customHeight="1" x14ac:dyDescent="0.4">
      <c r="H16" s="55"/>
      <c r="I16" s="55"/>
      <c r="J16" s="55"/>
      <c r="K16" s="55"/>
      <c r="L16" s="55"/>
    </row>
    <row r="17" spans="2:12" x14ac:dyDescent="0.4">
      <c r="B17" s="52" t="s">
        <v>10</v>
      </c>
      <c r="C17" s="52"/>
      <c r="D17" s="52"/>
      <c r="E17" s="52"/>
      <c r="F17" s="52"/>
      <c r="H17" s="55"/>
      <c r="I17" s="55"/>
      <c r="J17" s="55"/>
      <c r="K17" s="55"/>
      <c r="L17" s="55"/>
    </row>
    <row r="18" spans="2:12" x14ac:dyDescent="0.4">
      <c r="B18" s="1" t="s">
        <v>11</v>
      </c>
      <c r="E18" s="5">
        <f>E8*E10</f>
        <v>14163518.549999999</v>
      </c>
      <c r="H18" s="55"/>
      <c r="I18" s="55"/>
      <c r="J18" s="55"/>
      <c r="K18" s="55"/>
      <c r="L18" s="55"/>
    </row>
    <row r="19" spans="2:12" ht="16" hidden="1" customHeight="1" x14ac:dyDescent="0.4">
      <c r="B19" s="1" t="s">
        <v>12</v>
      </c>
      <c r="E19" s="6" t="s">
        <v>33</v>
      </c>
      <c r="H19" s="55"/>
      <c r="I19" s="55"/>
      <c r="J19" s="55"/>
      <c r="K19" s="55"/>
      <c r="L19" s="55"/>
    </row>
    <row r="20" spans="2:12" x14ac:dyDescent="0.4">
      <c r="B20" s="1" t="s">
        <v>13</v>
      </c>
      <c r="E20" s="7">
        <f>E14/E9</f>
        <v>1.9402215565382423E-6</v>
      </c>
      <c r="H20" s="55"/>
      <c r="I20" s="55"/>
      <c r="J20" s="55"/>
      <c r="K20" s="55"/>
      <c r="L20" s="55"/>
    </row>
    <row r="21" spans="2:12" x14ac:dyDescent="0.4">
      <c r="F21" s="33"/>
      <c r="H21" s="47"/>
      <c r="I21" s="32"/>
      <c r="J21" s="32"/>
      <c r="K21" s="32"/>
      <c r="L21" s="32"/>
    </row>
    <row r="22" spans="2:12" x14ac:dyDescent="0.4">
      <c r="B22" s="8" t="s">
        <v>14</v>
      </c>
      <c r="H22" s="48"/>
    </row>
    <row r="23" spans="2:12" x14ac:dyDescent="0.4">
      <c r="B23" s="1" t="s">
        <v>15</v>
      </c>
      <c r="E23" s="5">
        <f>IF(FLOOR(E8*E20,1)&gt;E15,E15,FLOOR(E8*E20,1))</f>
        <v>32</v>
      </c>
      <c r="H23" s="47"/>
    </row>
    <row r="24" spans="2:12" x14ac:dyDescent="0.4">
      <c r="B24" s="1" t="s">
        <v>37</v>
      </c>
      <c r="E24" s="5">
        <f>E15-E23</f>
        <v>1968</v>
      </c>
    </row>
    <row r="26" spans="2:12" x14ac:dyDescent="0.4">
      <c r="B26" s="8" t="s">
        <v>16</v>
      </c>
    </row>
    <row r="27" spans="2:12" x14ac:dyDescent="0.4">
      <c r="B27" s="1" t="s">
        <v>18</v>
      </c>
      <c r="E27" s="5">
        <f>E8-E18</f>
        <v>2499444.4500000011</v>
      </c>
    </row>
    <row r="28" spans="2:12" x14ac:dyDescent="0.4">
      <c r="B28" s="1" t="s">
        <v>19</v>
      </c>
      <c r="E28" s="5">
        <f>+E11*E10</f>
        <v>26702.75</v>
      </c>
    </row>
    <row r="29" spans="2:12" x14ac:dyDescent="0.4">
      <c r="B29" s="1" t="s">
        <v>20</v>
      </c>
      <c r="E29" s="5">
        <f>IF(E28=0,0,FLOOR(E27/E28,1))</f>
        <v>93</v>
      </c>
    </row>
    <row r="30" spans="2:12" x14ac:dyDescent="0.4">
      <c r="B30" s="1" t="s">
        <v>21</v>
      </c>
      <c r="E30" s="5">
        <f>MIN(E29,E24)</f>
        <v>93</v>
      </c>
    </row>
    <row r="31" spans="2:12" x14ac:dyDescent="0.4">
      <c r="B31" s="24"/>
      <c r="C31" s="24"/>
      <c r="D31" s="24"/>
      <c r="E31" s="24"/>
      <c r="F31" s="24"/>
    </row>
    <row r="32" spans="2:12" ht="16.5" thickBot="1" x14ac:dyDescent="0.45">
      <c r="B32" s="56" t="s">
        <v>22</v>
      </c>
      <c r="C32" s="56"/>
      <c r="D32" s="56"/>
      <c r="E32" s="56"/>
      <c r="F32" s="56"/>
    </row>
    <row r="33" spans="2:11" ht="16.5" thickBot="1" x14ac:dyDescent="0.45">
      <c r="B33" s="9" t="s">
        <v>23</v>
      </c>
      <c r="C33" s="10"/>
      <c r="D33" s="10"/>
      <c r="E33" s="11">
        <f>E23+E30</f>
        <v>125</v>
      </c>
      <c r="F33" s="12" t="s">
        <v>5</v>
      </c>
    </row>
    <row r="34" spans="2:11" x14ac:dyDescent="0.4">
      <c r="B34" s="13" t="s">
        <v>24</v>
      </c>
      <c r="C34" s="14"/>
      <c r="D34" s="14"/>
      <c r="E34" s="15">
        <f>E23</f>
        <v>32</v>
      </c>
      <c r="F34" s="14"/>
    </row>
    <row r="35" spans="2:11" x14ac:dyDescent="0.4">
      <c r="B35" s="13" t="s">
        <v>25</v>
      </c>
      <c r="C35" s="14"/>
      <c r="D35" s="14"/>
      <c r="E35" s="15">
        <f>E30</f>
        <v>93</v>
      </c>
      <c r="F35" s="14"/>
      <c r="H35" s="2"/>
    </row>
    <row r="36" spans="2:11" ht="16.5" thickBot="1" x14ac:dyDescent="0.45">
      <c r="B36" s="14"/>
      <c r="C36" s="14"/>
      <c r="D36" s="14"/>
      <c r="E36" s="14"/>
      <c r="F36" s="14"/>
      <c r="H36" s="2"/>
    </row>
    <row r="37" spans="2:11" x14ac:dyDescent="0.4">
      <c r="B37" s="16" t="s">
        <v>26</v>
      </c>
      <c r="C37" s="17"/>
      <c r="D37" s="17"/>
      <c r="E37" s="18">
        <f>IF(E15=0,0,E33/E15)</f>
        <v>6.25E-2</v>
      </c>
      <c r="F37" s="17"/>
      <c r="G37" s="36"/>
      <c r="H37" s="41"/>
      <c r="I37" s="36"/>
      <c r="J37" s="36"/>
      <c r="K37" s="36"/>
    </row>
    <row r="38" spans="2:11" ht="16.5" thickBot="1" x14ac:dyDescent="0.45">
      <c r="B38" s="19" t="s">
        <v>27</v>
      </c>
      <c r="C38" s="20"/>
      <c r="D38" s="20"/>
      <c r="E38" s="21">
        <f>E33*E7</f>
        <v>1125250</v>
      </c>
      <c r="F38" s="20"/>
      <c r="G38" s="42"/>
      <c r="H38" s="36"/>
      <c r="I38" s="36"/>
      <c r="J38" s="36"/>
      <c r="K38" s="36"/>
    </row>
    <row r="39" spans="2:11" x14ac:dyDescent="0.4">
      <c r="B39" s="14"/>
      <c r="C39" s="14"/>
      <c r="D39" s="14"/>
      <c r="E39" s="14"/>
      <c r="F39" s="14"/>
      <c r="G39" s="43"/>
      <c r="H39" s="43"/>
      <c r="I39" s="43"/>
      <c r="J39" s="36"/>
      <c r="K39" s="36"/>
    </row>
    <row r="40" spans="2:11" x14ac:dyDescent="0.4">
      <c r="B40" s="22" t="s">
        <v>28</v>
      </c>
      <c r="C40" s="14"/>
      <c r="D40" s="14"/>
      <c r="E40" s="23">
        <f>E14-E33</f>
        <v>1875</v>
      </c>
      <c r="F40" s="14"/>
      <c r="G40" s="36"/>
      <c r="H40" s="36"/>
      <c r="I40" s="44"/>
      <c r="J40" s="45"/>
      <c r="K40" s="36"/>
    </row>
    <row r="41" spans="2:11" x14ac:dyDescent="0.4">
      <c r="B41" s="22" t="s">
        <v>29</v>
      </c>
      <c r="C41" s="14"/>
      <c r="D41" s="14"/>
      <c r="E41" s="23">
        <f>E15-E33</f>
        <v>1875</v>
      </c>
      <c r="F41" s="14"/>
      <c r="G41" s="36"/>
      <c r="H41" s="36"/>
      <c r="I41" s="42"/>
      <c r="J41" s="46"/>
      <c r="K41" s="36"/>
    </row>
    <row r="42" spans="2:11" x14ac:dyDescent="0.4">
      <c r="G42" s="36"/>
      <c r="H42" s="36"/>
      <c r="I42" s="43"/>
      <c r="J42" s="36"/>
      <c r="K42" s="36"/>
    </row>
    <row r="43" spans="2:11" x14ac:dyDescent="0.4">
      <c r="B43" s="51" t="s">
        <v>30</v>
      </c>
      <c r="C43" s="51"/>
      <c r="D43" s="51"/>
      <c r="E43" s="51"/>
      <c r="F43" s="51"/>
      <c r="G43" s="36"/>
      <c r="H43" s="36"/>
      <c r="I43" s="36"/>
      <c r="J43" s="36"/>
      <c r="K43" s="36"/>
    </row>
    <row r="44" spans="2:11" x14ac:dyDescent="0.4">
      <c r="B44" s="1" t="s">
        <v>31</v>
      </c>
      <c r="E44" s="6" t="str">
        <f>IF(E15&lt;=E14,"✅ OK","❌ ERROR: oferta excede posesión")</f>
        <v>✅ OK</v>
      </c>
      <c r="G44" s="36"/>
      <c r="H44" s="36"/>
      <c r="I44" s="36"/>
      <c r="J44" s="36"/>
      <c r="K44" s="36"/>
    </row>
    <row r="45" spans="2:11" x14ac:dyDescent="0.4">
      <c r="B45" s="1" t="s">
        <v>32</v>
      </c>
      <c r="E45" s="6" t="str">
        <f>IF(E15&gt;0,"✅ OK","⚠️ No ha ingresado oferta")</f>
        <v>✅ OK</v>
      </c>
    </row>
  </sheetData>
  <mergeCells count="12">
    <mergeCell ref="H3:L4"/>
    <mergeCell ref="H5:L9"/>
    <mergeCell ref="H11:L14"/>
    <mergeCell ref="H16:L20"/>
    <mergeCell ref="B32:F32"/>
    <mergeCell ref="B2:F2"/>
    <mergeCell ref="B3:F3"/>
    <mergeCell ref="B43:F43"/>
    <mergeCell ref="B5:F5"/>
    <mergeCell ref="B12:F12"/>
    <mergeCell ref="B13:F13"/>
    <mergeCell ref="B17:F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Piedrahita Montoya</dc:creator>
  <cp:lastModifiedBy>Isabel Arias Ramirez</cp:lastModifiedBy>
  <dcterms:created xsi:type="dcterms:W3CDTF">2026-03-24T19:15:57Z</dcterms:created>
  <dcterms:modified xsi:type="dcterms:W3CDTF">2026-03-31T15:00:11Z</dcterms:modified>
</cp:coreProperties>
</file>