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elsia-my.sharepoint.com/personal/iariasr_celsia_com/Documents/0. Relación con Inversionistas/2. Trimestral - Reporte Resultados/2026/1T2026/1. Celsia S.A/"/>
    </mc:Choice>
  </mc:AlternateContent>
  <xr:revisionPtr revIDLastSave="457" documentId="8_{E14460C8-F0D9-4C2D-B458-F65A49CB1800}" xr6:coauthVersionLast="47" xr6:coauthVersionMax="47" xr10:uidLastSave="{0E6B0D7A-D140-4B6C-9D50-D3A85EB5795F}"/>
  <bookViews>
    <workbookView xWindow="-110" yWindow="-110" windowWidth="19420" windowHeight="10300" tabRatio="820" xr2:uid="{00000000-000D-0000-FFFF-FFFF00000000}"/>
  </bookViews>
  <sheets>
    <sheet name="Contenido" sheetId="1" r:id="rId1"/>
    <sheet name="EEFF Consolidados" sheetId="3" r:id="rId2"/>
    <sheet name="EEFF por seg. y cía" sheetId="12" r:id="rId3"/>
    <sheet name="Flujo de Efectivo" sheetId="4" r:id="rId4"/>
    <sheet name="Resumen Deuda 1T2026" sheetId="25" r:id="rId5"/>
    <sheet name="Gestión de Activos" sheetId="24" r:id="rId6"/>
    <sheet name="Anexos Fros" sheetId="5" r:id="rId7"/>
    <sheet name="Anexos Ops" sheetId="6" r:id="rId8"/>
    <sheet name="DES activos y OEFs" sheetId="8" r:id="rId9"/>
    <sheet name="DES Proyectos" sheetId="14" r:id="rId10"/>
    <sheet name="DES Ing. OR" sheetId="16" state="hidden" r:id="rId11"/>
    <sheet name="FAQs" sheetId="13" state="hidden" r:id="rId12"/>
    <sheet name="ESG" sheetId="15" r:id="rId13"/>
    <sheet name="Fuentes info Col" sheetId="10" r:id="rId14"/>
    <sheet name="EEFF anteriores - Colgaaps" sheetId="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4">#REF!</definedName>
    <definedName name="\0">#REF!</definedName>
    <definedName name="\01">#REF!</definedName>
    <definedName name="\1">#REF!</definedName>
    <definedName name="\a">#REF!</definedName>
    <definedName name="\b">#N/A</definedName>
    <definedName name="\c">#N/A</definedName>
    <definedName name="\d">#N/A</definedName>
    <definedName name="\f">#REF!</definedName>
    <definedName name="\h">#REF!</definedName>
    <definedName name="\i">#REF!</definedName>
    <definedName name="\k">#REF!</definedName>
    <definedName name="\l">#REF!</definedName>
    <definedName name="\m">#REF!</definedName>
    <definedName name="\p">#REF!</definedName>
    <definedName name="\q">#REF!</definedName>
    <definedName name="\s">#REF!</definedName>
    <definedName name="\t">#REF!</definedName>
    <definedName name="\v">#REF!</definedName>
    <definedName name="\w">#REF!</definedName>
    <definedName name="\x">#REF!</definedName>
    <definedName name="\z">#REF!</definedName>
    <definedName name="\z1">#REF!</definedName>
    <definedName name="______________________new1" localSheetId="10" hidden="1">{#N/A,#N/A,FALSE,"SMT1";#N/A,#N/A,FALSE,"SMT2";#N/A,#N/A,FALSE,"Summary";#N/A,#N/A,FALSE,"Graphs";#N/A,#N/A,FALSE,"4 Panel"}</definedName>
    <definedName name="______________________new1" localSheetId="4" hidden="1">{#N/A,#N/A,FALSE,"SMT1";#N/A,#N/A,FALSE,"SMT2";#N/A,#N/A,FALSE,"Summary";#N/A,#N/A,FALSE,"Graphs";#N/A,#N/A,FALSE,"4 Panel"}</definedName>
    <definedName name="______________________new1" hidden="1">{#N/A,#N/A,FALSE,"SMT1";#N/A,#N/A,FALSE,"SMT2";#N/A,#N/A,FALSE,"Summary";#N/A,#N/A,FALSE,"Graphs";#N/A,#N/A,FALSE,"4 Panel"}</definedName>
    <definedName name="______________________NEW3" localSheetId="10" hidden="1">{#N/A,#N/A,FALSE,"SMT1";#N/A,#N/A,FALSE,"SMT2";#N/A,#N/A,FALSE,"Summary";#N/A,#N/A,FALSE,"Graphs";#N/A,#N/A,FALSE,"4 Panel"}</definedName>
    <definedName name="______________________NEW3" localSheetId="4" hidden="1">{#N/A,#N/A,FALSE,"SMT1";#N/A,#N/A,FALSE,"SMT2";#N/A,#N/A,FALSE,"Summary";#N/A,#N/A,FALSE,"Graphs";#N/A,#N/A,FALSE,"4 Panel"}</definedName>
    <definedName name="______________________NEW3" hidden="1">{#N/A,#N/A,FALSE,"SMT1";#N/A,#N/A,FALSE,"SMT2";#N/A,#N/A,FALSE,"Summary";#N/A,#N/A,FALSE,"Graphs";#N/A,#N/A,FALSE,"4 Panel"}</definedName>
    <definedName name="______________________NEW4" localSheetId="10" hidden="1">{#N/A,#N/A,FALSE,"Full";#N/A,#N/A,FALSE,"Half";#N/A,#N/A,FALSE,"Op Expenses";#N/A,#N/A,FALSE,"Cap Charge";#N/A,#N/A,FALSE,"Cost C";#N/A,#N/A,FALSE,"PP&amp;E";#N/A,#N/A,FALSE,"R&amp;D"}</definedName>
    <definedName name="______________________NEW4" localSheetId="4" hidden="1">{#N/A,#N/A,FALSE,"Full";#N/A,#N/A,FALSE,"Half";#N/A,#N/A,FALSE,"Op Expenses";#N/A,#N/A,FALSE,"Cap Charge";#N/A,#N/A,FALSE,"Cost C";#N/A,#N/A,FALSE,"PP&amp;E";#N/A,#N/A,FALSE,"R&amp;D"}</definedName>
    <definedName name="______________________NEW4" hidden="1">{#N/A,#N/A,FALSE,"Full";#N/A,#N/A,FALSE,"Half";#N/A,#N/A,FALSE,"Op Expenses";#N/A,#N/A,FALSE,"Cap Charge";#N/A,#N/A,FALSE,"Cost C";#N/A,#N/A,FALSE,"PP&amp;E";#N/A,#N/A,FALSE,"R&amp;D"}</definedName>
    <definedName name="_____________________new1" localSheetId="10" hidden="1">{#N/A,#N/A,FALSE,"SMT1";#N/A,#N/A,FALSE,"SMT2";#N/A,#N/A,FALSE,"Summary";#N/A,#N/A,FALSE,"Graphs";#N/A,#N/A,FALSE,"4 Panel"}</definedName>
    <definedName name="_____________________new1" localSheetId="4" hidden="1">{#N/A,#N/A,FALSE,"SMT1";#N/A,#N/A,FALSE,"SMT2";#N/A,#N/A,FALSE,"Summary";#N/A,#N/A,FALSE,"Graphs";#N/A,#N/A,FALSE,"4 Panel"}</definedName>
    <definedName name="_____________________new1" hidden="1">{#N/A,#N/A,FALSE,"SMT1";#N/A,#N/A,FALSE,"SMT2";#N/A,#N/A,FALSE,"Summary";#N/A,#N/A,FALSE,"Graphs";#N/A,#N/A,FALSE,"4 Panel"}</definedName>
    <definedName name="_____________________NEW3" localSheetId="10" hidden="1">{#N/A,#N/A,FALSE,"SMT1";#N/A,#N/A,FALSE,"SMT2";#N/A,#N/A,FALSE,"Summary";#N/A,#N/A,FALSE,"Graphs";#N/A,#N/A,FALSE,"4 Panel"}</definedName>
    <definedName name="_____________________NEW3" localSheetId="4" hidden="1">{#N/A,#N/A,FALSE,"SMT1";#N/A,#N/A,FALSE,"SMT2";#N/A,#N/A,FALSE,"Summary";#N/A,#N/A,FALSE,"Graphs";#N/A,#N/A,FALSE,"4 Panel"}</definedName>
    <definedName name="_____________________NEW3" hidden="1">{#N/A,#N/A,FALSE,"SMT1";#N/A,#N/A,FALSE,"SMT2";#N/A,#N/A,FALSE,"Summary";#N/A,#N/A,FALSE,"Graphs";#N/A,#N/A,FALSE,"4 Panel"}</definedName>
    <definedName name="_____________________NEW4" localSheetId="10" hidden="1">{#N/A,#N/A,FALSE,"Full";#N/A,#N/A,FALSE,"Half";#N/A,#N/A,FALSE,"Op Expenses";#N/A,#N/A,FALSE,"Cap Charge";#N/A,#N/A,FALSE,"Cost C";#N/A,#N/A,FALSE,"PP&amp;E";#N/A,#N/A,FALSE,"R&amp;D"}</definedName>
    <definedName name="_____________________NEW4" localSheetId="4" hidden="1">{#N/A,#N/A,FALSE,"Full";#N/A,#N/A,FALSE,"Half";#N/A,#N/A,FALSE,"Op Expenses";#N/A,#N/A,FALSE,"Cap Charge";#N/A,#N/A,FALSE,"Cost C";#N/A,#N/A,FALSE,"PP&amp;E";#N/A,#N/A,FALSE,"R&amp;D"}</definedName>
    <definedName name="_____________________NEW4" hidden="1">{#N/A,#N/A,FALSE,"Full";#N/A,#N/A,FALSE,"Half";#N/A,#N/A,FALSE,"Op Expenses";#N/A,#N/A,FALSE,"Cap Charge";#N/A,#N/A,FALSE,"Cost C";#N/A,#N/A,FALSE,"PP&amp;E";#N/A,#N/A,FALSE,"R&amp;D"}</definedName>
    <definedName name="____________________new1" localSheetId="10" hidden="1">{#N/A,#N/A,FALSE,"SMT1";#N/A,#N/A,FALSE,"SMT2";#N/A,#N/A,FALSE,"Summary";#N/A,#N/A,FALSE,"Graphs";#N/A,#N/A,FALSE,"4 Panel"}</definedName>
    <definedName name="____________________new1" localSheetId="4" hidden="1">{#N/A,#N/A,FALSE,"SMT1";#N/A,#N/A,FALSE,"SMT2";#N/A,#N/A,FALSE,"Summary";#N/A,#N/A,FALSE,"Graphs";#N/A,#N/A,FALSE,"4 Panel"}</definedName>
    <definedName name="____________________new1" hidden="1">{#N/A,#N/A,FALSE,"SMT1";#N/A,#N/A,FALSE,"SMT2";#N/A,#N/A,FALSE,"Summary";#N/A,#N/A,FALSE,"Graphs";#N/A,#N/A,FALSE,"4 Panel"}</definedName>
    <definedName name="____________________NEW3" localSheetId="10" hidden="1">{#N/A,#N/A,FALSE,"SMT1";#N/A,#N/A,FALSE,"SMT2";#N/A,#N/A,FALSE,"Summary";#N/A,#N/A,FALSE,"Graphs";#N/A,#N/A,FALSE,"4 Panel"}</definedName>
    <definedName name="____________________NEW3" localSheetId="4" hidden="1">{#N/A,#N/A,FALSE,"SMT1";#N/A,#N/A,FALSE,"SMT2";#N/A,#N/A,FALSE,"Summary";#N/A,#N/A,FALSE,"Graphs";#N/A,#N/A,FALSE,"4 Panel"}</definedName>
    <definedName name="____________________NEW3" hidden="1">{#N/A,#N/A,FALSE,"SMT1";#N/A,#N/A,FALSE,"SMT2";#N/A,#N/A,FALSE,"Summary";#N/A,#N/A,FALSE,"Graphs";#N/A,#N/A,FALSE,"4 Panel"}</definedName>
    <definedName name="____________________NEW4" localSheetId="10" hidden="1">{#N/A,#N/A,FALSE,"Full";#N/A,#N/A,FALSE,"Half";#N/A,#N/A,FALSE,"Op Expenses";#N/A,#N/A,FALSE,"Cap Charge";#N/A,#N/A,FALSE,"Cost C";#N/A,#N/A,FALSE,"PP&amp;E";#N/A,#N/A,FALSE,"R&amp;D"}</definedName>
    <definedName name="____________________NEW4" localSheetId="4" hidden="1">{#N/A,#N/A,FALSE,"Full";#N/A,#N/A,FALSE,"Half";#N/A,#N/A,FALSE,"Op Expenses";#N/A,#N/A,FALSE,"Cap Charge";#N/A,#N/A,FALSE,"Cost C";#N/A,#N/A,FALSE,"PP&amp;E";#N/A,#N/A,FALSE,"R&amp;D"}</definedName>
    <definedName name="____________________NEW4" hidden="1">{#N/A,#N/A,FALSE,"Full";#N/A,#N/A,FALSE,"Half";#N/A,#N/A,FALSE,"Op Expenses";#N/A,#N/A,FALSE,"Cap Charge";#N/A,#N/A,FALSE,"Cost C";#N/A,#N/A,FALSE,"PP&amp;E";#N/A,#N/A,FALSE,"R&amp;D"}</definedName>
    <definedName name="____________________R" localSheetId="10" hidden="1">{#N/A,#N/A,FALSE,"GRAFICO";#N/A,#N/A,FALSE,"CAJA (2)";#N/A,#N/A,FALSE,"TERCEROS-PROMEDIO";#N/A,#N/A,FALSE,"CAJA";#N/A,#N/A,FALSE,"INGRESOS1995-2003";#N/A,#N/A,FALSE,"GASTOS1995-2003"}</definedName>
    <definedName name="____________________R" localSheetId="4" hidden="1">{#N/A,#N/A,FALSE,"GRAFICO";#N/A,#N/A,FALSE,"CAJA (2)";#N/A,#N/A,FALSE,"TERCEROS-PROMEDIO";#N/A,#N/A,FALSE,"CAJA";#N/A,#N/A,FALSE,"INGRESOS1995-2003";#N/A,#N/A,FALSE,"GASTOS1995-2003"}</definedName>
    <definedName name="____________________R" hidden="1">{#N/A,#N/A,FALSE,"GRAFICO";#N/A,#N/A,FALSE,"CAJA (2)";#N/A,#N/A,FALSE,"TERCEROS-PROMEDIO";#N/A,#N/A,FALSE,"CAJA";#N/A,#N/A,FALSE,"INGRESOS1995-2003";#N/A,#N/A,FALSE,"GASTOS1995-2003"}</definedName>
    <definedName name="___________________new1" localSheetId="10" hidden="1">{#N/A,#N/A,FALSE,"SMT1";#N/A,#N/A,FALSE,"SMT2";#N/A,#N/A,FALSE,"Summary";#N/A,#N/A,FALSE,"Graphs";#N/A,#N/A,FALSE,"4 Panel"}</definedName>
    <definedName name="___________________new1" localSheetId="4" hidden="1">{#N/A,#N/A,FALSE,"SMT1";#N/A,#N/A,FALSE,"SMT2";#N/A,#N/A,FALSE,"Summary";#N/A,#N/A,FALSE,"Graphs";#N/A,#N/A,FALSE,"4 Panel"}</definedName>
    <definedName name="___________________new1" hidden="1">{#N/A,#N/A,FALSE,"SMT1";#N/A,#N/A,FALSE,"SMT2";#N/A,#N/A,FALSE,"Summary";#N/A,#N/A,FALSE,"Graphs";#N/A,#N/A,FALSE,"4 Panel"}</definedName>
    <definedName name="___________________NEW3" localSheetId="10" hidden="1">{#N/A,#N/A,FALSE,"SMT1";#N/A,#N/A,FALSE,"SMT2";#N/A,#N/A,FALSE,"Summary";#N/A,#N/A,FALSE,"Graphs";#N/A,#N/A,FALSE,"4 Panel"}</definedName>
    <definedName name="___________________NEW3" localSheetId="4" hidden="1">{#N/A,#N/A,FALSE,"SMT1";#N/A,#N/A,FALSE,"SMT2";#N/A,#N/A,FALSE,"Summary";#N/A,#N/A,FALSE,"Graphs";#N/A,#N/A,FALSE,"4 Panel"}</definedName>
    <definedName name="___________________NEW3" hidden="1">{#N/A,#N/A,FALSE,"SMT1";#N/A,#N/A,FALSE,"SMT2";#N/A,#N/A,FALSE,"Summary";#N/A,#N/A,FALSE,"Graphs";#N/A,#N/A,FALSE,"4 Panel"}</definedName>
    <definedName name="___________________NEW4" localSheetId="10" hidden="1">{#N/A,#N/A,FALSE,"Full";#N/A,#N/A,FALSE,"Half";#N/A,#N/A,FALSE,"Op Expenses";#N/A,#N/A,FALSE,"Cap Charge";#N/A,#N/A,FALSE,"Cost C";#N/A,#N/A,FALSE,"PP&amp;E";#N/A,#N/A,FALSE,"R&amp;D"}</definedName>
    <definedName name="___________________NEW4" localSheetId="4" hidden="1">{#N/A,#N/A,FALSE,"Full";#N/A,#N/A,FALSE,"Half";#N/A,#N/A,FALSE,"Op Expenses";#N/A,#N/A,FALSE,"Cap Charge";#N/A,#N/A,FALSE,"Cost C";#N/A,#N/A,FALSE,"PP&amp;E";#N/A,#N/A,FALSE,"R&amp;D"}</definedName>
    <definedName name="___________________NEW4" hidden="1">{#N/A,#N/A,FALSE,"Full";#N/A,#N/A,FALSE,"Half";#N/A,#N/A,FALSE,"Op Expenses";#N/A,#N/A,FALSE,"Cap Charge";#N/A,#N/A,FALSE,"Cost C";#N/A,#N/A,FALSE,"PP&amp;E";#N/A,#N/A,FALSE,"R&amp;D"}</definedName>
    <definedName name="__________________act1">#REF!</definedName>
    <definedName name="__________________act2">#REF!</definedName>
    <definedName name="__________________act3">#REF!</definedName>
    <definedName name="__________________apf1">#REF!</definedName>
    <definedName name="__________________arp1">#REF!</definedName>
    <definedName name="__________________cmd1">#REF!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25">#REF!</definedName>
    <definedName name="__________________DAT26">#REF!</definedName>
    <definedName name="__________________DAT27">#REF!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gas1">#REF!</definedName>
    <definedName name="__________________gas2">#REF!</definedName>
    <definedName name="__________________gas3">#REF!</definedName>
    <definedName name="__________________gas4">#REF!</definedName>
    <definedName name="__________________gas5">#REF!</definedName>
    <definedName name="__________________GND1">#REF!</definedName>
    <definedName name="__________________GND2">#REF!</definedName>
    <definedName name="__________________GND3">#REF!</definedName>
    <definedName name="__________________GND4">#REF!</definedName>
    <definedName name="__________________GND5">#REF!</definedName>
    <definedName name="__________________GTO1">#REF!</definedName>
    <definedName name="__________________IMP1">#REF!</definedName>
    <definedName name="__________________ing1">#REF!</definedName>
    <definedName name="__________________ing2">#REF!</definedName>
    <definedName name="__________________ing3">#REF!</definedName>
    <definedName name="__________________isa1">#REF!</definedName>
    <definedName name="__________________isa3">#REF!</definedName>
    <definedName name="__________________new1" localSheetId="10" hidden="1">{#N/A,#N/A,FALSE,"SMT1";#N/A,#N/A,FALSE,"SMT2";#N/A,#N/A,FALSE,"Summary";#N/A,#N/A,FALSE,"Graphs";#N/A,#N/A,FALSE,"4 Panel"}</definedName>
    <definedName name="__________________new1" localSheetId="4" hidden="1">{#N/A,#N/A,FALSE,"SMT1";#N/A,#N/A,FALSE,"SMT2";#N/A,#N/A,FALSE,"Summary";#N/A,#N/A,FALSE,"Graphs";#N/A,#N/A,FALSE,"4 Panel"}</definedName>
    <definedName name="__________________new1" hidden="1">{#N/A,#N/A,FALSE,"SMT1";#N/A,#N/A,FALSE,"SMT2";#N/A,#N/A,FALSE,"Summary";#N/A,#N/A,FALSE,"Graphs";#N/A,#N/A,FALSE,"4 Panel"}</definedName>
    <definedName name="__________________NEW3" localSheetId="10" hidden="1">{#N/A,#N/A,FALSE,"SMT1";#N/A,#N/A,FALSE,"SMT2";#N/A,#N/A,FALSE,"Summary";#N/A,#N/A,FALSE,"Graphs";#N/A,#N/A,FALSE,"4 Panel"}</definedName>
    <definedName name="__________________NEW3" localSheetId="4" hidden="1">{#N/A,#N/A,FALSE,"SMT1";#N/A,#N/A,FALSE,"SMT2";#N/A,#N/A,FALSE,"Summary";#N/A,#N/A,FALSE,"Graphs";#N/A,#N/A,FALSE,"4 Panel"}</definedName>
    <definedName name="__________________NEW3" hidden="1">{#N/A,#N/A,FALSE,"SMT1";#N/A,#N/A,FALSE,"SMT2";#N/A,#N/A,FALSE,"Summary";#N/A,#N/A,FALSE,"Graphs";#N/A,#N/A,FALSE,"4 Panel"}</definedName>
    <definedName name="__________________NEW4" localSheetId="10" hidden="1">{#N/A,#N/A,FALSE,"Full";#N/A,#N/A,FALSE,"Half";#N/A,#N/A,FALSE,"Op Expenses";#N/A,#N/A,FALSE,"Cap Charge";#N/A,#N/A,FALSE,"Cost C";#N/A,#N/A,FALSE,"PP&amp;E";#N/A,#N/A,FALSE,"R&amp;D"}</definedName>
    <definedName name="__________________NEW4" localSheetId="4" hidden="1">{#N/A,#N/A,FALSE,"Full";#N/A,#N/A,FALSE,"Half";#N/A,#N/A,FALSE,"Op Expenses";#N/A,#N/A,FALSE,"Cap Charge";#N/A,#N/A,FALSE,"Cost C";#N/A,#N/A,FALSE,"PP&amp;E";#N/A,#N/A,FALSE,"R&amp;D"}</definedName>
    <definedName name="__________________NEW4" hidden="1">{#N/A,#N/A,FALSE,"Full";#N/A,#N/A,FALSE,"Half";#N/A,#N/A,FALSE,"Op Expenses";#N/A,#N/A,FALSE,"Cap Charge";#N/A,#N/A,FALSE,"Cost C";#N/A,#N/A,FALSE,"PP&amp;E";#N/A,#N/A,FALSE,"R&amp;D"}</definedName>
    <definedName name="__________________pas1">#REF!</definedName>
    <definedName name="__________________pas2">#REF!</definedName>
    <definedName name="__________________pat1">#REF!</definedName>
    <definedName name="__________________pay1">#REF!</definedName>
    <definedName name="__________________pay4">#REF!</definedName>
    <definedName name="__________________PF1">#REF!</definedName>
    <definedName name="__________________PF4">#REF!</definedName>
    <definedName name="__________________R" localSheetId="10" hidden="1">{#N/A,#N/A,FALSE,"GRAFICO";#N/A,#N/A,FALSE,"CAJA (2)";#N/A,#N/A,FALSE,"TERCEROS-PROMEDIO";#N/A,#N/A,FALSE,"CAJA";#N/A,#N/A,FALSE,"INGRESOS1995-2003";#N/A,#N/A,FALSE,"GASTOS1995-2003"}</definedName>
    <definedName name="__________________R" localSheetId="4" hidden="1">{#N/A,#N/A,FALSE,"GRAFICO";#N/A,#N/A,FALSE,"CAJA (2)";#N/A,#N/A,FALSE,"TERCEROS-PROMEDIO";#N/A,#N/A,FALSE,"CAJA";#N/A,#N/A,FALSE,"INGRESOS1995-2003";#N/A,#N/A,FALSE,"GASTOS1995-2003"}</definedName>
    <definedName name="__________________R" hidden="1">{#N/A,#N/A,FALSE,"GRAFICO";#N/A,#N/A,FALSE,"CAJA (2)";#N/A,#N/A,FALSE,"TERCEROS-PROMEDIO";#N/A,#N/A,FALSE,"CAJA";#N/A,#N/A,FALSE,"INGRESOS1995-2003";#N/A,#N/A,FALSE,"GASTOS1995-2003"}</definedName>
    <definedName name="__________________TR10">#REF!</definedName>
    <definedName name="__________________TR11">#REF!</definedName>
    <definedName name="__________________TR12">#REF!</definedName>
    <definedName name="__________________TR13">#REF!</definedName>
    <definedName name="__________________TR14">#REF!</definedName>
    <definedName name="__________________TR15">#REF!</definedName>
    <definedName name="__________________TR16">#REF!</definedName>
    <definedName name="__________________XX1">#REF!</definedName>
    <definedName name="__________________XX10">#REF!</definedName>
    <definedName name="__________________XX11">#REF!</definedName>
    <definedName name="__________________XX12">#REF!</definedName>
    <definedName name="__________________XX2">#REF!</definedName>
    <definedName name="__________________XX3">#REF!</definedName>
    <definedName name="__________________XX4">#REF!</definedName>
    <definedName name="__________________XX5">#REF!</definedName>
    <definedName name="__________________XX6">#REF!</definedName>
    <definedName name="__________________XX7">#REF!</definedName>
    <definedName name="__________________XX8">#REF!</definedName>
    <definedName name="__________________XX9">#REF!</definedName>
    <definedName name="_________________act1">#REF!</definedName>
    <definedName name="_________________act2">#REF!</definedName>
    <definedName name="_________________act3">#REF!</definedName>
    <definedName name="_________________apf1">#REF!</definedName>
    <definedName name="_________________arp1">#REF!</definedName>
    <definedName name="_________________cmd1">#REF!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25">#REF!</definedName>
    <definedName name="_________________DAT26">#REF!</definedName>
    <definedName name="_________________DAT27">#REF!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ND1">#REF!</definedName>
    <definedName name="_________________gas1">#REF!</definedName>
    <definedName name="_________________gas2">#REF!</definedName>
    <definedName name="_________________gas3">#REF!</definedName>
    <definedName name="_________________gas4">#REF!</definedName>
    <definedName name="_________________gas5">#REF!</definedName>
    <definedName name="_________________GND1">#REF!</definedName>
    <definedName name="_________________GND2">#REF!</definedName>
    <definedName name="_________________GND3">#REF!</definedName>
    <definedName name="_________________GND4">#REF!</definedName>
    <definedName name="_________________GND5">#REF!</definedName>
    <definedName name="_________________GTO1">#REF!</definedName>
    <definedName name="_________________IMP1">#REF!</definedName>
    <definedName name="_________________ing1">#REF!</definedName>
    <definedName name="_________________ing2">#REF!</definedName>
    <definedName name="_________________ing3">#REF!</definedName>
    <definedName name="_________________isa1">#REF!</definedName>
    <definedName name="_________________isa3">#REF!</definedName>
    <definedName name="_________________new1" localSheetId="10" hidden="1">{#N/A,#N/A,FALSE,"SMT1";#N/A,#N/A,FALSE,"SMT2";#N/A,#N/A,FALSE,"Summary";#N/A,#N/A,FALSE,"Graphs";#N/A,#N/A,FALSE,"4 Panel"}</definedName>
    <definedName name="_________________new1" localSheetId="4" hidden="1">{#N/A,#N/A,FALSE,"SMT1";#N/A,#N/A,FALSE,"SMT2";#N/A,#N/A,FALSE,"Summary";#N/A,#N/A,FALSE,"Graphs";#N/A,#N/A,FALSE,"4 Panel"}</definedName>
    <definedName name="_________________new1" hidden="1">{#N/A,#N/A,FALSE,"SMT1";#N/A,#N/A,FALSE,"SMT2";#N/A,#N/A,FALSE,"Summary";#N/A,#N/A,FALSE,"Graphs";#N/A,#N/A,FALSE,"4 Panel"}</definedName>
    <definedName name="_________________New15" localSheetId="10" hidden="1">{"EVA",#N/A,FALSE,"SMT2";#N/A,#N/A,FALSE,"Summary";#N/A,#N/A,FALSE,"Graphs";#N/A,#N/A,FALSE,"4 Panel"}</definedName>
    <definedName name="_________________New15" localSheetId="4" hidden="1">{"EVA",#N/A,FALSE,"SMT2";#N/A,#N/A,FALSE,"Summary";#N/A,#N/A,FALSE,"Graphs";#N/A,#N/A,FALSE,"4 Panel"}</definedName>
    <definedName name="_________________New15" hidden="1">{"EVA",#N/A,FALSE,"SMT2";#N/A,#N/A,FALSE,"Summary";#N/A,#N/A,FALSE,"Graphs";#N/A,#N/A,FALSE,"4 Panel"}</definedName>
    <definedName name="_________________New16" localSheetId="10" hidden="1">{#N/A,#N/A,FALSE,"SMT1";#N/A,#N/A,FALSE,"SMT2";#N/A,#N/A,FALSE,"Summary";#N/A,#N/A,FALSE,"Graphs";#N/A,#N/A,FALSE,"4 Panel"}</definedName>
    <definedName name="_________________New16" localSheetId="4" hidden="1">{#N/A,#N/A,FALSE,"SMT1";#N/A,#N/A,FALSE,"SMT2";#N/A,#N/A,FALSE,"Summary";#N/A,#N/A,FALSE,"Graphs";#N/A,#N/A,FALSE,"4 Panel"}</definedName>
    <definedName name="_________________New16" hidden="1">{#N/A,#N/A,FALSE,"SMT1";#N/A,#N/A,FALSE,"SMT2";#N/A,#N/A,FALSE,"Summary";#N/A,#N/A,FALSE,"Graphs";#N/A,#N/A,FALSE,"4 Panel"}</definedName>
    <definedName name="_________________New17" localSheetId="10" hidden="1">{#N/A,#N/A,FALSE,"SMT1";#N/A,#N/A,FALSE,"SMT2";#N/A,#N/A,FALSE,"Summary";#N/A,#N/A,FALSE,"Graphs";#N/A,#N/A,FALSE,"4 Panel"}</definedName>
    <definedName name="_________________New17" localSheetId="4" hidden="1">{#N/A,#N/A,FALSE,"SMT1";#N/A,#N/A,FALSE,"SMT2";#N/A,#N/A,FALSE,"Summary";#N/A,#N/A,FALSE,"Graphs";#N/A,#N/A,FALSE,"4 Panel"}</definedName>
    <definedName name="_________________New17" hidden="1">{#N/A,#N/A,FALSE,"SMT1";#N/A,#N/A,FALSE,"SMT2";#N/A,#N/A,FALSE,"Summary";#N/A,#N/A,FALSE,"Graphs";#N/A,#N/A,FALSE,"4 Panel"}</definedName>
    <definedName name="_________________New18" localSheetId="10" hidden="1">{#N/A,#N/A,FALSE,"Full";#N/A,#N/A,FALSE,"Half";#N/A,#N/A,FALSE,"Op Expenses";#N/A,#N/A,FALSE,"Cap Charge";#N/A,#N/A,FALSE,"Cost C";#N/A,#N/A,FALSE,"PP&amp;E";#N/A,#N/A,FALSE,"R&amp;D"}</definedName>
    <definedName name="_________________New18" localSheetId="4" hidden="1">{#N/A,#N/A,FALSE,"Full";#N/A,#N/A,FALSE,"Half";#N/A,#N/A,FALSE,"Op Expenses";#N/A,#N/A,FALSE,"Cap Charge";#N/A,#N/A,FALSE,"Cost C";#N/A,#N/A,FALSE,"PP&amp;E";#N/A,#N/A,FALSE,"R&amp;D"}</definedName>
    <definedName name="_________________New18" hidden="1">{#N/A,#N/A,FALSE,"Full";#N/A,#N/A,FALSE,"Half";#N/A,#N/A,FALSE,"Op Expenses";#N/A,#N/A,FALSE,"Cap Charge";#N/A,#N/A,FALSE,"Cost C";#N/A,#N/A,FALSE,"PP&amp;E";#N/A,#N/A,FALSE,"R&amp;D"}</definedName>
    <definedName name="_________________New19" localSheetId="10" hidden="1">{"EVA",#N/A,FALSE,"SMT2";#N/A,#N/A,FALSE,"Summary";#N/A,#N/A,FALSE,"Graphs";#N/A,#N/A,FALSE,"4 Panel"}</definedName>
    <definedName name="_________________New19" localSheetId="4" hidden="1">{"EVA",#N/A,FALSE,"SMT2";#N/A,#N/A,FALSE,"Summary";#N/A,#N/A,FALSE,"Graphs";#N/A,#N/A,FALSE,"4 Panel"}</definedName>
    <definedName name="_________________New19" hidden="1">{"EVA",#N/A,FALSE,"SMT2";#N/A,#N/A,FALSE,"Summary";#N/A,#N/A,FALSE,"Graphs";#N/A,#N/A,FALSE,"4 Panel"}</definedName>
    <definedName name="_________________New20" localSheetId="10" hidden="1">{#N/A,#N/A,FALSE,"SMT1";#N/A,#N/A,FALSE,"SMT2";#N/A,#N/A,FALSE,"Summary";#N/A,#N/A,FALSE,"Graphs";#N/A,#N/A,FALSE,"4 Panel"}</definedName>
    <definedName name="_________________New20" localSheetId="4" hidden="1">{#N/A,#N/A,FALSE,"SMT1";#N/A,#N/A,FALSE,"SMT2";#N/A,#N/A,FALSE,"Summary";#N/A,#N/A,FALSE,"Graphs";#N/A,#N/A,FALSE,"4 Panel"}</definedName>
    <definedName name="_________________New20" hidden="1">{#N/A,#N/A,FALSE,"SMT1";#N/A,#N/A,FALSE,"SMT2";#N/A,#N/A,FALSE,"Summary";#N/A,#N/A,FALSE,"Graphs";#N/A,#N/A,FALSE,"4 Panel"}</definedName>
    <definedName name="_________________New21" localSheetId="10" hidden="1">{#N/A,#N/A,FALSE,"Full";#N/A,#N/A,FALSE,"Half";#N/A,#N/A,FALSE,"Op Expenses";#N/A,#N/A,FALSE,"Cap Charge";#N/A,#N/A,FALSE,"Cost C";#N/A,#N/A,FALSE,"PP&amp;E";#N/A,#N/A,FALSE,"R&amp;D"}</definedName>
    <definedName name="_________________New21" localSheetId="4" hidden="1">{#N/A,#N/A,FALSE,"Full";#N/A,#N/A,FALSE,"Half";#N/A,#N/A,FALSE,"Op Expenses";#N/A,#N/A,FALSE,"Cap Charge";#N/A,#N/A,FALSE,"Cost C";#N/A,#N/A,FALSE,"PP&amp;E";#N/A,#N/A,FALSE,"R&amp;D"}</definedName>
    <definedName name="_________________New21" hidden="1">{#N/A,#N/A,FALSE,"Full";#N/A,#N/A,FALSE,"Half";#N/A,#N/A,FALSE,"Op Expenses";#N/A,#N/A,FALSE,"Cap Charge";#N/A,#N/A,FALSE,"Cost C";#N/A,#N/A,FALSE,"PP&amp;E";#N/A,#N/A,FALSE,"R&amp;D"}</definedName>
    <definedName name="_________________NEW3" localSheetId="10" hidden="1">{#N/A,#N/A,FALSE,"SMT1";#N/A,#N/A,FALSE,"SMT2";#N/A,#N/A,FALSE,"Summary";#N/A,#N/A,FALSE,"Graphs";#N/A,#N/A,FALSE,"4 Panel"}</definedName>
    <definedName name="_________________NEW3" localSheetId="4" hidden="1">{#N/A,#N/A,FALSE,"SMT1";#N/A,#N/A,FALSE,"SMT2";#N/A,#N/A,FALSE,"Summary";#N/A,#N/A,FALSE,"Graphs";#N/A,#N/A,FALSE,"4 Panel"}</definedName>
    <definedName name="_________________NEW3" hidden="1">{#N/A,#N/A,FALSE,"SMT1";#N/A,#N/A,FALSE,"SMT2";#N/A,#N/A,FALSE,"Summary";#N/A,#N/A,FALSE,"Graphs";#N/A,#N/A,FALSE,"4 Panel"}</definedName>
    <definedName name="_________________nEW30" localSheetId="10" hidden="1">{"EVA",#N/A,FALSE,"SMT2";#N/A,#N/A,FALSE,"Summary";#N/A,#N/A,FALSE,"Graphs";#N/A,#N/A,FALSE,"4 Panel"}</definedName>
    <definedName name="_________________nEW30" localSheetId="4" hidden="1">{"EVA",#N/A,FALSE,"SMT2";#N/A,#N/A,FALSE,"Summary";#N/A,#N/A,FALSE,"Graphs";#N/A,#N/A,FALSE,"4 Panel"}</definedName>
    <definedName name="_________________nEW30" hidden="1">{"EVA",#N/A,FALSE,"SMT2";#N/A,#N/A,FALSE,"Summary";#N/A,#N/A,FALSE,"Graphs";#N/A,#N/A,FALSE,"4 Panel"}</definedName>
    <definedName name="_________________New31" localSheetId="10" hidden="1">{#N/A,#N/A,FALSE,"SMT1";#N/A,#N/A,FALSE,"SMT2";#N/A,#N/A,FALSE,"Summary";#N/A,#N/A,FALSE,"Graphs";#N/A,#N/A,FALSE,"4 Panel"}</definedName>
    <definedName name="_________________New31" localSheetId="4" hidden="1">{#N/A,#N/A,FALSE,"SMT1";#N/A,#N/A,FALSE,"SMT2";#N/A,#N/A,FALSE,"Summary";#N/A,#N/A,FALSE,"Graphs";#N/A,#N/A,FALSE,"4 Panel"}</definedName>
    <definedName name="_________________New31" hidden="1">{#N/A,#N/A,FALSE,"SMT1";#N/A,#N/A,FALSE,"SMT2";#N/A,#N/A,FALSE,"Summary";#N/A,#N/A,FALSE,"Graphs";#N/A,#N/A,FALSE,"4 Panel"}</definedName>
    <definedName name="_________________New32" localSheetId="10" hidden="1">{#N/A,#N/A,FALSE,"SMT1";#N/A,#N/A,FALSE,"SMT2";#N/A,#N/A,FALSE,"Summary";#N/A,#N/A,FALSE,"Graphs";#N/A,#N/A,FALSE,"4 Panel"}</definedName>
    <definedName name="_________________New32" localSheetId="4" hidden="1">{#N/A,#N/A,FALSE,"SMT1";#N/A,#N/A,FALSE,"SMT2";#N/A,#N/A,FALSE,"Summary";#N/A,#N/A,FALSE,"Graphs";#N/A,#N/A,FALSE,"4 Panel"}</definedName>
    <definedName name="_________________New32" hidden="1">{#N/A,#N/A,FALSE,"SMT1";#N/A,#N/A,FALSE,"SMT2";#N/A,#N/A,FALSE,"Summary";#N/A,#N/A,FALSE,"Graphs";#N/A,#N/A,FALSE,"4 Panel"}</definedName>
    <definedName name="_________________New33" localSheetId="10" hidden="1">{#N/A,#N/A,FALSE,"Full";#N/A,#N/A,FALSE,"Half";#N/A,#N/A,FALSE,"Op Expenses";#N/A,#N/A,FALSE,"Cap Charge";#N/A,#N/A,FALSE,"Cost C";#N/A,#N/A,FALSE,"PP&amp;E";#N/A,#N/A,FALSE,"R&amp;D"}</definedName>
    <definedName name="_________________New33" localSheetId="4" hidden="1">{#N/A,#N/A,FALSE,"Full";#N/A,#N/A,FALSE,"Half";#N/A,#N/A,FALSE,"Op Expenses";#N/A,#N/A,FALSE,"Cap Charge";#N/A,#N/A,FALSE,"Cost C";#N/A,#N/A,FALSE,"PP&amp;E";#N/A,#N/A,FALSE,"R&amp;D"}</definedName>
    <definedName name="_________________New33" hidden="1">{#N/A,#N/A,FALSE,"Full";#N/A,#N/A,FALSE,"Half";#N/A,#N/A,FALSE,"Op Expenses";#N/A,#N/A,FALSE,"Cap Charge";#N/A,#N/A,FALSE,"Cost C";#N/A,#N/A,FALSE,"PP&amp;E";#N/A,#N/A,FALSE,"R&amp;D"}</definedName>
    <definedName name="_________________New34" localSheetId="10" hidden="1">{"EVA",#N/A,FALSE,"SMT2";#N/A,#N/A,FALSE,"Summary";#N/A,#N/A,FALSE,"Graphs";#N/A,#N/A,FALSE,"4 Panel"}</definedName>
    <definedName name="_________________New34" localSheetId="4" hidden="1">{"EVA",#N/A,FALSE,"SMT2";#N/A,#N/A,FALSE,"Summary";#N/A,#N/A,FALSE,"Graphs";#N/A,#N/A,FALSE,"4 Panel"}</definedName>
    <definedName name="_________________New34" hidden="1">{"EVA",#N/A,FALSE,"SMT2";#N/A,#N/A,FALSE,"Summary";#N/A,#N/A,FALSE,"Graphs";#N/A,#N/A,FALSE,"4 Panel"}</definedName>
    <definedName name="_________________New35" localSheetId="10" hidden="1">{#N/A,#N/A,FALSE,"SMT1";#N/A,#N/A,FALSE,"SMT2";#N/A,#N/A,FALSE,"Summary";#N/A,#N/A,FALSE,"Graphs";#N/A,#N/A,FALSE,"4 Panel"}</definedName>
    <definedName name="_________________New35" localSheetId="4" hidden="1">{#N/A,#N/A,FALSE,"SMT1";#N/A,#N/A,FALSE,"SMT2";#N/A,#N/A,FALSE,"Summary";#N/A,#N/A,FALSE,"Graphs";#N/A,#N/A,FALSE,"4 Panel"}</definedName>
    <definedName name="_________________New35" hidden="1">{#N/A,#N/A,FALSE,"SMT1";#N/A,#N/A,FALSE,"SMT2";#N/A,#N/A,FALSE,"Summary";#N/A,#N/A,FALSE,"Graphs";#N/A,#N/A,FALSE,"4 Panel"}</definedName>
    <definedName name="_________________New36" localSheetId="10" hidden="1">{#N/A,#N/A,FALSE,"Full";#N/A,#N/A,FALSE,"Half";#N/A,#N/A,FALSE,"Op Expenses";#N/A,#N/A,FALSE,"Cap Charge";#N/A,#N/A,FALSE,"Cost C";#N/A,#N/A,FALSE,"PP&amp;E";#N/A,#N/A,FALSE,"R&amp;D"}</definedName>
    <definedName name="_________________New36" localSheetId="4" hidden="1">{#N/A,#N/A,FALSE,"Full";#N/A,#N/A,FALSE,"Half";#N/A,#N/A,FALSE,"Op Expenses";#N/A,#N/A,FALSE,"Cap Charge";#N/A,#N/A,FALSE,"Cost C";#N/A,#N/A,FALSE,"PP&amp;E";#N/A,#N/A,FALSE,"R&amp;D"}</definedName>
    <definedName name="_________________New36" hidden="1">{#N/A,#N/A,FALSE,"Full";#N/A,#N/A,FALSE,"Half";#N/A,#N/A,FALSE,"Op Expenses";#N/A,#N/A,FALSE,"Cap Charge";#N/A,#N/A,FALSE,"Cost C";#N/A,#N/A,FALSE,"PP&amp;E";#N/A,#N/A,FALSE,"R&amp;D"}</definedName>
    <definedName name="_________________NEW4" localSheetId="10" hidden="1">{#N/A,#N/A,FALSE,"Full";#N/A,#N/A,FALSE,"Half";#N/A,#N/A,FALSE,"Op Expenses";#N/A,#N/A,FALSE,"Cap Charge";#N/A,#N/A,FALSE,"Cost C";#N/A,#N/A,FALSE,"PP&amp;E";#N/A,#N/A,FALSE,"R&amp;D"}</definedName>
    <definedName name="_________________NEW4" localSheetId="4" hidden="1">{#N/A,#N/A,FALSE,"Full";#N/A,#N/A,FALSE,"Half";#N/A,#N/A,FALSE,"Op Expenses";#N/A,#N/A,FALSE,"Cap Charge";#N/A,#N/A,FALSE,"Cost C";#N/A,#N/A,FALSE,"PP&amp;E";#N/A,#N/A,FALSE,"R&amp;D"}</definedName>
    <definedName name="_________________NEW4" hidden="1">{#N/A,#N/A,FALSE,"Full";#N/A,#N/A,FALSE,"Half";#N/A,#N/A,FALSE,"Op Expenses";#N/A,#N/A,FALSE,"Cap Charge";#N/A,#N/A,FALSE,"Cost C";#N/A,#N/A,FALSE,"PP&amp;E";#N/A,#N/A,FALSE,"R&amp;D"}</definedName>
    <definedName name="_________________PAG1">#REF!</definedName>
    <definedName name="_________________PAG2">#REF!</definedName>
    <definedName name="_________________pas1">#REF!</definedName>
    <definedName name="_________________pas2">#REF!</definedName>
    <definedName name="_________________pat1">#REF!</definedName>
    <definedName name="_________________pay1">#REF!</definedName>
    <definedName name="_________________pay4">#REF!</definedName>
    <definedName name="_________________PF1">#REF!</definedName>
    <definedName name="_________________PF4">#REF!</definedName>
    <definedName name="_________________PF5">#REF!</definedName>
    <definedName name="_________________R" localSheetId="10" hidden="1">{#N/A,#N/A,FALSE,"GRAFICO";#N/A,#N/A,FALSE,"CAJA (2)";#N/A,#N/A,FALSE,"TERCEROS-PROMEDIO";#N/A,#N/A,FALSE,"CAJA";#N/A,#N/A,FALSE,"INGRESOS1995-2003";#N/A,#N/A,FALSE,"GASTOS1995-2003"}</definedName>
    <definedName name="_________________R" localSheetId="4" hidden="1">{#N/A,#N/A,FALSE,"GRAFICO";#N/A,#N/A,FALSE,"CAJA (2)";#N/A,#N/A,FALSE,"TERCEROS-PROMEDIO";#N/A,#N/A,FALSE,"CAJA";#N/A,#N/A,FALSE,"INGRESOS1995-2003";#N/A,#N/A,FALSE,"GASTOS1995-2003"}</definedName>
    <definedName name="_________________R" hidden="1">{#N/A,#N/A,FALSE,"GRAFICO";#N/A,#N/A,FALSE,"CAJA (2)";#N/A,#N/A,FALSE,"TERCEROS-PROMEDIO";#N/A,#N/A,FALSE,"CAJA";#N/A,#N/A,FALSE,"INGRESOS1995-2003";#N/A,#N/A,FALSE,"GASTOS1995-2003"}</definedName>
    <definedName name="_________________TR10">#REF!</definedName>
    <definedName name="_________________TR11">#REF!</definedName>
    <definedName name="_________________TR12">#REF!</definedName>
    <definedName name="_________________TR13">#REF!</definedName>
    <definedName name="_________________TR14">#REF!</definedName>
    <definedName name="_________________TR15">#REF!</definedName>
    <definedName name="_________________TR16">#REF!</definedName>
    <definedName name="_________________XX1">#REF!</definedName>
    <definedName name="_________________XX10">#REF!</definedName>
    <definedName name="_________________XX11">#REF!</definedName>
    <definedName name="_________________XX12">#REF!</definedName>
    <definedName name="_________________XX2">#REF!</definedName>
    <definedName name="_________________XX3">#REF!</definedName>
    <definedName name="_________________XX4">#REF!</definedName>
    <definedName name="_________________XX5">#REF!</definedName>
    <definedName name="_________________XX6">#REF!</definedName>
    <definedName name="_________________XX7">#REF!</definedName>
    <definedName name="_________________XX8">#REF!</definedName>
    <definedName name="_________________XX9">#REF!</definedName>
    <definedName name="________________act1">#REF!</definedName>
    <definedName name="________________act2">#REF!</definedName>
    <definedName name="________________act3">#REF!</definedName>
    <definedName name="________________apf1">#REF!</definedName>
    <definedName name="________________arp1">#REF!</definedName>
    <definedName name="________________cmd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25">#REF!</definedName>
    <definedName name="________________DAT26">#REF!</definedName>
    <definedName name="________________DAT27">#REF!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ND1">#REF!</definedName>
    <definedName name="________________gas1">#REF!</definedName>
    <definedName name="________________gas2">#REF!</definedName>
    <definedName name="________________gas3">#REF!</definedName>
    <definedName name="________________gas4">#REF!</definedName>
    <definedName name="________________gas5">#REF!</definedName>
    <definedName name="________________GND1">#REF!</definedName>
    <definedName name="________________GND2">#REF!</definedName>
    <definedName name="________________GND3">#REF!</definedName>
    <definedName name="________________GND4">#REF!</definedName>
    <definedName name="________________GND5">#REF!</definedName>
    <definedName name="________________GTO1">#REF!</definedName>
    <definedName name="________________IMP1">#REF!</definedName>
    <definedName name="________________ing1">#REF!</definedName>
    <definedName name="________________ing2">#REF!</definedName>
    <definedName name="________________ing3">#REF!</definedName>
    <definedName name="________________isa1">#REF!</definedName>
    <definedName name="________________isa3">#REF!</definedName>
    <definedName name="________________new1" localSheetId="10" hidden="1">{#N/A,#N/A,FALSE,"SMT1";#N/A,#N/A,FALSE,"SMT2";#N/A,#N/A,FALSE,"Summary";#N/A,#N/A,FALSE,"Graphs";#N/A,#N/A,FALSE,"4 Panel"}</definedName>
    <definedName name="________________new1" localSheetId="4" hidden="1">{#N/A,#N/A,FALSE,"SMT1";#N/A,#N/A,FALSE,"SMT2";#N/A,#N/A,FALSE,"Summary";#N/A,#N/A,FALSE,"Graphs";#N/A,#N/A,FALSE,"4 Panel"}</definedName>
    <definedName name="________________new1" hidden="1">{#N/A,#N/A,FALSE,"SMT1";#N/A,#N/A,FALSE,"SMT2";#N/A,#N/A,FALSE,"Summary";#N/A,#N/A,FALSE,"Graphs";#N/A,#N/A,FALSE,"4 Panel"}</definedName>
    <definedName name="________________New15" localSheetId="10" hidden="1">{"EVA",#N/A,FALSE,"SMT2";#N/A,#N/A,FALSE,"Summary";#N/A,#N/A,FALSE,"Graphs";#N/A,#N/A,FALSE,"4 Panel"}</definedName>
    <definedName name="________________New15" localSheetId="4" hidden="1">{"EVA",#N/A,FALSE,"SMT2";#N/A,#N/A,FALSE,"Summary";#N/A,#N/A,FALSE,"Graphs";#N/A,#N/A,FALSE,"4 Panel"}</definedName>
    <definedName name="________________New15" hidden="1">{"EVA",#N/A,FALSE,"SMT2";#N/A,#N/A,FALSE,"Summary";#N/A,#N/A,FALSE,"Graphs";#N/A,#N/A,FALSE,"4 Panel"}</definedName>
    <definedName name="________________New16" localSheetId="10" hidden="1">{#N/A,#N/A,FALSE,"SMT1";#N/A,#N/A,FALSE,"SMT2";#N/A,#N/A,FALSE,"Summary";#N/A,#N/A,FALSE,"Graphs";#N/A,#N/A,FALSE,"4 Panel"}</definedName>
    <definedName name="________________New16" localSheetId="4" hidden="1">{#N/A,#N/A,FALSE,"SMT1";#N/A,#N/A,FALSE,"SMT2";#N/A,#N/A,FALSE,"Summary";#N/A,#N/A,FALSE,"Graphs";#N/A,#N/A,FALSE,"4 Panel"}</definedName>
    <definedName name="________________New16" hidden="1">{#N/A,#N/A,FALSE,"SMT1";#N/A,#N/A,FALSE,"SMT2";#N/A,#N/A,FALSE,"Summary";#N/A,#N/A,FALSE,"Graphs";#N/A,#N/A,FALSE,"4 Panel"}</definedName>
    <definedName name="________________New17" localSheetId="10" hidden="1">{#N/A,#N/A,FALSE,"SMT1";#N/A,#N/A,FALSE,"SMT2";#N/A,#N/A,FALSE,"Summary";#N/A,#N/A,FALSE,"Graphs";#N/A,#N/A,FALSE,"4 Panel"}</definedName>
    <definedName name="________________New17" localSheetId="4" hidden="1">{#N/A,#N/A,FALSE,"SMT1";#N/A,#N/A,FALSE,"SMT2";#N/A,#N/A,FALSE,"Summary";#N/A,#N/A,FALSE,"Graphs";#N/A,#N/A,FALSE,"4 Panel"}</definedName>
    <definedName name="________________New17" hidden="1">{#N/A,#N/A,FALSE,"SMT1";#N/A,#N/A,FALSE,"SMT2";#N/A,#N/A,FALSE,"Summary";#N/A,#N/A,FALSE,"Graphs";#N/A,#N/A,FALSE,"4 Panel"}</definedName>
    <definedName name="________________New18" localSheetId="10" hidden="1">{#N/A,#N/A,FALSE,"Full";#N/A,#N/A,FALSE,"Half";#N/A,#N/A,FALSE,"Op Expenses";#N/A,#N/A,FALSE,"Cap Charge";#N/A,#N/A,FALSE,"Cost C";#N/A,#N/A,FALSE,"PP&amp;E";#N/A,#N/A,FALSE,"R&amp;D"}</definedName>
    <definedName name="________________New18" localSheetId="4" hidden="1">{#N/A,#N/A,FALSE,"Full";#N/A,#N/A,FALSE,"Half";#N/A,#N/A,FALSE,"Op Expenses";#N/A,#N/A,FALSE,"Cap Charge";#N/A,#N/A,FALSE,"Cost C";#N/A,#N/A,FALSE,"PP&amp;E";#N/A,#N/A,FALSE,"R&amp;D"}</definedName>
    <definedName name="________________New18" hidden="1">{#N/A,#N/A,FALSE,"Full";#N/A,#N/A,FALSE,"Half";#N/A,#N/A,FALSE,"Op Expenses";#N/A,#N/A,FALSE,"Cap Charge";#N/A,#N/A,FALSE,"Cost C";#N/A,#N/A,FALSE,"PP&amp;E";#N/A,#N/A,FALSE,"R&amp;D"}</definedName>
    <definedName name="________________New19" localSheetId="10" hidden="1">{"EVA",#N/A,FALSE,"SMT2";#N/A,#N/A,FALSE,"Summary";#N/A,#N/A,FALSE,"Graphs";#N/A,#N/A,FALSE,"4 Panel"}</definedName>
    <definedName name="________________New19" localSheetId="4" hidden="1">{"EVA",#N/A,FALSE,"SMT2";#N/A,#N/A,FALSE,"Summary";#N/A,#N/A,FALSE,"Graphs";#N/A,#N/A,FALSE,"4 Panel"}</definedName>
    <definedName name="________________New19" hidden="1">{"EVA",#N/A,FALSE,"SMT2";#N/A,#N/A,FALSE,"Summary";#N/A,#N/A,FALSE,"Graphs";#N/A,#N/A,FALSE,"4 Panel"}</definedName>
    <definedName name="________________New20" localSheetId="10" hidden="1">{#N/A,#N/A,FALSE,"SMT1";#N/A,#N/A,FALSE,"SMT2";#N/A,#N/A,FALSE,"Summary";#N/A,#N/A,FALSE,"Graphs";#N/A,#N/A,FALSE,"4 Panel"}</definedName>
    <definedName name="________________New20" localSheetId="4" hidden="1">{#N/A,#N/A,FALSE,"SMT1";#N/A,#N/A,FALSE,"SMT2";#N/A,#N/A,FALSE,"Summary";#N/A,#N/A,FALSE,"Graphs";#N/A,#N/A,FALSE,"4 Panel"}</definedName>
    <definedName name="________________New20" hidden="1">{#N/A,#N/A,FALSE,"SMT1";#N/A,#N/A,FALSE,"SMT2";#N/A,#N/A,FALSE,"Summary";#N/A,#N/A,FALSE,"Graphs";#N/A,#N/A,FALSE,"4 Panel"}</definedName>
    <definedName name="________________New21" localSheetId="10" hidden="1">{#N/A,#N/A,FALSE,"Full";#N/A,#N/A,FALSE,"Half";#N/A,#N/A,FALSE,"Op Expenses";#N/A,#N/A,FALSE,"Cap Charge";#N/A,#N/A,FALSE,"Cost C";#N/A,#N/A,FALSE,"PP&amp;E";#N/A,#N/A,FALSE,"R&amp;D"}</definedName>
    <definedName name="________________New21" localSheetId="4" hidden="1">{#N/A,#N/A,FALSE,"Full";#N/A,#N/A,FALSE,"Half";#N/A,#N/A,FALSE,"Op Expenses";#N/A,#N/A,FALSE,"Cap Charge";#N/A,#N/A,FALSE,"Cost C";#N/A,#N/A,FALSE,"PP&amp;E";#N/A,#N/A,FALSE,"R&amp;D"}</definedName>
    <definedName name="________________New21" hidden="1">{#N/A,#N/A,FALSE,"Full";#N/A,#N/A,FALSE,"Half";#N/A,#N/A,FALSE,"Op Expenses";#N/A,#N/A,FALSE,"Cap Charge";#N/A,#N/A,FALSE,"Cost C";#N/A,#N/A,FALSE,"PP&amp;E";#N/A,#N/A,FALSE,"R&amp;D"}</definedName>
    <definedName name="________________NEW3" localSheetId="10" hidden="1">{#N/A,#N/A,FALSE,"SMT1";#N/A,#N/A,FALSE,"SMT2";#N/A,#N/A,FALSE,"Summary";#N/A,#N/A,FALSE,"Graphs";#N/A,#N/A,FALSE,"4 Panel"}</definedName>
    <definedName name="________________NEW3" localSheetId="4" hidden="1">{#N/A,#N/A,FALSE,"SMT1";#N/A,#N/A,FALSE,"SMT2";#N/A,#N/A,FALSE,"Summary";#N/A,#N/A,FALSE,"Graphs";#N/A,#N/A,FALSE,"4 Panel"}</definedName>
    <definedName name="________________NEW3" hidden="1">{#N/A,#N/A,FALSE,"SMT1";#N/A,#N/A,FALSE,"SMT2";#N/A,#N/A,FALSE,"Summary";#N/A,#N/A,FALSE,"Graphs";#N/A,#N/A,FALSE,"4 Panel"}</definedName>
    <definedName name="________________nEW30" localSheetId="10" hidden="1">{"EVA",#N/A,FALSE,"SMT2";#N/A,#N/A,FALSE,"Summary";#N/A,#N/A,FALSE,"Graphs";#N/A,#N/A,FALSE,"4 Panel"}</definedName>
    <definedName name="________________nEW30" localSheetId="4" hidden="1">{"EVA",#N/A,FALSE,"SMT2";#N/A,#N/A,FALSE,"Summary";#N/A,#N/A,FALSE,"Graphs";#N/A,#N/A,FALSE,"4 Panel"}</definedName>
    <definedName name="________________nEW30" hidden="1">{"EVA",#N/A,FALSE,"SMT2";#N/A,#N/A,FALSE,"Summary";#N/A,#N/A,FALSE,"Graphs";#N/A,#N/A,FALSE,"4 Panel"}</definedName>
    <definedName name="________________New31" localSheetId="10" hidden="1">{#N/A,#N/A,FALSE,"SMT1";#N/A,#N/A,FALSE,"SMT2";#N/A,#N/A,FALSE,"Summary";#N/A,#N/A,FALSE,"Graphs";#N/A,#N/A,FALSE,"4 Panel"}</definedName>
    <definedName name="________________New31" localSheetId="4" hidden="1">{#N/A,#N/A,FALSE,"SMT1";#N/A,#N/A,FALSE,"SMT2";#N/A,#N/A,FALSE,"Summary";#N/A,#N/A,FALSE,"Graphs";#N/A,#N/A,FALSE,"4 Panel"}</definedName>
    <definedName name="________________New31" hidden="1">{#N/A,#N/A,FALSE,"SMT1";#N/A,#N/A,FALSE,"SMT2";#N/A,#N/A,FALSE,"Summary";#N/A,#N/A,FALSE,"Graphs";#N/A,#N/A,FALSE,"4 Panel"}</definedName>
    <definedName name="________________New32" localSheetId="10" hidden="1">{#N/A,#N/A,FALSE,"SMT1";#N/A,#N/A,FALSE,"SMT2";#N/A,#N/A,FALSE,"Summary";#N/A,#N/A,FALSE,"Graphs";#N/A,#N/A,FALSE,"4 Panel"}</definedName>
    <definedName name="________________New32" localSheetId="4" hidden="1">{#N/A,#N/A,FALSE,"SMT1";#N/A,#N/A,FALSE,"SMT2";#N/A,#N/A,FALSE,"Summary";#N/A,#N/A,FALSE,"Graphs";#N/A,#N/A,FALSE,"4 Panel"}</definedName>
    <definedName name="________________New32" hidden="1">{#N/A,#N/A,FALSE,"SMT1";#N/A,#N/A,FALSE,"SMT2";#N/A,#N/A,FALSE,"Summary";#N/A,#N/A,FALSE,"Graphs";#N/A,#N/A,FALSE,"4 Panel"}</definedName>
    <definedName name="________________New33" localSheetId="10" hidden="1">{#N/A,#N/A,FALSE,"Full";#N/A,#N/A,FALSE,"Half";#N/A,#N/A,FALSE,"Op Expenses";#N/A,#N/A,FALSE,"Cap Charge";#N/A,#N/A,FALSE,"Cost C";#N/A,#N/A,FALSE,"PP&amp;E";#N/A,#N/A,FALSE,"R&amp;D"}</definedName>
    <definedName name="________________New33" localSheetId="4" hidden="1">{#N/A,#N/A,FALSE,"Full";#N/A,#N/A,FALSE,"Half";#N/A,#N/A,FALSE,"Op Expenses";#N/A,#N/A,FALSE,"Cap Charge";#N/A,#N/A,FALSE,"Cost C";#N/A,#N/A,FALSE,"PP&amp;E";#N/A,#N/A,FALSE,"R&amp;D"}</definedName>
    <definedName name="________________New33" hidden="1">{#N/A,#N/A,FALSE,"Full";#N/A,#N/A,FALSE,"Half";#N/A,#N/A,FALSE,"Op Expenses";#N/A,#N/A,FALSE,"Cap Charge";#N/A,#N/A,FALSE,"Cost C";#N/A,#N/A,FALSE,"PP&amp;E";#N/A,#N/A,FALSE,"R&amp;D"}</definedName>
    <definedName name="________________New34" localSheetId="10" hidden="1">{"EVA",#N/A,FALSE,"SMT2";#N/A,#N/A,FALSE,"Summary";#N/A,#N/A,FALSE,"Graphs";#N/A,#N/A,FALSE,"4 Panel"}</definedName>
    <definedName name="________________New34" localSheetId="4" hidden="1">{"EVA",#N/A,FALSE,"SMT2";#N/A,#N/A,FALSE,"Summary";#N/A,#N/A,FALSE,"Graphs";#N/A,#N/A,FALSE,"4 Panel"}</definedName>
    <definedName name="________________New34" hidden="1">{"EVA",#N/A,FALSE,"SMT2";#N/A,#N/A,FALSE,"Summary";#N/A,#N/A,FALSE,"Graphs";#N/A,#N/A,FALSE,"4 Panel"}</definedName>
    <definedName name="________________New35" localSheetId="10" hidden="1">{#N/A,#N/A,FALSE,"SMT1";#N/A,#N/A,FALSE,"SMT2";#N/A,#N/A,FALSE,"Summary";#N/A,#N/A,FALSE,"Graphs";#N/A,#N/A,FALSE,"4 Panel"}</definedName>
    <definedName name="________________New35" localSheetId="4" hidden="1">{#N/A,#N/A,FALSE,"SMT1";#N/A,#N/A,FALSE,"SMT2";#N/A,#N/A,FALSE,"Summary";#N/A,#N/A,FALSE,"Graphs";#N/A,#N/A,FALSE,"4 Panel"}</definedName>
    <definedName name="________________New35" hidden="1">{#N/A,#N/A,FALSE,"SMT1";#N/A,#N/A,FALSE,"SMT2";#N/A,#N/A,FALSE,"Summary";#N/A,#N/A,FALSE,"Graphs";#N/A,#N/A,FALSE,"4 Panel"}</definedName>
    <definedName name="________________New36" localSheetId="10" hidden="1">{#N/A,#N/A,FALSE,"Full";#N/A,#N/A,FALSE,"Half";#N/A,#N/A,FALSE,"Op Expenses";#N/A,#N/A,FALSE,"Cap Charge";#N/A,#N/A,FALSE,"Cost C";#N/A,#N/A,FALSE,"PP&amp;E";#N/A,#N/A,FALSE,"R&amp;D"}</definedName>
    <definedName name="________________New36" localSheetId="4" hidden="1">{#N/A,#N/A,FALSE,"Full";#N/A,#N/A,FALSE,"Half";#N/A,#N/A,FALSE,"Op Expenses";#N/A,#N/A,FALSE,"Cap Charge";#N/A,#N/A,FALSE,"Cost C";#N/A,#N/A,FALSE,"PP&amp;E";#N/A,#N/A,FALSE,"R&amp;D"}</definedName>
    <definedName name="________________New36" hidden="1">{#N/A,#N/A,FALSE,"Full";#N/A,#N/A,FALSE,"Half";#N/A,#N/A,FALSE,"Op Expenses";#N/A,#N/A,FALSE,"Cap Charge";#N/A,#N/A,FALSE,"Cost C";#N/A,#N/A,FALSE,"PP&amp;E";#N/A,#N/A,FALSE,"R&amp;D"}</definedName>
    <definedName name="________________NEW4" localSheetId="10" hidden="1">{#N/A,#N/A,FALSE,"Full";#N/A,#N/A,FALSE,"Half";#N/A,#N/A,FALSE,"Op Expenses";#N/A,#N/A,FALSE,"Cap Charge";#N/A,#N/A,FALSE,"Cost C";#N/A,#N/A,FALSE,"PP&amp;E";#N/A,#N/A,FALSE,"R&amp;D"}</definedName>
    <definedName name="________________NEW4" localSheetId="4" hidden="1">{#N/A,#N/A,FALSE,"Full";#N/A,#N/A,FALSE,"Half";#N/A,#N/A,FALSE,"Op Expenses";#N/A,#N/A,FALSE,"Cap Charge";#N/A,#N/A,FALSE,"Cost C";#N/A,#N/A,FALSE,"PP&amp;E";#N/A,#N/A,FALSE,"R&amp;D"}</definedName>
    <definedName name="________________NEW4" hidden="1">{#N/A,#N/A,FALSE,"Full";#N/A,#N/A,FALSE,"Half";#N/A,#N/A,FALSE,"Op Expenses";#N/A,#N/A,FALSE,"Cap Charge";#N/A,#N/A,FALSE,"Cost C";#N/A,#N/A,FALSE,"PP&amp;E";#N/A,#N/A,FALSE,"R&amp;D"}</definedName>
    <definedName name="________________PAG1">#REF!</definedName>
    <definedName name="________________PAG2">#REF!</definedName>
    <definedName name="________________pas1">#REF!</definedName>
    <definedName name="________________pas2">#REF!</definedName>
    <definedName name="________________pat1">#REF!</definedName>
    <definedName name="________________pay1">#REF!</definedName>
    <definedName name="________________pay4">#REF!</definedName>
    <definedName name="________________PF1">#REF!</definedName>
    <definedName name="________________PF4">#REF!</definedName>
    <definedName name="________________PF5">#REF!</definedName>
    <definedName name="________________R" localSheetId="10" hidden="1">{#N/A,#N/A,FALSE,"GRAFICO";#N/A,#N/A,FALSE,"CAJA (2)";#N/A,#N/A,FALSE,"TERCEROS-PROMEDIO";#N/A,#N/A,FALSE,"CAJA";#N/A,#N/A,FALSE,"INGRESOS1995-2003";#N/A,#N/A,FALSE,"GASTOS1995-2003"}</definedName>
    <definedName name="________________R" localSheetId="4" hidden="1">{#N/A,#N/A,FALSE,"GRAFICO";#N/A,#N/A,FALSE,"CAJA (2)";#N/A,#N/A,FALSE,"TERCEROS-PROMEDIO";#N/A,#N/A,FALSE,"CAJA";#N/A,#N/A,FALSE,"INGRESOS1995-2003";#N/A,#N/A,FALSE,"GASTOS1995-2003"}</definedName>
    <definedName name="________________R" hidden="1">{#N/A,#N/A,FALSE,"GRAFICO";#N/A,#N/A,FALSE,"CAJA (2)";#N/A,#N/A,FALSE,"TERCEROS-PROMEDIO";#N/A,#N/A,FALSE,"CAJA";#N/A,#N/A,FALSE,"INGRESOS1995-2003";#N/A,#N/A,FALSE,"GASTOS1995-2003"}</definedName>
    <definedName name="________________TR10">#REF!</definedName>
    <definedName name="________________TR11">#REF!</definedName>
    <definedName name="________________TR12">#REF!</definedName>
    <definedName name="________________TR13">#REF!</definedName>
    <definedName name="________________TR14">#REF!</definedName>
    <definedName name="________________TR15">#REF!</definedName>
    <definedName name="________________TR16">#REF!</definedName>
    <definedName name="________________XX1">#REF!</definedName>
    <definedName name="________________XX10">#REF!</definedName>
    <definedName name="________________XX11">#REF!</definedName>
    <definedName name="________________XX12">#REF!</definedName>
    <definedName name="________________XX2">#REF!</definedName>
    <definedName name="________________XX3">#REF!</definedName>
    <definedName name="________________XX4">#REF!</definedName>
    <definedName name="________________XX5">#REF!</definedName>
    <definedName name="________________XX6">#REF!</definedName>
    <definedName name="________________XX7">#REF!</definedName>
    <definedName name="________________XX8">#REF!</definedName>
    <definedName name="________________XX9">#REF!</definedName>
    <definedName name="_______________act1">#REF!</definedName>
    <definedName name="_______________act2">#REF!</definedName>
    <definedName name="_______________act3">#REF!</definedName>
    <definedName name="_______________apf1">#REF!</definedName>
    <definedName name="_______________arp1">#REF!</definedName>
    <definedName name="_______________cmd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ND1">#REF!</definedName>
    <definedName name="_______________gas1">#REF!</definedName>
    <definedName name="_______________gas2">#REF!</definedName>
    <definedName name="_______________gas3">#REF!</definedName>
    <definedName name="_______________gas4">#REF!</definedName>
    <definedName name="_______________gas5">#REF!</definedName>
    <definedName name="_______________GND1">#REF!</definedName>
    <definedName name="_______________GND2">#REF!</definedName>
    <definedName name="_______________GND3">#REF!</definedName>
    <definedName name="_______________GND4">#REF!</definedName>
    <definedName name="_______________GND5">#REF!</definedName>
    <definedName name="_______________GTO1">#REF!</definedName>
    <definedName name="_______________IMP1">#REF!</definedName>
    <definedName name="_______________ing1">#REF!</definedName>
    <definedName name="_______________ing2">#REF!</definedName>
    <definedName name="_______________ing3">#REF!</definedName>
    <definedName name="_______________isa1">#REF!</definedName>
    <definedName name="_______________isa3">#REF!</definedName>
    <definedName name="_______________new1" localSheetId="10" hidden="1">{#N/A,#N/A,FALSE,"SMT1";#N/A,#N/A,FALSE,"SMT2";#N/A,#N/A,FALSE,"Summary";#N/A,#N/A,FALSE,"Graphs";#N/A,#N/A,FALSE,"4 Panel"}</definedName>
    <definedName name="_______________new1" localSheetId="4" hidden="1">{#N/A,#N/A,FALSE,"SMT1";#N/A,#N/A,FALSE,"SMT2";#N/A,#N/A,FALSE,"Summary";#N/A,#N/A,FALSE,"Graphs";#N/A,#N/A,FALSE,"4 Panel"}</definedName>
    <definedName name="_______________new1" hidden="1">{#N/A,#N/A,FALSE,"SMT1";#N/A,#N/A,FALSE,"SMT2";#N/A,#N/A,FALSE,"Summary";#N/A,#N/A,FALSE,"Graphs";#N/A,#N/A,FALSE,"4 Panel"}</definedName>
    <definedName name="_______________New15" localSheetId="10" hidden="1">{"EVA",#N/A,FALSE,"SMT2";#N/A,#N/A,FALSE,"Summary";#N/A,#N/A,FALSE,"Graphs";#N/A,#N/A,FALSE,"4 Panel"}</definedName>
    <definedName name="_______________New15" localSheetId="4" hidden="1">{"EVA",#N/A,FALSE,"SMT2";#N/A,#N/A,FALSE,"Summary";#N/A,#N/A,FALSE,"Graphs";#N/A,#N/A,FALSE,"4 Panel"}</definedName>
    <definedName name="_______________New15" hidden="1">{"EVA",#N/A,FALSE,"SMT2";#N/A,#N/A,FALSE,"Summary";#N/A,#N/A,FALSE,"Graphs";#N/A,#N/A,FALSE,"4 Panel"}</definedName>
    <definedName name="_______________New16" localSheetId="10" hidden="1">{#N/A,#N/A,FALSE,"SMT1";#N/A,#N/A,FALSE,"SMT2";#N/A,#N/A,FALSE,"Summary";#N/A,#N/A,FALSE,"Graphs";#N/A,#N/A,FALSE,"4 Panel"}</definedName>
    <definedName name="_______________New16" localSheetId="4" hidden="1">{#N/A,#N/A,FALSE,"SMT1";#N/A,#N/A,FALSE,"SMT2";#N/A,#N/A,FALSE,"Summary";#N/A,#N/A,FALSE,"Graphs";#N/A,#N/A,FALSE,"4 Panel"}</definedName>
    <definedName name="_______________New16" hidden="1">{#N/A,#N/A,FALSE,"SMT1";#N/A,#N/A,FALSE,"SMT2";#N/A,#N/A,FALSE,"Summary";#N/A,#N/A,FALSE,"Graphs";#N/A,#N/A,FALSE,"4 Panel"}</definedName>
    <definedName name="_______________New17" localSheetId="10" hidden="1">{#N/A,#N/A,FALSE,"SMT1";#N/A,#N/A,FALSE,"SMT2";#N/A,#N/A,FALSE,"Summary";#N/A,#N/A,FALSE,"Graphs";#N/A,#N/A,FALSE,"4 Panel"}</definedName>
    <definedName name="_______________New17" localSheetId="4" hidden="1">{#N/A,#N/A,FALSE,"SMT1";#N/A,#N/A,FALSE,"SMT2";#N/A,#N/A,FALSE,"Summary";#N/A,#N/A,FALSE,"Graphs";#N/A,#N/A,FALSE,"4 Panel"}</definedName>
    <definedName name="_______________New17" hidden="1">{#N/A,#N/A,FALSE,"SMT1";#N/A,#N/A,FALSE,"SMT2";#N/A,#N/A,FALSE,"Summary";#N/A,#N/A,FALSE,"Graphs";#N/A,#N/A,FALSE,"4 Panel"}</definedName>
    <definedName name="_______________New18" localSheetId="10" hidden="1">{#N/A,#N/A,FALSE,"Full";#N/A,#N/A,FALSE,"Half";#N/A,#N/A,FALSE,"Op Expenses";#N/A,#N/A,FALSE,"Cap Charge";#N/A,#N/A,FALSE,"Cost C";#N/A,#N/A,FALSE,"PP&amp;E";#N/A,#N/A,FALSE,"R&amp;D"}</definedName>
    <definedName name="_______________New18" localSheetId="4" hidden="1">{#N/A,#N/A,FALSE,"Full";#N/A,#N/A,FALSE,"Half";#N/A,#N/A,FALSE,"Op Expenses";#N/A,#N/A,FALSE,"Cap Charge";#N/A,#N/A,FALSE,"Cost C";#N/A,#N/A,FALSE,"PP&amp;E";#N/A,#N/A,FALSE,"R&amp;D"}</definedName>
    <definedName name="_______________New18" hidden="1">{#N/A,#N/A,FALSE,"Full";#N/A,#N/A,FALSE,"Half";#N/A,#N/A,FALSE,"Op Expenses";#N/A,#N/A,FALSE,"Cap Charge";#N/A,#N/A,FALSE,"Cost C";#N/A,#N/A,FALSE,"PP&amp;E";#N/A,#N/A,FALSE,"R&amp;D"}</definedName>
    <definedName name="_______________New19" localSheetId="10" hidden="1">{"EVA",#N/A,FALSE,"SMT2";#N/A,#N/A,FALSE,"Summary";#N/A,#N/A,FALSE,"Graphs";#N/A,#N/A,FALSE,"4 Panel"}</definedName>
    <definedName name="_______________New19" localSheetId="4" hidden="1">{"EVA",#N/A,FALSE,"SMT2";#N/A,#N/A,FALSE,"Summary";#N/A,#N/A,FALSE,"Graphs";#N/A,#N/A,FALSE,"4 Panel"}</definedName>
    <definedName name="_______________New19" hidden="1">{"EVA",#N/A,FALSE,"SMT2";#N/A,#N/A,FALSE,"Summary";#N/A,#N/A,FALSE,"Graphs";#N/A,#N/A,FALSE,"4 Panel"}</definedName>
    <definedName name="_______________New20" localSheetId="10" hidden="1">{#N/A,#N/A,FALSE,"SMT1";#N/A,#N/A,FALSE,"SMT2";#N/A,#N/A,FALSE,"Summary";#N/A,#N/A,FALSE,"Graphs";#N/A,#N/A,FALSE,"4 Panel"}</definedName>
    <definedName name="_______________New20" localSheetId="4" hidden="1">{#N/A,#N/A,FALSE,"SMT1";#N/A,#N/A,FALSE,"SMT2";#N/A,#N/A,FALSE,"Summary";#N/A,#N/A,FALSE,"Graphs";#N/A,#N/A,FALSE,"4 Panel"}</definedName>
    <definedName name="_______________New20" hidden="1">{#N/A,#N/A,FALSE,"SMT1";#N/A,#N/A,FALSE,"SMT2";#N/A,#N/A,FALSE,"Summary";#N/A,#N/A,FALSE,"Graphs";#N/A,#N/A,FALSE,"4 Panel"}</definedName>
    <definedName name="_______________New21" localSheetId="10" hidden="1">{#N/A,#N/A,FALSE,"Full";#N/A,#N/A,FALSE,"Half";#N/A,#N/A,FALSE,"Op Expenses";#N/A,#N/A,FALSE,"Cap Charge";#N/A,#N/A,FALSE,"Cost C";#N/A,#N/A,FALSE,"PP&amp;E";#N/A,#N/A,FALSE,"R&amp;D"}</definedName>
    <definedName name="_______________New21" localSheetId="4" hidden="1">{#N/A,#N/A,FALSE,"Full";#N/A,#N/A,FALSE,"Half";#N/A,#N/A,FALSE,"Op Expenses";#N/A,#N/A,FALSE,"Cap Charge";#N/A,#N/A,FALSE,"Cost C";#N/A,#N/A,FALSE,"PP&amp;E";#N/A,#N/A,FALSE,"R&amp;D"}</definedName>
    <definedName name="_______________New21" hidden="1">{#N/A,#N/A,FALSE,"Full";#N/A,#N/A,FALSE,"Half";#N/A,#N/A,FALSE,"Op Expenses";#N/A,#N/A,FALSE,"Cap Charge";#N/A,#N/A,FALSE,"Cost C";#N/A,#N/A,FALSE,"PP&amp;E";#N/A,#N/A,FALSE,"R&amp;D"}</definedName>
    <definedName name="_______________NEW3" localSheetId="10" hidden="1">{#N/A,#N/A,FALSE,"SMT1";#N/A,#N/A,FALSE,"SMT2";#N/A,#N/A,FALSE,"Summary";#N/A,#N/A,FALSE,"Graphs";#N/A,#N/A,FALSE,"4 Panel"}</definedName>
    <definedName name="_______________NEW3" localSheetId="4" hidden="1">{#N/A,#N/A,FALSE,"SMT1";#N/A,#N/A,FALSE,"SMT2";#N/A,#N/A,FALSE,"Summary";#N/A,#N/A,FALSE,"Graphs";#N/A,#N/A,FALSE,"4 Panel"}</definedName>
    <definedName name="_______________NEW3" hidden="1">{#N/A,#N/A,FALSE,"SMT1";#N/A,#N/A,FALSE,"SMT2";#N/A,#N/A,FALSE,"Summary";#N/A,#N/A,FALSE,"Graphs";#N/A,#N/A,FALSE,"4 Panel"}</definedName>
    <definedName name="_______________nEW30" localSheetId="10" hidden="1">{"EVA",#N/A,FALSE,"SMT2";#N/A,#N/A,FALSE,"Summary";#N/A,#N/A,FALSE,"Graphs";#N/A,#N/A,FALSE,"4 Panel"}</definedName>
    <definedName name="_______________nEW30" localSheetId="4" hidden="1">{"EVA",#N/A,FALSE,"SMT2";#N/A,#N/A,FALSE,"Summary";#N/A,#N/A,FALSE,"Graphs";#N/A,#N/A,FALSE,"4 Panel"}</definedName>
    <definedName name="_______________nEW30" hidden="1">{"EVA",#N/A,FALSE,"SMT2";#N/A,#N/A,FALSE,"Summary";#N/A,#N/A,FALSE,"Graphs";#N/A,#N/A,FALSE,"4 Panel"}</definedName>
    <definedName name="_______________New31" localSheetId="10" hidden="1">{#N/A,#N/A,FALSE,"SMT1";#N/A,#N/A,FALSE,"SMT2";#N/A,#N/A,FALSE,"Summary";#N/A,#N/A,FALSE,"Graphs";#N/A,#N/A,FALSE,"4 Panel"}</definedName>
    <definedName name="_______________New31" localSheetId="4" hidden="1">{#N/A,#N/A,FALSE,"SMT1";#N/A,#N/A,FALSE,"SMT2";#N/A,#N/A,FALSE,"Summary";#N/A,#N/A,FALSE,"Graphs";#N/A,#N/A,FALSE,"4 Panel"}</definedName>
    <definedName name="_______________New31" hidden="1">{#N/A,#N/A,FALSE,"SMT1";#N/A,#N/A,FALSE,"SMT2";#N/A,#N/A,FALSE,"Summary";#N/A,#N/A,FALSE,"Graphs";#N/A,#N/A,FALSE,"4 Panel"}</definedName>
    <definedName name="_______________New32" localSheetId="10" hidden="1">{#N/A,#N/A,FALSE,"SMT1";#N/A,#N/A,FALSE,"SMT2";#N/A,#N/A,FALSE,"Summary";#N/A,#N/A,FALSE,"Graphs";#N/A,#N/A,FALSE,"4 Panel"}</definedName>
    <definedName name="_______________New32" localSheetId="4" hidden="1">{#N/A,#N/A,FALSE,"SMT1";#N/A,#N/A,FALSE,"SMT2";#N/A,#N/A,FALSE,"Summary";#N/A,#N/A,FALSE,"Graphs";#N/A,#N/A,FALSE,"4 Panel"}</definedName>
    <definedName name="_______________New32" hidden="1">{#N/A,#N/A,FALSE,"SMT1";#N/A,#N/A,FALSE,"SMT2";#N/A,#N/A,FALSE,"Summary";#N/A,#N/A,FALSE,"Graphs";#N/A,#N/A,FALSE,"4 Panel"}</definedName>
    <definedName name="_______________New33" localSheetId="10" hidden="1">{#N/A,#N/A,FALSE,"Full";#N/A,#N/A,FALSE,"Half";#N/A,#N/A,FALSE,"Op Expenses";#N/A,#N/A,FALSE,"Cap Charge";#N/A,#N/A,FALSE,"Cost C";#N/A,#N/A,FALSE,"PP&amp;E";#N/A,#N/A,FALSE,"R&amp;D"}</definedName>
    <definedName name="_______________New33" localSheetId="4" hidden="1">{#N/A,#N/A,FALSE,"Full";#N/A,#N/A,FALSE,"Half";#N/A,#N/A,FALSE,"Op Expenses";#N/A,#N/A,FALSE,"Cap Charge";#N/A,#N/A,FALSE,"Cost C";#N/A,#N/A,FALSE,"PP&amp;E";#N/A,#N/A,FALSE,"R&amp;D"}</definedName>
    <definedName name="_______________New33" hidden="1">{#N/A,#N/A,FALSE,"Full";#N/A,#N/A,FALSE,"Half";#N/A,#N/A,FALSE,"Op Expenses";#N/A,#N/A,FALSE,"Cap Charge";#N/A,#N/A,FALSE,"Cost C";#N/A,#N/A,FALSE,"PP&amp;E";#N/A,#N/A,FALSE,"R&amp;D"}</definedName>
    <definedName name="_______________New34" localSheetId="10" hidden="1">{"EVA",#N/A,FALSE,"SMT2";#N/A,#N/A,FALSE,"Summary";#N/A,#N/A,FALSE,"Graphs";#N/A,#N/A,FALSE,"4 Panel"}</definedName>
    <definedName name="_______________New34" localSheetId="4" hidden="1">{"EVA",#N/A,FALSE,"SMT2";#N/A,#N/A,FALSE,"Summary";#N/A,#N/A,FALSE,"Graphs";#N/A,#N/A,FALSE,"4 Panel"}</definedName>
    <definedName name="_______________New34" hidden="1">{"EVA",#N/A,FALSE,"SMT2";#N/A,#N/A,FALSE,"Summary";#N/A,#N/A,FALSE,"Graphs";#N/A,#N/A,FALSE,"4 Panel"}</definedName>
    <definedName name="_______________New35" localSheetId="10" hidden="1">{#N/A,#N/A,FALSE,"SMT1";#N/A,#N/A,FALSE,"SMT2";#N/A,#N/A,FALSE,"Summary";#N/A,#N/A,FALSE,"Graphs";#N/A,#N/A,FALSE,"4 Panel"}</definedName>
    <definedName name="_______________New35" localSheetId="4" hidden="1">{#N/A,#N/A,FALSE,"SMT1";#N/A,#N/A,FALSE,"SMT2";#N/A,#N/A,FALSE,"Summary";#N/A,#N/A,FALSE,"Graphs";#N/A,#N/A,FALSE,"4 Panel"}</definedName>
    <definedName name="_______________New35" hidden="1">{#N/A,#N/A,FALSE,"SMT1";#N/A,#N/A,FALSE,"SMT2";#N/A,#N/A,FALSE,"Summary";#N/A,#N/A,FALSE,"Graphs";#N/A,#N/A,FALSE,"4 Panel"}</definedName>
    <definedName name="_______________New36" localSheetId="10" hidden="1">{#N/A,#N/A,FALSE,"Full";#N/A,#N/A,FALSE,"Half";#N/A,#N/A,FALSE,"Op Expenses";#N/A,#N/A,FALSE,"Cap Charge";#N/A,#N/A,FALSE,"Cost C";#N/A,#N/A,FALSE,"PP&amp;E";#N/A,#N/A,FALSE,"R&amp;D"}</definedName>
    <definedName name="_______________New36" localSheetId="4" hidden="1">{#N/A,#N/A,FALSE,"Full";#N/A,#N/A,FALSE,"Half";#N/A,#N/A,FALSE,"Op Expenses";#N/A,#N/A,FALSE,"Cap Charge";#N/A,#N/A,FALSE,"Cost C";#N/A,#N/A,FALSE,"PP&amp;E";#N/A,#N/A,FALSE,"R&amp;D"}</definedName>
    <definedName name="_______________New36" hidden="1">{#N/A,#N/A,FALSE,"Full";#N/A,#N/A,FALSE,"Half";#N/A,#N/A,FALSE,"Op Expenses";#N/A,#N/A,FALSE,"Cap Charge";#N/A,#N/A,FALSE,"Cost C";#N/A,#N/A,FALSE,"PP&amp;E";#N/A,#N/A,FALSE,"R&amp;D"}</definedName>
    <definedName name="_______________NEW4" localSheetId="10" hidden="1">{#N/A,#N/A,FALSE,"Full";#N/A,#N/A,FALSE,"Half";#N/A,#N/A,FALSE,"Op Expenses";#N/A,#N/A,FALSE,"Cap Charge";#N/A,#N/A,FALSE,"Cost C";#N/A,#N/A,FALSE,"PP&amp;E";#N/A,#N/A,FALSE,"R&amp;D"}</definedName>
    <definedName name="_______________NEW4" localSheetId="4" hidden="1">{#N/A,#N/A,FALSE,"Full";#N/A,#N/A,FALSE,"Half";#N/A,#N/A,FALSE,"Op Expenses";#N/A,#N/A,FALSE,"Cap Charge";#N/A,#N/A,FALSE,"Cost C";#N/A,#N/A,FALSE,"PP&amp;E";#N/A,#N/A,FALSE,"R&amp;D"}</definedName>
    <definedName name="_______________NEW4" hidden="1">{#N/A,#N/A,FALSE,"Full";#N/A,#N/A,FALSE,"Half";#N/A,#N/A,FALSE,"Op Expenses";#N/A,#N/A,FALSE,"Cap Charge";#N/A,#N/A,FALSE,"Cost C";#N/A,#N/A,FALSE,"PP&amp;E";#N/A,#N/A,FALSE,"R&amp;D"}</definedName>
    <definedName name="_______________PAG1">#REF!</definedName>
    <definedName name="_______________PAG2">#REF!</definedName>
    <definedName name="_______________pas1">#REF!</definedName>
    <definedName name="_______________pas2">#REF!</definedName>
    <definedName name="_______________pat1">#REF!</definedName>
    <definedName name="_______________pay1">#REF!</definedName>
    <definedName name="_______________pay4">#REF!</definedName>
    <definedName name="_______________PF1">#REF!</definedName>
    <definedName name="_______________PF4">#REF!</definedName>
    <definedName name="_______________PF5">#REF!</definedName>
    <definedName name="_______________R" localSheetId="10" hidden="1">{#N/A,#N/A,FALSE,"GRAFICO";#N/A,#N/A,FALSE,"CAJA (2)";#N/A,#N/A,FALSE,"TERCEROS-PROMEDIO";#N/A,#N/A,FALSE,"CAJA";#N/A,#N/A,FALSE,"INGRESOS1995-2003";#N/A,#N/A,FALSE,"GASTOS1995-2003"}</definedName>
    <definedName name="_______________R" localSheetId="4" hidden="1">{#N/A,#N/A,FALSE,"GRAFICO";#N/A,#N/A,FALSE,"CAJA (2)";#N/A,#N/A,FALSE,"TERCEROS-PROMEDIO";#N/A,#N/A,FALSE,"CAJA";#N/A,#N/A,FALSE,"INGRESOS1995-2003";#N/A,#N/A,FALSE,"GASTOS1995-2003"}</definedName>
    <definedName name="_______________R" hidden="1">{#N/A,#N/A,FALSE,"GRAFICO";#N/A,#N/A,FALSE,"CAJA (2)";#N/A,#N/A,FALSE,"TERCEROS-PROMEDIO";#N/A,#N/A,FALSE,"CAJA";#N/A,#N/A,FALSE,"INGRESOS1995-2003";#N/A,#N/A,FALSE,"GASTOS1995-2003"}</definedName>
    <definedName name="_______________TR10">#REF!</definedName>
    <definedName name="_______________TR11">#REF!</definedName>
    <definedName name="_______________TR12">#REF!</definedName>
    <definedName name="_______________TR13">#REF!</definedName>
    <definedName name="_______________TR14">#REF!</definedName>
    <definedName name="_______________TR15">#REF!</definedName>
    <definedName name="_______________TR16">#REF!</definedName>
    <definedName name="_______________XX1">#REF!</definedName>
    <definedName name="_______________XX10">#REF!</definedName>
    <definedName name="_______________XX11">#REF!</definedName>
    <definedName name="_______________XX12">#REF!</definedName>
    <definedName name="_______________XX2">#REF!</definedName>
    <definedName name="_______________XX3">#REF!</definedName>
    <definedName name="_______________XX4">#REF!</definedName>
    <definedName name="_______________XX5">#REF!</definedName>
    <definedName name="_______________XX6">#REF!</definedName>
    <definedName name="_______________XX7">#REF!</definedName>
    <definedName name="_______________XX8">#REF!</definedName>
    <definedName name="_______________XX9">#REF!</definedName>
    <definedName name="______________act1">#REF!</definedName>
    <definedName name="______________act2">#REF!</definedName>
    <definedName name="______________act3">#REF!</definedName>
    <definedName name="______________apf1">#REF!</definedName>
    <definedName name="______________arp1">#REF!</definedName>
    <definedName name="______________cmd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ND1">#REF!</definedName>
    <definedName name="______________gas1">#REF!</definedName>
    <definedName name="______________gas2">#REF!</definedName>
    <definedName name="______________gas3">#REF!</definedName>
    <definedName name="______________gas4">#REF!</definedName>
    <definedName name="______________gas5">#REF!</definedName>
    <definedName name="______________GND1">#REF!</definedName>
    <definedName name="______________GND2">#REF!</definedName>
    <definedName name="______________GND3">#REF!</definedName>
    <definedName name="______________GND4">#REF!</definedName>
    <definedName name="______________GND5">#REF!</definedName>
    <definedName name="______________GTO1">#REF!</definedName>
    <definedName name="______________IMP1">#REF!</definedName>
    <definedName name="______________ing1">#REF!</definedName>
    <definedName name="______________ing2">#REF!</definedName>
    <definedName name="______________ing3">#REF!</definedName>
    <definedName name="______________isa1">#REF!</definedName>
    <definedName name="______________isa3">#REF!</definedName>
    <definedName name="______________new1" localSheetId="10" hidden="1">{#N/A,#N/A,FALSE,"SMT1";#N/A,#N/A,FALSE,"SMT2";#N/A,#N/A,FALSE,"Summary";#N/A,#N/A,FALSE,"Graphs";#N/A,#N/A,FALSE,"4 Panel"}</definedName>
    <definedName name="______________new1" localSheetId="4" hidden="1">{#N/A,#N/A,FALSE,"SMT1";#N/A,#N/A,FALSE,"SMT2";#N/A,#N/A,FALSE,"Summary";#N/A,#N/A,FALSE,"Graphs";#N/A,#N/A,FALSE,"4 Panel"}</definedName>
    <definedName name="______________new1" hidden="1">{#N/A,#N/A,FALSE,"SMT1";#N/A,#N/A,FALSE,"SMT2";#N/A,#N/A,FALSE,"Summary";#N/A,#N/A,FALSE,"Graphs";#N/A,#N/A,FALSE,"4 Panel"}</definedName>
    <definedName name="______________New15" localSheetId="10" hidden="1">{"EVA",#N/A,FALSE,"SMT2";#N/A,#N/A,FALSE,"Summary";#N/A,#N/A,FALSE,"Graphs";#N/A,#N/A,FALSE,"4 Panel"}</definedName>
    <definedName name="______________New15" localSheetId="4" hidden="1">{"EVA",#N/A,FALSE,"SMT2";#N/A,#N/A,FALSE,"Summary";#N/A,#N/A,FALSE,"Graphs";#N/A,#N/A,FALSE,"4 Panel"}</definedName>
    <definedName name="______________New15" hidden="1">{"EVA",#N/A,FALSE,"SMT2";#N/A,#N/A,FALSE,"Summary";#N/A,#N/A,FALSE,"Graphs";#N/A,#N/A,FALSE,"4 Panel"}</definedName>
    <definedName name="______________New16" localSheetId="10" hidden="1">{#N/A,#N/A,FALSE,"SMT1";#N/A,#N/A,FALSE,"SMT2";#N/A,#N/A,FALSE,"Summary";#N/A,#N/A,FALSE,"Graphs";#N/A,#N/A,FALSE,"4 Panel"}</definedName>
    <definedName name="______________New16" localSheetId="4" hidden="1">{#N/A,#N/A,FALSE,"SMT1";#N/A,#N/A,FALSE,"SMT2";#N/A,#N/A,FALSE,"Summary";#N/A,#N/A,FALSE,"Graphs";#N/A,#N/A,FALSE,"4 Panel"}</definedName>
    <definedName name="______________New16" hidden="1">{#N/A,#N/A,FALSE,"SMT1";#N/A,#N/A,FALSE,"SMT2";#N/A,#N/A,FALSE,"Summary";#N/A,#N/A,FALSE,"Graphs";#N/A,#N/A,FALSE,"4 Panel"}</definedName>
    <definedName name="______________New17" localSheetId="10" hidden="1">{#N/A,#N/A,FALSE,"SMT1";#N/A,#N/A,FALSE,"SMT2";#N/A,#N/A,FALSE,"Summary";#N/A,#N/A,FALSE,"Graphs";#N/A,#N/A,FALSE,"4 Panel"}</definedName>
    <definedName name="______________New17" localSheetId="4" hidden="1">{#N/A,#N/A,FALSE,"SMT1";#N/A,#N/A,FALSE,"SMT2";#N/A,#N/A,FALSE,"Summary";#N/A,#N/A,FALSE,"Graphs";#N/A,#N/A,FALSE,"4 Panel"}</definedName>
    <definedName name="______________New17" hidden="1">{#N/A,#N/A,FALSE,"SMT1";#N/A,#N/A,FALSE,"SMT2";#N/A,#N/A,FALSE,"Summary";#N/A,#N/A,FALSE,"Graphs";#N/A,#N/A,FALSE,"4 Panel"}</definedName>
    <definedName name="______________New18" localSheetId="10" hidden="1">{#N/A,#N/A,FALSE,"Full";#N/A,#N/A,FALSE,"Half";#N/A,#N/A,FALSE,"Op Expenses";#N/A,#N/A,FALSE,"Cap Charge";#N/A,#N/A,FALSE,"Cost C";#N/A,#N/A,FALSE,"PP&amp;E";#N/A,#N/A,FALSE,"R&amp;D"}</definedName>
    <definedName name="______________New18" localSheetId="4" hidden="1">{#N/A,#N/A,FALSE,"Full";#N/A,#N/A,FALSE,"Half";#N/A,#N/A,FALSE,"Op Expenses";#N/A,#N/A,FALSE,"Cap Charge";#N/A,#N/A,FALSE,"Cost C";#N/A,#N/A,FALSE,"PP&amp;E";#N/A,#N/A,FALSE,"R&amp;D"}</definedName>
    <definedName name="______________New18" hidden="1">{#N/A,#N/A,FALSE,"Full";#N/A,#N/A,FALSE,"Half";#N/A,#N/A,FALSE,"Op Expenses";#N/A,#N/A,FALSE,"Cap Charge";#N/A,#N/A,FALSE,"Cost C";#N/A,#N/A,FALSE,"PP&amp;E";#N/A,#N/A,FALSE,"R&amp;D"}</definedName>
    <definedName name="______________New19" localSheetId="10" hidden="1">{"EVA",#N/A,FALSE,"SMT2";#N/A,#N/A,FALSE,"Summary";#N/A,#N/A,FALSE,"Graphs";#N/A,#N/A,FALSE,"4 Panel"}</definedName>
    <definedName name="______________New19" localSheetId="4" hidden="1">{"EVA",#N/A,FALSE,"SMT2";#N/A,#N/A,FALSE,"Summary";#N/A,#N/A,FALSE,"Graphs";#N/A,#N/A,FALSE,"4 Panel"}</definedName>
    <definedName name="______________New19" hidden="1">{"EVA",#N/A,FALSE,"SMT2";#N/A,#N/A,FALSE,"Summary";#N/A,#N/A,FALSE,"Graphs";#N/A,#N/A,FALSE,"4 Panel"}</definedName>
    <definedName name="______________New20" localSheetId="10" hidden="1">{#N/A,#N/A,FALSE,"SMT1";#N/A,#N/A,FALSE,"SMT2";#N/A,#N/A,FALSE,"Summary";#N/A,#N/A,FALSE,"Graphs";#N/A,#N/A,FALSE,"4 Panel"}</definedName>
    <definedName name="______________New20" localSheetId="4" hidden="1">{#N/A,#N/A,FALSE,"SMT1";#N/A,#N/A,FALSE,"SMT2";#N/A,#N/A,FALSE,"Summary";#N/A,#N/A,FALSE,"Graphs";#N/A,#N/A,FALSE,"4 Panel"}</definedName>
    <definedName name="______________New20" hidden="1">{#N/A,#N/A,FALSE,"SMT1";#N/A,#N/A,FALSE,"SMT2";#N/A,#N/A,FALSE,"Summary";#N/A,#N/A,FALSE,"Graphs";#N/A,#N/A,FALSE,"4 Panel"}</definedName>
    <definedName name="______________New21" localSheetId="10" hidden="1">{#N/A,#N/A,FALSE,"Full";#N/A,#N/A,FALSE,"Half";#N/A,#N/A,FALSE,"Op Expenses";#N/A,#N/A,FALSE,"Cap Charge";#N/A,#N/A,FALSE,"Cost C";#N/A,#N/A,FALSE,"PP&amp;E";#N/A,#N/A,FALSE,"R&amp;D"}</definedName>
    <definedName name="______________New21" localSheetId="4" hidden="1">{#N/A,#N/A,FALSE,"Full";#N/A,#N/A,FALSE,"Half";#N/A,#N/A,FALSE,"Op Expenses";#N/A,#N/A,FALSE,"Cap Charge";#N/A,#N/A,FALSE,"Cost C";#N/A,#N/A,FALSE,"PP&amp;E";#N/A,#N/A,FALSE,"R&amp;D"}</definedName>
    <definedName name="______________New21" hidden="1">{#N/A,#N/A,FALSE,"Full";#N/A,#N/A,FALSE,"Half";#N/A,#N/A,FALSE,"Op Expenses";#N/A,#N/A,FALSE,"Cap Charge";#N/A,#N/A,FALSE,"Cost C";#N/A,#N/A,FALSE,"PP&amp;E";#N/A,#N/A,FALSE,"R&amp;D"}</definedName>
    <definedName name="______________NEW3" localSheetId="10" hidden="1">{#N/A,#N/A,FALSE,"SMT1";#N/A,#N/A,FALSE,"SMT2";#N/A,#N/A,FALSE,"Summary";#N/A,#N/A,FALSE,"Graphs";#N/A,#N/A,FALSE,"4 Panel"}</definedName>
    <definedName name="______________NEW3" localSheetId="4" hidden="1">{#N/A,#N/A,FALSE,"SMT1";#N/A,#N/A,FALSE,"SMT2";#N/A,#N/A,FALSE,"Summary";#N/A,#N/A,FALSE,"Graphs";#N/A,#N/A,FALSE,"4 Panel"}</definedName>
    <definedName name="______________NEW3" hidden="1">{#N/A,#N/A,FALSE,"SMT1";#N/A,#N/A,FALSE,"SMT2";#N/A,#N/A,FALSE,"Summary";#N/A,#N/A,FALSE,"Graphs";#N/A,#N/A,FALSE,"4 Panel"}</definedName>
    <definedName name="______________nEW30" localSheetId="10" hidden="1">{"EVA",#N/A,FALSE,"SMT2";#N/A,#N/A,FALSE,"Summary";#N/A,#N/A,FALSE,"Graphs";#N/A,#N/A,FALSE,"4 Panel"}</definedName>
    <definedName name="______________nEW30" localSheetId="4" hidden="1">{"EVA",#N/A,FALSE,"SMT2";#N/A,#N/A,FALSE,"Summary";#N/A,#N/A,FALSE,"Graphs";#N/A,#N/A,FALSE,"4 Panel"}</definedName>
    <definedName name="______________nEW30" hidden="1">{"EVA",#N/A,FALSE,"SMT2";#N/A,#N/A,FALSE,"Summary";#N/A,#N/A,FALSE,"Graphs";#N/A,#N/A,FALSE,"4 Panel"}</definedName>
    <definedName name="______________New31" localSheetId="10" hidden="1">{#N/A,#N/A,FALSE,"SMT1";#N/A,#N/A,FALSE,"SMT2";#N/A,#N/A,FALSE,"Summary";#N/A,#N/A,FALSE,"Graphs";#N/A,#N/A,FALSE,"4 Panel"}</definedName>
    <definedName name="______________New31" localSheetId="4" hidden="1">{#N/A,#N/A,FALSE,"SMT1";#N/A,#N/A,FALSE,"SMT2";#N/A,#N/A,FALSE,"Summary";#N/A,#N/A,FALSE,"Graphs";#N/A,#N/A,FALSE,"4 Panel"}</definedName>
    <definedName name="______________New31" hidden="1">{#N/A,#N/A,FALSE,"SMT1";#N/A,#N/A,FALSE,"SMT2";#N/A,#N/A,FALSE,"Summary";#N/A,#N/A,FALSE,"Graphs";#N/A,#N/A,FALSE,"4 Panel"}</definedName>
    <definedName name="______________New32" localSheetId="10" hidden="1">{#N/A,#N/A,FALSE,"SMT1";#N/A,#N/A,FALSE,"SMT2";#N/A,#N/A,FALSE,"Summary";#N/A,#N/A,FALSE,"Graphs";#N/A,#N/A,FALSE,"4 Panel"}</definedName>
    <definedName name="______________New32" localSheetId="4" hidden="1">{#N/A,#N/A,FALSE,"SMT1";#N/A,#N/A,FALSE,"SMT2";#N/A,#N/A,FALSE,"Summary";#N/A,#N/A,FALSE,"Graphs";#N/A,#N/A,FALSE,"4 Panel"}</definedName>
    <definedName name="______________New32" hidden="1">{#N/A,#N/A,FALSE,"SMT1";#N/A,#N/A,FALSE,"SMT2";#N/A,#N/A,FALSE,"Summary";#N/A,#N/A,FALSE,"Graphs";#N/A,#N/A,FALSE,"4 Panel"}</definedName>
    <definedName name="______________New33" localSheetId="10" hidden="1">{#N/A,#N/A,FALSE,"Full";#N/A,#N/A,FALSE,"Half";#N/A,#N/A,FALSE,"Op Expenses";#N/A,#N/A,FALSE,"Cap Charge";#N/A,#N/A,FALSE,"Cost C";#N/A,#N/A,FALSE,"PP&amp;E";#N/A,#N/A,FALSE,"R&amp;D"}</definedName>
    <definedName name="______________New33" localSheetId="4" hidden="1">{#N/A,#N/A,FALSE,"Full";#N/A,#N/A,FALSE,"Half";#N/A,#N/A,FALSE,"Op Expenses";#N/A,#N/A,FALSE,"Cap Charge";#N/A,#N/A,FALSE,"Cost C";#N/A,#N/A,FALSE,"PP&amp;E";#N/A,#N/A,FALSE,"R&amp;D"}</definedName>
    <definedName name="______________New33" hidden="1">{#N/A,#N/A,FALSE,"Full";#N/A,#N/A,FALSE,"Half";#N/A,#N/A,FALSE,"Op Expenses";#N/A,#N/A,FALSE,"Cap Charge";#N/A,#N/A,FALSE,"Cost C";#N/A,#N/A,FALSE,"PP&amp;E";#N/A,#N/A,FALSE,"R&amp;D"}</definedName>
    <definedName name="______________New34" localSheetId="10" hidden="1">{"EVA",#N/A,FALSE,"SMT2";#N/A,#N/A,FALSE,"Summary";#N/A,#N/A,FALSE,"Graphs";#N/A,#N/A,FALSE,"4 Panel"}</definedName>
    <definedName name="______________New34" localSheetId="4" hidden="1">{"EVA",#N/A,FALSE,"SMT2";#N/A,#N/A,FALSE,"Summary";#N/A,#N/A,FALSE,"Graphs";#N/A,#N/A,FALSE,"4 Panel"}</definedName>
    <definedName name="______________New34" hidden="1">{"EVA",#N/A,FALSE,"SMT2";#N/A,#N/A,FALSE,"Summary";#N/A,#N/A,FALSE,"Graphs";#N/A,#N/A,FALSE,"4 Panel"}</definedName>
    <definedName name="______________New35" localSheetId="10" hidden="1">{#N/A,#N/A,FALSE,"SMT1";#N/A,#N/A,FALSE,"SMT2";#N/A,#N/A,FALSE,"Summary";#N/A,#N/A,FALSE,"Graphs";#N/A,#N/A,FALSE,"4 Panel"}</definedName>
    <definedName name="______________New35" localSheetId="4" hidden="1">{#N/A,#N/A,FALSE,"SMT1";#N/A,#N/A,FALSE,"SMT2";#N/A,#N/A,FALSE,"Summary";#N/A,#N/A,FALSE,"Graphs";#N/A,#N/A,FALSE,"4 Panel"}</definedName>
    <definedName name="______________New35" hidden="1">{#N/A,#N/A,FALSE,"SMT1";#N/A,#N/A,FALSE,"SMT2";#N/A,#N/A,FALSE,"Summary";#N/A,#N/A,FALSE,"Graphs";#N/A,#N/A,FALSE,"4 Panel"}</definedName>
    <definedName name="______________New36" localSheetId="10" hidden="1">{#N/A,#N/A,FALSE,"Full";#N/A,#N/A,FALSE,"Half";#N/A,#N/A,FALSE,"Op Expenses";#N/A,#N/A,FALSE,"Cap Charge";#N/A,#N/A,FALSE,"Cost C";#N/A,#N/A,FALSE,"PP&amp;E";#N/A,#N/A,FALSE,"R&amp;D"}</definedName>
    <definedName name="______________New36" localSheetId="4" hidden="1">{#N/A,#N/A,FALSE,"Full";#N/A,#N/A,FALSE,"Half";#N/A,#N/A,FALSE,"Op Expenses";#N/A,#N/A,FALSE,"Cap Charge";#N/A,#N/A,FALSE,"Cost C";#N/A,#N/A,FALSE,"PP&amp;E";#N/A,#N/A,FALSE,"R&amp;D"}</definedName>
    <definedName name="______________New36" hidden="1">{#N/A,#N/A,FALSE,"Full";#N/A,#N/A,FALSE,"Half";#N/A,#N/A,FALSE,"Op Expenses";#N/A,#N/A,FALSE,"Cap Charge";#N/A,#N/A,FALSE,"Cost C";#N/A,#N/A,FALSE,"PP&amp;E";#N/A,#N/A,FALSE,"R&amp;D"}</definedName>
    <definedName name="______________NEW4" localSheetId="10" hidden="1">{#N/A,#N/A,FALSE,"Full";#N/A,#N/A,FALSE,"Half";#N/A,#N/A,FALSE,"Op Expenses";#N/A,#N/A,FALSE,"Cap Charge";#N/A,#N/A,FALSE,"Cost C";#N/A,#N/A,FALSE,"PP&amp;E";#N/A,#N/A,FALSE,"R&amp;D"}</definedName>
    <definedName name="______________NEW4" localSheetId="4" hidden="1">{#N/A,#N/A,FALSE,"Full";#N/A,#N/A,FALSE,"Half";#N/A,#N/A,FALSE,"Op Expenses";#N/A,#N/A,FALSE,"Cap Charge";#N/A,#N/A,FALSE,"Cost C";#N/A,#N/A,FALSE,"PP&amp;E";#N/A,#N/A,FALSE,"R&amp;D"}</definedName>
    <definedName name="______________NEW4" hidden="1">{#N/A,#N/A,FALSE,"Full";#N/A,#N/A,FALSE,"Half";#N/A,#N/A,FALSE,"Op Expenses";#N/A,#N/A,FALSE,"Cap Charge";#N/A,#N/A,FALSE,"Cost C";#N/A,#N/A,FALSE,"PP&amp;E";#N/A,#N/A,FALSE,"R&amp;D"}</definedName>
    <definedName name="______________PAG1">#REF!</definedName>
    <definedName name="______________PAG2">#REF!</definedName>
    <definedName name="______________pas1">#REF!</definedName>
    <definedName name="______________pas2">#REF!</definedName>
    <definedName name="______________pat1">#REF!</definedName>
    <definedName name="______________pay1">#REF!</definedName>
    <definedName name="______________pay4">#REF!</definedName>
    <definedName name="______________PF1">#REF!</definedName>
    <definedName name="______________PF4">#REF!</definedName>
    <definedName name="______________PF5">#REF!</definedName>
    <definedName name="______________TR10">#REF!</definedName>
    <definedName name="______________TR11">#REF!</definedName>
    <definedName name="______________TR12">#REF!</definedName>
    <definedName name="______________TR13">#REF!</definedName>
    <definedName name="______________TR14">#REF!</definedName>
    <definedName name="______________TR15">#REF!</definedName>
    <definedName name="______________TR16">#REF!</definedName>
    <definedName name="______________XX1">#REF!</definedName>
    <definedName name="______________XX10">#REF!</definedName>
    <definedName name="______________XX11">#REF!</definedName>
    <definedName name="______________XX12">#REF!</definedName>
    <definedName name="______________XX2">#REF!</definedName>
    <definedName name="______________XX3">#REF!</definedName>
    <definedName name="______________XX4">#REF!</definedName>
    <definedName name="______________XX5">#REF!</definedName>
    <definedName name="______________XX6">#REF!</definedName>
    <definedName name="______________XX7">#REF!</definedName>
    <definedName name="______________XX8">#REF!</definedName>
    <definedName name="______________XX9">#REF!</definedName>
    <definedName name="_____________act1">#REF!</definedName>
    <definedName name="_____________act2">#REF!</definedName>
    <definedName name="_____________act3">#REF!</definedName>
    <definedName name="_____________apf1">#REF!</definedName>
    <definedName name="_____________arp1">#REF!</definedName>
    <definedName name="_____________cmd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ND1">#REF!</definedName>
    <definedName name="_____________gas1">#REF!</definedName>
    <definedName name="_____________gas2">#REF!</definedName>
    <definedName name="_____________gas3">#REF!</definedName>
    <definedName name="_____________gas4">#REF!</definedName>
    <definedName name="_____________gas5">#REF!</definedName>
    <definedName name="_____________GND1">#REF!</definedName>
    <definedName name="_____________GND2">#REF!</definedName>
    <definedName name="_____________GND3">#REF!</definedName>
    <definedName name="_____________GND4">#REF!</definedName>
    <definedName name="_____________GND5">#REF!</definedName>
    <definedName name="_____________GTO1">#REF!</definedName>
    <definedName name="_____________IMP1">#REF!</definedName>
    <definedName name="_____________ing1">#REF!</definedName>
    <definedName name="_____________ing2">#REF!</definedName>
    <definedName name="_____________ing3">#REF!</definedName>
    <definedName name="_____________isa1">#REF!</definedName>
    <definedName name="_____________isa3">#REF!</definedName>
    <definedName name="_____________new1" localSheetId="10" hidden="1">{#N/A,#N/A,FALSE,"SMT1";#N/A,#N/A,FALSE,"SMT2";#N/A,#N/A,FALSE,"Summary";#N/A,#N/A,FALSE,"Graphs";#N/A,#N/A,FALSE,"4 Panel"}</definedName>
    <definedName name="_____________new1" localSheetId="4" hidden="1">{#N/A,#N/A,FALSE,"SMT1";#N/A,#N/A,FALSE,"SMT2";#N/A,#N/A,FALSE,"Summary";#N/A,#N/A,FALSE,"Graphs";#N/A,#N/A,FALSE,"4 Panel"}</definedName>
    <definedName name="_____________new1" hidden="1">{#N/A,#N/A,FALSE,"SMT1";#N/A,#N/A,FALSE,"SMT2";#N/A,#N/A,FALSE,"Summary";#N/A,#N/A,FALSE,"Graphs";#N/A,#N/A,FALSE,"4 Panel"}</definedName>
    <definedName name="_____________New15" localSheetId="10" hidden="1">{"EVA",#N/A,FALSE,"SMT2";#N/A,#N/A,FALSE,"Summary";#N/A,#N/A,FALSE,"Graphs";#N/A,#N/A,FALSE,"4 Panel"}</definedName>
    <definedName name="_____________New15" localSheetId="4" hidden="1">{"EVA",#N/A,FALSE,"SMT2";#N/A,#N/A,FALSE,"Summary";#N/A,#N/A,FALSE,"Graphs";#N/A,#N/A,FALSE,"4 Panel"}</definedName>
    <definedName name="_____________New15" hidden="1">{"EVA",#N/A,FALSE,"SMT2";#N/A,#N/A,FALSE,"Summary";#N/A,#N/A,FALSE,"Graphs";#N/A,#N/A,FALSE,"4 Panel"}</definedName>
    <definedName name="_____________New16" localSheetId="10" hidden="1">{#N/A,#N/A,FALSE,"SMT1";#N/A,#N/A,FALSE,"SMT2";#N/A,#N/A,FALSE,"Summary";#N/A,#N/A,FALSE,"Graphs";#N/A,#N/A,FALSE,"4 Panel"}</definedName>
    <definedName name="_____________New16" localSheetId="4" hidden="1">{#N/A,#N/A,FALSE,"SMT1";#N/A,#N/A,FALSE,"SMT2";#N/A,#N/A,FALSE,"Summary";#N/A,#N/A,FALSE,"Graphs";#N/A,#N/A,FALSE,"4 Panel"}</definedName>
    <definedName name="_____________New16" hidden="1">{#N/A,#N/A,FALSE,"SMT1";#N/A,#N/A,FALSE,"SMT2";#N/A,#N/A,FALSE,"Summary";#N/A,#N/A,FALSE,"Graphs";#N/A,#N/A,FALSE,"4 Panel"}</definedName>
    <definedName name="_____________New17" localSheetId="10" hidden="1">{#N/A,#N/A,FALSE,"SMT1";#N/A,#N/A,FALSE,"SMT2";#N/A,#N/A,FALSE,"Summary";#N/A,#N/A,FALSE,"Graphs";#N/A,#N/A,FALSE,"4 Panel"}</definedName>
    <definedName name="_____________New17" localSheetId="4" hidden="1">{#N/A,#N/A,FALSE,"SMT1";#N/A,#N/A,FALSE,"SMT2";#N/A,#N/A,FALSE,"Summary";#N/A,#N/A,FALSE,"Graphs";#N/A,#N/A,FALSE,"4 Panel"}</definedName>
    <definedName name="_____________New17" hidden="1">{#N/A,#N/A,FALSE,"SMT1";#N/A,#N/A,FALSE,"SMT2";#N/A,#N/A,FALSE,"Summary";#N/A,#N/A,FALSE,"Graphs";#N/A,#N/A,FALSE,"4 Panel"}</definedName>
    <definedName name="_____________New18" localSheetId="10" hidden="1">{#N/A,#N/A,FALSE,"Full";#N/A,#N/A,FALSE,"Half";#N/A,#N/A,FALSE,"Op Expenses";#N/A,#N/A,FALSE,"Cap Charge";#N/A,#N/A,FALSE,"Cost C";#N/A,#N/A,FALSE,"PP&amp;E";#N/A,#N/A,FALSE,"R&amp;D"}</definedName>
    <definedName name="_____________New18" localSheetId="4" hidden="1">{#N/A,#N/A,FALSE,"Full";#N/A,#N/A,FALSE,"Half";#N/A,#N/A,FALSE,"Op Expenses";#N/A,#N/A,FALSE,"Cap Charge";#N/A,#N/A,FALSE,"Cost C";#N/A,#N/A,FALSE,"PP&amp;E";#N/A,#N/A,FALSE,"R&amp;D"}</definedName>
    <definedName name="_____________New18" hidden="1">{#N/A,#N/A,FALSE,"Full";#N/A,#N/A,FALSE,"Half";#N/A,#N/A,FALSE,"Op Expenses";#N/A,#N/A,FALSE,"Cap Charge";#N/A,#N/A,FALSE,"Cost C";#N/A,#N/A,FALSE,"PP&amp;E";#N/A,#N/A,FALSE,"R&amp;D"}</definedName>
    <definedName name="_____________New19" localSheetId="10" hidden="1">{"EVA",#N/A,FALSE,"SMT2";#N/A,#N/A,FALSE,"Summary";#N/A,#N/A,FALSE,"Graphs";#N/A,#N/A,FALSE,"4 Panel"}</definedName>
    <definedName name="_____________New19" localSheetId="4" hidden="1">{"EVA",#N/A,FALSE,"SMT2";#N/A,#N/A,FALSE,"Summary";#N/A,#N/A,FALSE,"Graphs";#N/A,#N/A,FALSE,"4 Panel"}</definedName>
    <definedName name="_____________New19" hidden="1">{"EVA",#N/A,FALSE,"SMT2";#N/A,#N/A,FALSE,"Summary";#N/A,#N/A,FALSE,"Graphs";#N/A,#N/A,FALSE,"4 Panel"}</definedName>
    <definedName name="_____________New20" localSheetId="10" hidden="1">{#N/A,#N/A,FALSE,"SMT1";#N/A,#N/A,FALSE,"SMT2";#N/A,#N/A,FALSE,"Summary";#N/A,#N/A,FALSE,"Graphs";#N/A,#N/A,FALSE,"4 Panel"}</definedName>
    <definedName name="_____________New20" localSheetId="4" hidden="1">{#N/A,#N/A,FALSE,"SMT1";#N/A,#N/A,FALSE,"SMT2";#N/A,#N/A,FALSE,"Summary";#N/A,#N/A,FALSE,"Graphs";#N/A,#N/A,FALSE,"4 Panel"}</definedName>
    <definedName name="_____________New20" hidden="1">{#N/A,#N/A,FALSE,"SMT1";#N/A,#N/A,FALSE,"SMT2";#N/A,#N/A,FALSE,"Summary";#N/A,#N/A,FALSE,"Graphs";#N/A,#N/A,FALSE,"4 Panel"}</definedName>
    <definedName name="_____________New21" localSheetId="10" hidden="1">{#N/A,#N/A,FALSE,"Full";#N/A,#N/A,FALSE,"Half";#N/A,#N/A,FALSE,"Op Expenses";#N/A,#N/A,FALSE,"Cap Charge";#N/A,#N/A,FALSE,"Cost C";#N/A,#N/A,FALSE,"PP&amp;E";#N/A,#N/A,FALSE,"R&amp;D"}</definedName>
    <definedName name="_____________New21" localSheetId="4" hidden="1">{#N/A,#N/A,FALSE,"Full";#N/A,#N/A,FALSE,"Half";#N/A,#N/A,FALSE,"Op Expenses";#N/A,#N/A,FALSE,"Cap Charge";#N/A,#N/A,FALSE,"Cost C";#N/A,#N/A,FALSE,"PP&amp;E";#N/A,#N/A,FALSE,"R&amp;D"}</definedName>
    <definedName name="_____________New21" hidden="1">{#N/A,#N/A,FALSE,"Full";#N/A,#N/A,FALSE,"Half";#N/A,#N/A,FALSE,"Op Expenses";#N/A,#N/A,FALSE,"Cap Charge";#N/A,#N/A,FALSE,"Cost C";#N/A,#N/A,FALSE,"PP&amp;E";#N/A,#N/A,FALSE,"R&amp;D"}</definedName>
    <definedName name="_____________NEW3" localSheetId="10" hidden="1">{#N/A,#N/A,FALSE,"SMT1";#N/A,#N/A,FALSE,"SMT2";#N/A,#N/A,FALSE,"Summary";#N/A,#N/A,FALSE,"Graphs";#N/A,#N/A,FALSE,"4 Panel"}</definedName>
    <definedName name="_____________NEW3" localSheetId="4" hidden="1">{#N/A,#N/A,FALSE,"SMT1";#N/A,#N/A,FALSE,"SMT2";#N/A,#N/A,FALSE,"Summary";#N/A,#N/A,FALSE,"Graphs";#N/A,#N/A,FALSE,"4 Panel"}</definedName>
    <definedName name="_____________NEW3" hidden="1">{#N/A,#N/A,FALSE,"SMT1";#N/A,#N/A,FALSE,"SMT2";#N/A,#N/A,FALSE,"Summary";#N/A,#N/A,FALSE,"Graphs";#N/A,#N/A,FALSE,"4 Panel"}</definedName>
    <definedName name="_____________nEW30" localSheetId="10" hidden="1">{"EVA",#N/A,FALSE,"SMT2";#N/A,#N/A,FALSE,"Summary";#N/A,#N/A,FALSE,"Graphs";#N/A,#N/A,FALSE,"4 Panel"}</definedName>
    <definedName name="_____________nEW30" localSheetId="4" hidden="1">{"EVA",#N/A,FALSE,"SMT2";#N/A,#N/A,FALSE,"Summary";#N/A,#N/A,FALSE,"Graphs";#N/A,#N/A,FALSE,"4 Panel"}</definedName>
    <definedName name="_____________nEW30" hidden="1">{"EVA",#N/A,FALSE,"SMT2";#N/A,#N/A,FALSE,"Summary";#N/A,#N/A,FALSE,"Graphs";#N/A,#N/A,FALSE,"4 Panel"}</definedName>
    <definedName name="_____________New31" localSheetId="10" hidden="1">{#N/A,#N/A,FALSE,"SMT1";#N/A,#N/A,FALSE,"SMT2";#N/A,#N/A,FALSE,"Summary";#N/A,#N/A,FALSE,"Graphs";#N/A,#N/A,FALSE,"4 Panel"}</definedName>
    <definedName name="_____________New31" localSheetId="4" hidden="1">{#N/A,#N/A,FALSE,"SMT1";#N/A,#N/A,FALSE,"SMT2";#N/A,#N/A,FALSE,"Summary";#N/A,#N/A,FALSE,"Graphs";#N/A,#N/A,FALSE,"4 Panel"}</definedName>
    <definedName name="_____________New31" hidden="1">{#N/A,#N/A,FALSE,"SMT1";#N/A,#N/A,FALSE,"SMT2";#N/A,#N/A,FALSE,"Summary";#N/A,#N/A,FALSE,"Graphs";#N/A,#N/A,FALSE,"4 Panel"}</definedName>
    <definedName name="_____________New32" localSheetId="10" hidden="1">{#N/A,#N/A,FALSE,"SMT1";#N/A,#N/A,FALSE,"SMT2";#N/A,#N/A,FALSE,"Summary";#N/A,#N/A,FALSE,"Graphs";#N/A,#N/A,FALSE,"4 Panel"}</definedName>
    <definedName name="_____________New32" localSheetId="4" hidden="1">{#N/A,#N/A,FALSE,"SMT1";#N/A,#N/A,FALSE,"SMT2";#N/A,#N/A,FALSE,"Summary";#N/A,#N/A,FALSE,"Graphs";#N/A,#N/A,FALSE,"4 Panel"}</definedName>
    <definedName name="_____________New32" hidden="1">{#N/A,#N/A,FALSE,"SMT1";#N/A,#N/A,FALSE,"SMT2";#N/A,#N/A,FALSE,"Summary";#N/A,#N/A,FALSE,"Graphs";#N/A,#N/A,FALSE,"4 Panel"}</definedName>
    <definedName name="_____________New33" localSheetId="10" hidden="1">{#N/A,#N/A,FALSE,"Full";#N/A,#N/A,FALSE,"Half";#N/A,#N/A,FALSE,"Op Expenses";#N/A,#N/A,FALSE,"Cap Charge";#N/A,#N/A,FALSE,"Cost C";#N/A,#N/A,FALSE,"PP&amp;E";#N/A,#N/A,FALSE,"R&amp;D"}</definedName>
    <definedName name="_____________New33" localSheetId="4" hidden="1">{#N/A,#N/A,FALSE,"Full";#N/A,#N/A,FALSE,"Half";#N/A,#N/A,FALSE,"Op Expenses";#N/A,#N/A,FALSE,"Cap Charge";#N/A,#N/A,FALSE,"Cost C";#N/A,#N/A,FALSE,"PP&amp;E";#N/A,#N/A,FALSE,"R&amp;D"}</definedName>
    <definedName name="_____________New33" hidden="1">{#N/A,#N/A,FALSE,"Full";#N/A,#N/A,FALSE,"Half";#N/A,#N/A,FALSE,"Op Expenses";#N/A,#N/A,FALSE,"Cap Charge";#N/A,#N/A,FALSE,"Cost C";#N/A,#N/A,FALSE,"PP&amp;E";#N/A,#N/A,FALSE,"R&amp;D"}</definedName>
    <definedName name="_____________New34" localSheetId="10" hidden="1">{"EVA",#N/A,FALSE,"SMT2";#N/A,#N/A,FALSE,"Summary";#N/A,#N/A,FALSE,"Graphs";#N/A,#N/A,FALSE,"4 Panel"}</definedName>
    <definedName name="_____________New34" localSheetId="4" hidden="1">{"EVA",#N/A,FALSE,"SMT2";#N/A,#N/A,FALSE,"Summary";#N/A,#N/A,FALSE,"Graphs";#N/A,#N/A,FALSE,"4 Panel"}</definedName>
    <definedName name="_____________New34" hidden="1">{"EVA",#N/A,FALSE,"SMT2";#N/A,#N/A,FALSE,"Summary";#N/A,#N/A,FALSE,"Graphs";#N/A,#N/A,FALSE,"4 Panel"}</definedName>
    <definedName name="_____________New35" localSheetId="10" hidden="1">{#N/A,#N/A,FALSE,"SMT1";#N/A,#N/A,FALSE,"SMT2";#N/A,#N/A,FALSE,"Summary";#N/A,#N/A,FALSE,"Graphs";#N/A,#N/A,FALSE,"4 Panel"}</definedName>
    <definedName name="_____________New35" localSheetId="4" hidden="1">{#N/A,#N/A,FALSE,"SMT1";#N/A,#N/A,FALSE,"SMT2";#N/A,#N/A,FALSE,"Summary";#N/A,#N/A,FALSE,"Graphs";#N/A,#N/A,FALSE,"4 Panel"}</definedName>
    <definedName name="_____________New35" hidden="1">{#N/A,#N/A,FALSE,"SMT1";#N/A,#N/A,FALSE,"SMT2";#N/A,#N/A,FALSE,"Summary";#N/A,#N/A,FALSE,"Graphs";#N/A,#N/A,FALSE,"4 Panel"}</definedName>
    <definedName name="_____________New36" localSheetId="10" hidden="1">{#N/A,#N/A,FALSE,"Full";#N/A,#N/A,FALSE,"Half";#N/A,#N/A,FALSE,"Op Expenses";#N/A,#N/A,FALSE,"Cap Charge";#N/A,#N/A,FALSE,"Cost C";#N/A,#N/A,FALSE,"PP&amp;E";#N/A,#N/A,FALSE,"R&amp;D"}</definedName>
    <definedName name="_____________New36" localSheetId="4" hidden="1">{#N/A,#N/A,FALSE,"Full";#N/A,#N/A,FALSE,"Half";#N/A,#N/A,FALSE,"Op Expenses";#N/A,#N/A,FALSE,"Cap Charge";#N/A,#N/A,FALSE,"Cost C";#N/A,#N/A,FALSE,"PP&amp;E";#N/A,#N/A,FALSE,"R&amp;D"}</definedName>
    <definedName name="_____________New36" hidden="1">{#N/A,#N/A,FALSE,"Full";#N/A,#N/A,FALSE,"Half";#N/A,#N/A,FALSE,"Op Expenses";#N/A,#N/A,FALSE,"Cap Charge";#N/A,#N/A,FALSE,"Cost C";#N/A,#N/A,FALSE,"PP&amp;E";#N/A,#N/A,FALSE,"R&amp;D"}</definedName>
    <definedName name="_____________NEW4" localSheetId="10" hidden="1">{#N/A,#N/A,FALSE,"Full";#N/A,#N/A,FALSE,"Half";#N/A,#N/A,FALSE,"Op Expenses";#N/A,#N/A,FALSE,"Cap Charge";#N/A,#N/A,FALSE,"Cost C";#N/A,#N/A,FALSE,"PP&amp;E";#N/A,#N/A,FALSE,"R&amp;D"}</definedName>
    <definedName name="_____________NEW4" localSheetId="4" hidden="1">{#N/A,#N/A,FALSE,"Full";#N/A,#N/A,FALSE,"Half";#N/A,#N/A,FALSE,"Op Expenses";#N/A,#N/A,FALSE,"Cap Charge";#N/A,#N/A,FALSE,"Cost C";#N/A,#N/A,FALSE,"PP&amp;E";#N/A,#N/A,FALSE,"R&amp;D"}</definedName>
    <definedName name="_____________NEW4" hidden="1">{#N/A,#N/A,FALSE,"Full";#N/A,#N/A,FALSE,"Half";#N/A,#N/A,FALSE,"Op Expenses";#N/A,#N/A,FALSE,"Cap Charge";#N/A,#N/A,FALSE,"Cost C";#N/A,#N/A,FALSE,"PP&amp;E";#N/A,#N/A,FALSE,"R&amp;D"}</definedName>
    <definedName name="_____________PAG1">#REF!</definedName>
    <definedName name="_____________PAG2">#REF!</definedName>
    <definedName name="_____________pas1">#REF!</definedName>
    <definedName name="_____________pas2">#REF!</definedName>
    <definedName name="_____________pat1">#REF!</definedName>
    <definedName name="_____________pay1">#REF!</definedName>
    <definedName name="_____________pay4">#REF!</definedName>
    <definedName name="_____________PF1">#REF!</definedName>
    <definedName name="_____________PF4">#REF!</definedName>
    <definedName name="_____________PF5">#REF!</definedName>
    <definedName name="_____________R" localSheetId="10" hidden="1">{#N/A,#N/A,FALSE,"GRAFICO";#N/A,#N/A,FALSE,"CAJA (2)";#N/A,#N/A,FALSE,"TERCEROS-PROMEDIO";#N/A,#N/A,FALSE,"CAJA";#N/A,#N/A,FALSE,"INGRESOS1995-2003";#N/A,#N/A,FALSE,"GASTOS1995-2003"}</definedName>
    <definedName name="_____________R" localSheetId="4" hidden="1">{#N/A,#N/A,FALSE,"GRAFICO";#N/A,#N/A,FALSE,"CAJA (2)";#N/A,#N/A,FALSE,"TERCEROS-PROMEDIO";#N/A,#N/A,FALSE,"CAJA";#N/A,#N/A,FALSE,"INGRESOS1995-2003";#N/A,#N/A,FALSE,"GASTOS1995-2003"}</definedName>
    <definedName name="_____________R" hidden="1">{#N/A,#N/A,FALSE,"GRAFICO";#N/A,#N/A,FALSE,"CAJA (2)";#N/A,#N/A,FALSE,"TERCEROS-PROMEDIO";#N/A,#N/A,FALSE,"CAJA";#N/A,#N/A,FALSE,"INGRESOS1995-2003";#N/A,#N/A,FALSE,"GASTOS1995-2003"}</definedName>
    <definedName name="_____________TR10">#REF!</definedName>
    <definedName name="_____________TR11">#REF!</definedName>
    <definedName name="_____________TR12">#REF!</definedName>
    <definedName name="_____________TR13">#REF!</definedName>
    <definedName name="_____________TR14">#REF!</definedName>
    <definedName name="_____________TR15">#REF!</definedName>
    <definedName name="_____________TR16">#REF!</definedName>
    <definedName name="_____________XX1">#REF!</definedName>
    <definedName name="_____________XX10">#REF!</definedName>
    <definedName name="_____________XX11">#REF!</definedName>
    <definedName name="_____________XX12">#REF!</definedName>
    <definedName name="_____________XX2">#REF!</definedName>
    <definedName name="_____________XX3">#REF!</definedName>
    <definedName name="_____________XX4">#REF!</definedName>
    <definedName name="_____________XX5">#REF!</definedName>
    <definedName name="_____________XX6">#REF!</definedName>
    <definedName name="_____________XX7">#REF!</definedName>
    <definedName name="_____________XX8">#REF!</definedName>
    <definedName name="_____________XX9">#REF!</definedName>
    <definedName name="____________act1">#REF!</definedName>
    <definedName name="____________act2">#REF!</definedName>
    <definedName name="____________act3">#REF!</definedName>
    <definedName name="____________apf1">#REF!</definedName>
    <definedName name="____________arp1">#REF!</definedName>
    <definedName name="____________cmd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ND1">#REF!</definedName>
    <definedName name="____________gas1">#REF!</definedName>
    <definedName name="____________gas2">#REF!</definedName>
    <definedName name="____________gas3">#REF!</definedName>
    <definedName name="____________gas4">#REF!</definedName>
    <definedName name="____________gas5">#REF!</definedName>
    <definedName name="____________GND1">#REF!</definedName>
    <definedName name="____________GND2">#REF!</definedName>
    <definedName name="____________GND3">#REF!</definedName>
    <definedName name="____________GND4">#REF!</definedName>
    <definedName name="____________GND5">#REF!</definedName>
    <definedName name="____________GTO1">#REF!</definedName>
    <definedName name="____________IMP1">#REF!</definedName>
    <definedName name="____________ing1">#REF!</definedName>
    <definedName name="____________ing2">#REF!</definedName>
    <definedName name="____________ing3">#REF!</definedName>
    <definedName name="____________isa1">#REF!</definedName>
    <definedName name="____________isa3">#REF!</definedName>
    <definedName name="____________new1" localSheetId="10" hidden="1">{#N/A,#N/A,FALSE,"SMT1";#N/A,#N/A,FALSE,"SMT2";#N/A,#N/A,FALSE,"Summary";#N/A,#N/A,FALSE,"Graphs";#N/A,#N/A,FALSE,"4 Panel"}</definedName>
    <definedName name="____________new1" localSheetId="4" hidden="1">{#N/A,#N/A,FALSE,"SMT1";#N/A,#N/A,FALSE,"SMT2";#N/A,#N/A,FALSE,"Summary";#N/A,#N/A,FALSE,"Graphs";#N/A,#N/A,FALSE,"4 Panel"}</definedName>
    <definedName name="____________new1" hidden="1">{#N/A,#N/A,FALSE,"SMT1";#N/A,#N/A,FALSE,"SMT2";#N/A,#N/A,FALSE,"Summary";#N/A,#N/A,FALSE,"Graphs";#N/A,#N/A,FALSE,"4 Panel"}</definedName>
    <definedName name="____________New15" localSheetId="10" hidden="1">{"EVA",#N/A,FALSE,"SMT2";#N/A,#N/A,FALSE,"Summary";#N/A,#N/A,FALSE,"Graphs";#N/A,#N/A,FALSE,"4 Panel"}</definedName>
    <definedName name="____________New15" localSheetId="4" hidden="1">{"EVA",#N/A,FALSE,"SMT2";#N/A,#N/A,FALSE,"Summary";#N/A,#N/A,FALSE,"Graphs";#N/A,#N/A,FALSE,"4 Panel"}</definedName>
    <definedName name="____________New15" hidden="1">{"EVA",#N/A,FALSE,"SMT2";#N/A,#N/A,FALSE,"Summary";#N/A,#N/A,FALSE,"Graphs";#N/A,#N/A,FALSE,"4 Panel"}</definedName>
    <definedName name="____________New16" localSheetId="10" hidden="1">{#N/A,#N/A,FALSE,"SMT1";#N/A,#N/A,FALSE,"SMT2";#N/A,#N/A,FALSE,"Summary";#N/A,#N/A,FALSE,"Graphs";#N/A,#N/A,FALSE,"4 Panel"}</definedName>
    <definedName name="____________New16" localSheetId="4" hidden="1">{#N/A,#N/A,FALSE,"SMT1";#N/A,#N/A,FALSE,"SMT2";#N/A,#N/A,FALSE,"Summary";#N/A,#N/A,FALSE,"Graphs";#N/A,#N/A,FALSE,"4 Panel"}</definedName>
    <definedName name="____________New16" hidden="1">{#N/A,#N/A,FALSE,"SMT1";#N/A,#N/A,FALSE,"SMT2";#N/A,#N/A,FALSE,"Summary";#N/A,#N/A,FALSE,"Graphs";#N/A,#N/A,FALSE,"4 Panel"}</definedName>
    <definedName name="____________New17" localSheetId="10" hidden="1">{#N/A,#N/A,FALSE,"SMT1";#N/A,#N/A,FALSE,"SMT2";#N/A,#N/A,FALSE,"Summary";#N/A,#N/A,FALSE,"Graphs";#N/A,#N/A,FALSE,"4 Panel"}</definedName>
    <definedName name="____________New17" localSheetId="4" hidden="1">{#N/A,#N/A,FALSE,"SMT1";#N/A,#N/A,FALSE,"SMT2";#N/A,#N/A,FALSE,"Summary";#N/A,#N/A,FALSE,"Graphs";#N/A,#N/A,FALSE,"4 Panel"}</definedName>
    <definedName name="____________New17" hidden="1">{#N/A,#N/A,FALSE,"SMT1";#N/A,#N/A,FALSE,"SMT2";#N/A,#N/A,FALSE,"Summary";#N/A,#N/A,FALSE,"Graphs";#N/A,#N/A,FALSE,"4 Panel"}</definedName>
    <definedName name="____________New18" localSheetId="10" hidden="1">{#N/A,#N/A,FALSE,"Full";#N/A,#N/A,FALSE,"Half";#N/A,#N/A,FALSE,"Op Expenses";#N/A,#N/A,FALSE,"Cap Charge";#N/A,#N/A,FALSE,"Cost C";#N/A,#N/A,FALSE,"PP&amp;E";#N/A,#N/A,FALSE,"R&amp;D"}</definedName>
    <definedName name="____________New18" localSheetId="4" hidden="1">{#N/A,#N/A,FALSE,"Full";#N/A,#N/A,FALSE,"Half";#N/A,#N/A,FALSE,"Op Expenses";#N/A,#N/A,FALSE,"Cap Charge";#N/A,#N/A,FALSE,"Cost C";#N/A,#N/A,FALSE,"PP&amp;E";#N/A,#N/A,FALSE,"R&amp;D"}</definedName>
    <definedName name="____________New18" hidden="1">{#N/A,#N/A,FALSE,"Full";#N/A,#N/A,FALSE,"Half";#N/A,#N/A,FALSE,"Op Expenses";#N/A,#N/A,FALSE,"Cap Charge";#N/A,#N/A,FALSE,"Cost C";#N/A,#N/A,FALSE,"PP&amp;E";#N/A,#N/A,FALSE,"R&amp;D"}</definedName>
    <definedName name="____________New19" localSheetId="10" hidden="1">{"EVA",#N/A,FALSE,"SMT2";#N/A,#N/A,FALSE,"Summary";#N/A,#N/A,FALSE,"Graphs";#N/A,#N/A,FALSE,"4 Panel"}</definedName>
    <definedName name="____________New19" localSheetId="4" hidden="1">{"EVA",#N/A,FALSE,"SMT2";#N/A,#N/A,FALSE,"Summary";#N/A,#N/A,FALSE,"Graphs";#N/A,#N/A,FALSE,"4 Panel"}</definedName>
    <definedName name="____________New19" hidden="1">{"EVA",#N/A,FALSE,"SMT2";#N/A,#N/A,FALSE,"Summary";#N/A,#N/A,FALSE,"Graphs";#N/A,#N/A,FALSE,"4 Panel"}</definedName>
    <definedName name="____________New20" localSheetId="10" hidden="1">{#N/A,#N/A,FALSE,"SMT1";#N/A,#N/A,FALSE,"SMT2";#N/A,#N/A,FALSE,"Summary";#N/A,#N/A,FALSE,"Graphs";#N/A,#N/A,FALSE,"4 Panel"}</definedName>
    <definedName name="____________New20" localSheetId="4" hidden="1">{#N/A,#N/A,FALSE,"SMT1";#N/A,#N/A,FALSE,"SMT2";#N/A,#N/A,FALSE,"Summary";#N/A,#N/A,FALSE,"Graphs";#N/A,#N/A,FALSE,"4 Panel"}</definedName>
    <definedName name="____________New20" hidden="1">{#N/A,#N/A,FALSE,"SMT1";#N/A,#N/A,FALSE,"SMT2";#N/A,#N/A,FALSE,"Summary";#N/A,#N/A,FALSE,"Graphs";#N/A,#N/A,FALSE,"4 Panel"}</definedName>
    <definedName name="____________New21" localSheetId="10" hidden="1">{#N/A,#N/A,FALSE,"Full";#N/A,#N/A,FALSE,"Half";#N/A,#N/A,FALSE,"Op Expenses";#N/A,#N/A,FALSE,"Cap Charge";#N/A,#N/A,FALSE,"Cost C";#N/A,#N/A,FALSE,"PP&amp;E";#N/A,#N/A,FALSE,"R&amp;D"}</definedName>
    <definedName name="____________New21" localSheetId="4" hidden="1">{#N/A,#N/A,FALSE,"Full";#N/A,#N/A,FALSE,"Half";#N/A,#N/A,FALSE,"Op Expenses";#N/A,#N/A,FALSE,"Cap Charge";#N/A,#N/A,FALSE,"Cost C";#N/A,#N/A,FALSE,"PP&amp;E";#N/A,#N/A,FALSE,"R&amp;D"}</definedName>
    <definedName name="____________New21" hidden="1">{#N/A,#N/A,FALSE,"Full";#N/A,#N/A,FALSE,"Half";#N/A,#N/A,FALSE,"Op Expenses";#N/A,#N/A,FALSE,"Cap Charge";#N/A,#N/A,FALSE,"Cost C";#N/A,#N/A,FALSE,"PP&amp;E";#N/A,#N/A,FALSE,"R&amp;D"}</definedName>
    <definedName name="____________NEW3" localSheetId="10" hidden="1">{#N/A,#N/A,FALSE,"SMT1";#N/A,#N/A,FALSE,"SMT2";#N/A,#N/A,FALSE,"Summary";#N/A,#N/A,FALSE,"Graphs";#N/A,#N/A,FALSE,"4 Panel"}</definedName>
    <definedName name="____________NEW3" localSheetId="4" hidden="1">{#N/A,#N/A,FALSE,"SMT1";#N/A,#N/A,FALSE,"SMT2";#N/A,#N/A,FALSE,"Summary";#N/A,#N/A,FALSE,"Graphs";#N/A,#N/A,FALSE,"4 Panel"}</definedName>
    <definedName name="____________NEW3" hidden="1">{#N/A,#N/A,FALSE,"SMT1";#N/A,#N/A,FALSE,"SMT2";#N/A,#N/A,FALSE,"Summary";#N/A,#N/A,FALSE,"Graphs";#N/A,#N/A,FALSE,"4 Panel"}</definedName>
    <definedName name="____________nEW30" localSheetId="10" hidden="1">{"EVA",#N/A,FALSE,"SMT2";#N/A,#N/A,FALSE,"Summary";#N/A,#N/A,FALSE,"Graphs";#N/A,#N/A,FALSE,"4 Panel"}</definedName>
    <definedName name="____________nEW30" localSheetId="4" hidden="1">{"EVA",#N/A,FALSE,"SMT2";#N/A,#N/A,FALSE,"Summary";#N/A,#N/A,FALSE,"Graphs";#N/A,#N/A,FALSE,"4 Panel"}</definedName>
    <definedName name="____________nEW30" hidden="1">{"EVA",#N/A,FALSE,"SMT2";#N/A,#N/A,FALSE,"Summary";#N/A,#N/A,FALSE,"Graphs";#N/A,#N/A,FALSE,"4 Panel"}</definedName>
    <definedName name="____________New31" localSheetId="10" hidden="1">{#N/A,#N/A,FALSE,"SMT1";#N/A,#N/A,FALSE,"SMT2";#N/A,#N/A,FALSE,"Summary";#N/A,#N/A,FALSE,"Graphs";#N/A,#N/A,FALSE,"4 Panel"}</definedName>
    <definedName name="____________New31" localSheetId="4" hidden="1">{#N/A,#N/A,FALSE,"SMT1";#N/A,#N/A,FALSE,"SMT2";#N/A,#N/A,FALSE,"Summary";#N/A,#N/A,FALSE,"Graphs";#N/A,#N/A,FALSE,"4 Panel"}</definedName>
    <definedName name="____________New31" hidden="1">{#N/A,#N/A,FALSE,"SMT1";#N/A,#N/A,FALSE,"SMT2";#N/A,#N/A,FALSE,"Summary";#N/A,#N/A,FALSE,"Graphs";#N/A,#N/A,FALSE,"4 Panel"}</definedName>
    <definedName name="____________New32" localSheetId="10" hidden="1">{#N/A,#N/A,FALSE,"SMT1";#N/A,#N/A,FALSE,"SMT2";#N/A,#N/A,FALSE,"Summary";#N/A,#N/A,FALSE,"Graphs";#N/A,#N/A,FALSE,"4 Panel"}</definedName>
    <definedName name="____________New32" localSheetId="4" hidden="1">{#N/A,#N/A,FALSE,"SMT1";#N/A,#N/A,FALSE,"SMT2";#N/A,#N/A,FALSE,"Summary";#N/A,#N/A,FALSE,"Graphs";#N/A,#N/A,FALSE,"4 Panel"}</definedName>
    <definedName name="____________New32" hidden="1">{#N/A,#N/A,FALSE,"SMT1";#N/A,#N/A,FALSE,"SMT2";#N/A,#N/A,FALSE,"Summary";#N/A,#N/A,FALSE,"Graphs";#N/A,#N/A,FALSE,"4 Panel"}</definedName>
    <definedName name="____________New33" localSheetId="10" hidden="1">{#N/A,#N/A,FALSE,"Full";#N/A,#N/A,FALSE,"Half";#N/A,#N/A,FALSE,"Op Expenses";#N/A,#N/A,FALSE,"Cap Charge";#N/A,#N/A,FALSE,"Cost C";#N/A,#N/A,FALSE,"PP&amp;E";#N/A,#N/A,FALSE,"R&amp;D"}</definedName>
    <definedName name="____________New33" localSheetId="4" hidden="1">{#N/A,#N/A,FALSE,"Full";#N/A,#N/A,FALSE,"Half";#N/A,#N/A,FALSE,"Op Expenses";#N/A,#N/A,FALSE,"Cap Charge";#N/A,#N/A,FALSE,"Cost C";#N/A,#N/A,FALSE,"PP&amp;E";#N/A,#N/A,FALSE,"R&amp;D"}</definedName>
    <definedName name="____________New33" hidden="1">{#N/A,#N/A,FALSE,"Full";#N/A,#N/A,FALSE,"Half";#N/A,#N/A,FALSE,"Op Expenses";#N/A,#N/A,FALSE,"Cap Charge";#N/A,#N/A,FALSE,"Cost C";#N/A,#N/A,FALSE,"PP&amp;E";#N/A,#N/A,FALSE,"R&amp;D"}</definedName>
    <definedName name="____________New34" localSheetId="10" hidden="1">{"EVA",#N/A,FALSE,"SMT2";#N/A,#N/A,FALSE,"Summary";#N/A,#N/A,FALSE,"Graphs";#N/A,#N/A,FALSE,"4 Panel"}</definedName>
    <definedName name="____________New34" localSheetId="4" hidden="1">{"EVA",#N/A,FALSE,"SMT2";#N/A,#N/A,FALSE,"Summary";#N/A,#N/A,FALSE,"Graphs";#N/A,#N/A,FALSE,"4 Panel"}</definedName>
    <definedName name="____________New34" hidden="1">{"EVA",#N/A,FALSE,"SMT2";#N/A,#N/A,FALSE,"Summary";#N/A,#N/A,FALSE,"Graphs";#N/A,#N/A,FALSE,"4 Panel"}</definedName>
    <definedName name="____________New35" localSheetId="10" hidden="1">{#N/A,#N/A,FALSE,"SMT1";#N/A,#N/A,FALSE,"SMT2";#N/A,#N/A,FALSE,"Summary";#N/A,#N/A,FALSE,"Graphs";#N/A,#N/A,FALSE,"4 Panel"}</definedName>
    <definedName name="____________New35" localSheetId="4" hidden="1">{#N/A,#N/A,FALSE,"SMT1";#N/A,#N/A,FALSE,"SMT2";#N/A,#N/A,FALSE,"Summary";#N/A,#N/A,FALSE,"Graphs";#N/A,#N/A,FALSE,"4 Panel"}</definedName>
    <definedName name="____________New35" hidden="1">{#N/A,#N/A,FALSE,"SMT1";#N/A,#N/A,FALSE,"SMT2";#N/A,#N/A,FALSE,"Summary";#N/A,#N/A,FALSE,"Graphs";#N/A,#N/A,FALSE,"4 Panel"}</definedName>
    <definedName name="____________New36" localSheetId="10" hidden="1">{#N/A,#N/A,FALSE,"Full";#N/A,#N/A,FALSE,"Half";#N/A,#N/A,FALSE,"Op Expenses";#N/A,#N/A,FALSE,"Cap Charge";#N/A,#N/A,FALSE,"Cost C";#N/A,#N/A,FALSE,"PP&amp;E";#N/A,#N/A,FALSE,"R&amp;D"}</definedName>
    <definedName name="____________New36" localSheetId="4" hidden="1">{#N/A,#N/A,FALSE,"Full";#N/A,#N/A,FALSE,"Half";#N/A,#N/A,FALSE,"Op Expenses";#N/A,#N/A,FALSE,"Cap Charge";#N/A,#N/A,FALSE,"Cost C";#N/A,#N/A,FALSE,"PP&amp;E";#N/A,#N/A,FALSE,"R&amp;D"}</definedName>
    <definedName name="____________New36" hidden="1">{#N/A,#N/A,FALSE,"Full";#N/A,#N/A,FALSE,"Half";#N/A,#N/A,FALSE,"Op Expenses";#N/A,#N/A,FALSE,"Cap Charge";#N/A,#N/A,FALSE,"Cost C";#N/A,#N/A,FALSE,"PP&amp;E";#N/A,#N/A,FALSE,"R&amp;D"}</definedName>
    <definedName name="____________NEW4" localSheetId="10" hidden="1">{#N/A,#N/A,FALSE,"Full";#N/A,#N/A,FALSE,"Half";#N/A,#N/A,FALSE,"Op Expenses";#N/A,#N/A,FALSE,"Cap Charge";#N/A,#N/A,FALSE,"Cost C";#N/A,#N/A,FALSE,"PP&amp;E";#N/A,#N/A,FALSE,"R&amp;D"}</definedName>
    <definedName name="____________NEW4" localSheetId="4" hidden="1">{#N/A,#N/A,FALSE,"Full";#N/A,#N/A,FALSE,"Half";#N/A,#N/A,FALSE,"Op Expenses";#N/A,#N/A,FALSE,"Cap Charge";#N/A,#N/A,FALSE,"Cost C";#N/A,#N/A,FALSE,"PP&amp;E";#N/A,#N/A,FALSE,"R&amp;D"}</definedName>
    <definedName name="____________NEW4" hidden="1">{#N/A,#N/A,FALSE,"Full";#N/A,#N/A,FALSE,"Half";#N/A,#N/A,FALSE,"Op Expenses";#N/A,#N/A,FALSE,"Cap Charge";#N/A,#N/A,FALSE,"Cost C";#N/A,#N/A,FALSE,"PP&amp;E";#N/A,#N/A,FALSE,"R&amp;D"}</definedName>
    <definedName name="____________PAG1">#REF!</definedName>
    <definedName name="____________PAG2">#REF!</definedName>
    <definedName name="____________pas1">#REF!</definedName>
    <definedName name="____________pas2">#REF!</definedName>
    <definedName name="____________pat1">#REF!</definedName>
    <definedName name="____________pay1">#REF!</definedName>
    <definedName name="____________pay4">#REF!</definedName>
    <definedName name="____________PF1">#REF!</definedName>
    <definedName name="____________PF4">#REF!</definedName>
    <definedName name="____________PF5">#REF!</definedName>
    <definedName name="____________R" localSheetId="10" hidden="1">{#N/A,#N/A,FALSE,"GRAFICO";#N/A,#N/A,FALSE,"CAJA (2)";#N/A,#N/A,FALSE,"TERCEROS-PROMEDIO";#N/A,#N/A,FALSE,"CAJA";#N/A,#N/A,FALSE,"INGRESOS1995-2003";#N/A,#N/A,FALSE,"GASTOS1995-2003"}</definedName>
    <definedName name="____________R" localSheetId="4" hidden="1">{#N/A,#N/A,FALSE,"GRAFICO";#N/A,#N/A,FALSE,"CAJA (2)";#N/A,#N/A,FALSE,"TERCEROS-PROMEDIO";#N/A,#N/A,FALSE,"CAJA";#N/A,#N/A,FALSE,"INGRESOS1995-2003";#N/A,#N/A,FALSE,"GASTOS1995-2003"}</definedName>
    <definedName name="____________R" hidden="1">{#N/A,#N/A,FALSE,"GRAFICO";#N/A,#N/A,FALSE,"CAJA (2)";#N/A,#N/A,FALSE,"TERCEROS-PROMEDIO";#N/A,#N/A,FALSE,"CAJA";#N/A,#N/A,FALSE,"INGRESOS1995-2003";#N/A,#N/A,FALSE,"GASTOS1995-2003"}</definedName>
    <definedName name="____________TR10">#REF!</definedName>
    <definedName name="____________TR11">#REF!</definedName>
    <definedName name="____________TR12">#REF!</definedName>
    <definedName name="____________TR13">#REF!</definedName>
    <definedName name="____________TR14">#REF!</definedName>
    <definedName name="____________TR15">#REF!</definedName>
    <definedName name="____________TR16">#REF!</definedName>
    <definedName name="____________XX1">#REF!</definedName>
    <definedName name="____________XX10">#REF!</definedName>
    <definedName name="____________XX11">#REF!</definedName>
    <definedName name="____________XX12">#REF!</definedName>
    <definedName name="____________XX2">#REF!</definedName>
    <definedName name="____________XX3">#REF!</definedName>
    <definedName name="____________XX4">#REF!</definedName>
    <definedName name="____________XX5">#REF!</definedName>
    <definedName name="____________XX6">#REF!</definedName>
    <definedName name="____________XX7">#REF!</definedName>
    <definedName name="____________XX8">#REF!</definedName>
    <definedName name="____________XX9">#REF!</definedName>
    <definedName name="___________act1">#REF!</definedName>
    <definedName name="___________act2">#REF!</definedName>
    <definedName name="___________act3">#REF!</definedName>
    <definedName name="___________apf1">#REF!</definedName>
    <definedName name="___________arp1">#REF!</definedName>
    <definedName name="___________cmd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ND1">#REF!</definedName>
    <definedName name="___________gas1">#REF!</definedName>
    <definedName name="___________gas2">#REF!</definedName>
    <definedName name="___________gas3">#REF!</definedName>
    <definedName name="___________gas4">#REF!</definedName>
    <definedName name="___________gas5">#REF!</definedName>
    <definedName name="___________GND1">#REF!</definedName>
    <definedName name="___________GND2">#REF!</definedName>
    <definedName name="___________GND3">#REF!</definedName>
    <definedName name="___________GND4">#REF!</definedName>
    <definedName name="___________GND5">#REF!</definedName>
    <definedName name="___________GTO1">#REF!</definedName>
    <definedName name="___________IMP1">#REF!</definedName>
    <definedName name="___________ing1">#REF!</definedName>
    <definedName name="___________ing2">#REF!</definedName>
    <definedName name="___________ing3">#REF!</definedName>
    <definedName name="___________isa1">#REF!</definedName>
    <definedName name="___________isa3">#REF!</definedName>
    <definedName name="___________new1" localSheetId="10" hidden="1">{#N/A,#N/A,FALSE,"SMT1";#N/A,#N/A,FALSE,"SMT2";#N/A,#N/A,FALSE,"Summary";#N/A,#N/A,FALSE,"Graphs";#N/A,#N/A,FALSE,"4 Panel"}</definedName>
    <definedName name="___________new1" localSheetId="4" hidden="1">{#N/A,#N/A,FALSE,"SMT1";#N/A,#N/A,FALSE,"SMT2";#N/A,#N/A,FALSE,"Summary";#N/A,#N/A,FALSE,"Graphs";#N/A,#N/A,FALSE,"4 Panel"}</definedName>
    <definedName name="___________new1" hidden="1">{#N/A,#N/A,FALSE,"SMT1";#N/A,#N/A,FALSE,"SMT2";#N/A,#N/A,FALSE,"Summary";#N/A,#N/A,FALSE,"Graphs";#N/A,#N/A,FALSE,"4 Panel"}</definedName>
    <definedName name="___________New15" localSheetId="10" hidden="1">{"EVA",#N/A,FALSE,"SMT2";#N/A,#N/A,FALSE,"Summary";#N/A,#N/A,FALSE,"Graphs";#N/A,#N/A,FALSE,"4 Panel"}</definedName>
    <definedName name="___________New15" localSheetId="4" hidden="1">{"EVA",#N/A,FALSE,"SMT2";#N/A,#N/A,FALSE,"Summary";#N/A,#N/A,FALSE,"Graphs";#N/A,#N/A,FALSE,"4 Panel"}</definedName>
    <definedName name="___________New15" hidden="1">{"EVA",#N/A,FALSE,"SMT2";#N/A,#N/A,FALSE,"Summary";#N/A,#N/A,FALSE,"Graphs";#N/A,#N/A,FALSE,"4 Panel"}</definedName>
    <definedName name="___________New16" localSheetId="10" hidden="1">{#N/A,#N/A,FALSE,"SMT1";#N/A,#N/A,FALSE,"SMT2";#N/A,#N/A,FALSE,"Summary";#N/A,#N/A,FALSE,"Graphs";#N/A,#N/A,FALSE,"4 Panel"}</definedName>
    <definedName name="___________New16" localSheetId="4" hidden="1">{#N/A,#N/A,FALSE,"SMT1";#N/A,#N/A,FALSE,"SMT2";#N/A,#N/A,FALSE,"Summary";#N/A,#N/A,FALSE,"Graphs";#N/A,#N/A,FALSE,"4 Panel"}</definedName>
    <definedName name="___________New16" hidden="1">{#N/A,#N/A,FALSE,"SMT1";#N/A,#N/A,FALSE,"SMT2";#N/A,#N/A,FALSE,"Summary";#N/A,#N/A,FALSE,"Graphs";#N/A,#N/A,FALSE,"4 Panel"}</definedName>
    <definedName name="___________New17" localSheetId="10" hidden="1">{#N/A,#N/A,FALSE,"SMT1";#N/A,#N/A,FALSE,"SMT2";#N/A,#N/A,FALSE,"Summary";#N/A,#N/A,FALSE,"Graphs";#N/A,#N/A,FALSE,"4 Panel"}</definedName>
    <definedName name="___________New17" localSheetId="4" hidden="1">{#N/A,#N/A,FALSE,"SMT1";#N/A,#N/A,FALSE,"SMT2";#N/A,#N/A,FALSE,"Summary";#N/A,#N/A,FALSE,"Graphs";#N/A,#N/A,FALSE,"4 Panel"}</definedName>
    <definedName name="___________New17" hidden="1">{#N/A,#N/A,FALSE,"SMT1";#N/A,#N/A,FALSE,"SMT2";#N/A,#N/A,FALSE,"Summary";#N/A,#N/A,FALSE,"Graphs";#N/A,#N/A,FALSE,"4 Panel"}</definedName>
    <definedName name="___________New18" localSheetId="10" hidden="1">{#N/A,#N/A,FALSE,"Full";#N/A,#N/A,FALSE,"Half";#N/A,#N/A,FALSE,"Op Expenses";#N/A,#N/A,FALSE,"Cap Charge";#N/A,#N/A,FALSE,"Cost C";#N/A,#N/A,FALSE,"PP&amp;E";#N/A,#N/A,FALSE,"R&amp;D"}</definedName>
    <definedName name="___________New18" localSheetId="4" hidden="1">{#N/A,#N/A,FALSE,"Full";#N/A,#N/A,FALSE,"Half";#N/A,#N/A,FALSE,"Op Expenses";#N/A,#N/A,FALSE,"Cap Charge";#N/A,#N/A,FALSE,"Cost C";#N/A,#N/A,FALSE,"PP&amp;E";#N/A,#N/A,FALSE,"R&amp;D"}</definedName>
    <definedName name="___________New18" hidden="1">{#N/A,#N/A,FALSE,"Full";#N/A,#N/A,FALSE,"Half";#N/A,#N/A,FALSE,"Op Expenses";#N/A,#N/A,FALSE,"Cap Charge";#N/A,#N/A,FALSE,"Cost C";#N/A,#N/A,FALSE,"PP&amp;E";#N/A,#N/A,FALSE,"R&amp;D"}</definedName>
    <definedName name="___________New19" localSheetId="10" hidden="1">{"EVA",#N/A,FALSE,"SMT2";#N/A,#N/A,FALSE,"Summary";#N/A,#N/A,FALSE,"Graphs";#N/A,#N/A,FALSE,"4 Panel"}</definedName>
    <definedName name="___________New19" localSheetId="4" hidden="1">{"EVA",#N/A,FALSE,"SMT2";#N/A,#N/A,FALSE,"Summary";#N/A,#N/A,FALSE,"Graphs";#N/A,#N/A,FALSE,"4 Panel"}</definedName>
    <definedName name="___________New19" hidden="1">{"EVA",#N/A,FALSE,"SMT2";#N/A,#N/A,FALSE,"Summary";#N/A,#N/A,FALSE,"Graphs";#N/A,#N/A,FALSE,"4 Panel"}</definedName>
    <definedName name="___________New20" localSheetId="10" hidden="1">{#N/A,#N/A,FALSE,"SMT1";#N/A,#N/A,FALSE,"SMT2";#N/A,#N/A,FALSE,"Summary";#N/A,#N/A,FALSE,"Graphs";#N/A,#N/A,FALSE,"4 Panel"}</definedName>
    <definedName name="___________New20" localSheetId="4" hidden="1">{#N/A,#N/A,FALSE,"SMT1";#N/A,#N/A,FALSE,"SMT2";#N/A,#N/A,FALSE,"Summary";#N/A,#N/A,FALSE,"Graphs";#N/A,#N/A,FALSE,"4 Panel"}</definedName>
    <definedName name="___________New20" hidden="1">{#N/A,#N/A,FALSE,"SMT1";#N/A,#N/A,FALSE,"SMT2";#N/A,#N/A,FALSE,"Summary";#N/A,#N/A,FALSE,"Graphs";#N/A,#N/A,FALSE,"4 Panel"}</definedName>
    <definedName name="___________New21" localSheetId="10" hidden="1">{#N/A,#N/A,FALSE,"Full";#N/A,#N/A,FALSE,"Half";#N/A,#N/A,FALSE,"Op Expenses";#N/A,#N/A,FALSE,"Cap Charge";#N/A,#N/A,FALSE,"Cost C";#N/A,#N/A,FALSE,"PP&amp;E";#N/A,#N/A,FALSE,"R&amp;D"}</definedName>
    <definedName name="___________New21" localSheetId="4" hidden="1">{#N/A,#N/A,FALSE,"Full";#N/A,#N/A,FALSE,"Half";#N/A,#N/A,FALSE,"Op Expenses";#N/A,#N/A,FALSE,"Cap Charge";#N/A,#N/A,FALSE,"Cost C";#N/A,#N/A,FALSE,"PP&amp;E";#N/A,#N/A,FALSE,"R&amp;D"}</definedName>
    <definedName name="___________New21" hidden="1">{#N/A,#N/A,FALSE,"Full";#N/A,#N/A,FALSE,"Half";#N/A,#N/A,FALSE,"Op Expenses";#N/A,#N/A,FALSE,"Cap Charge";#N/A,#N/A,FALSE,"Cost C";#N/A,#N/A,FALSE,"PP&amp;E";#N/A,#N/A,FALSE,"R&amp;D"}</definedName>
    <definedName name="___________NEW3" localSheetId="10" hidden="1">{#N/A,#N/A,FALSE,"SMT1";#N/A,#N/A,FALSE,"SMT2";#N/A,#N/A,FALSE,"Summary";#N/A,#N/A,FALSE,"Graphs";#N/A,#N/A,FALSE,"4 Panel"}</definedName>
    <definedName name="___________NEW3" localSheetId="4" hidden="1">{#N/A,#N/A,FALSE,"SMT1";#N/A,#N/A,FALSE,"SMT2";#N/A,#N/A,FALSE,"Summary";#N/A,#N/A,FALSE,"Graphs";#N/A,#N/A,FALSE,"4 Panel"}</definedName>
    <definedName name="___________NEW3" hidden="1">{#N/A,#N/A,FALSE,"SMT1";#N/A,#N/A,FALSE,"SMT2";#N/A,#N/A,FALSE,"Summary";#N/A,#N/A,FALSE,"Graphs";#N/A,#N/A,FALSE,"4 Panel"}</definedName>
    <definedName name="___________nEW30" localSheetId="10" hidden="1">{"EVA",#N/A,FALSE,"SMT2";#N/A,#N/A,FALSE,"Summary";#N/A,#N/A,FALSE,"Graphs";#N/A,#N/A,FALSE,"4 Panel"}</definedName>
    <definedName name="___________nEW30" localSheetId="4" hidden="1">{"EVA",#N/A,FALSE,"SMT2";#N/A,#N/A,FALSE,"Summary";#N/A,#N/A,FALSE,"Graphs";#N/A,#N/A,FALSE,"4 Panel"}</definedName>
    <definedName name="___________nEW30" hidden="1">{"EVA",#N/A,FALSE,"SMT2";#N/A,#N/A,FALSE,"Summary";#N/A,#N/A,FALSE,"Graphs";#N/A,#N/A,FALSE,"4 Panel"}</definedName>
    <definedName name="___________New31" localSheetId="10" hidden="1">{#N/A,#N/A,FALSE,"SMT1";#N/A,#N/A,FALSE,"SMT2";#N/A,#N/A,FALSE,"Summary";#N/A,#N/A,FALSE,"Graphs";#N/A,#N/A,FALSE,"4 Panel"}</definedName>
    <definedName name="___________New31" localSheetId="4" hidden="1">{#N/A,#N/A,FALSE,"SMT1";#N/A,#N/A,FALSE,"SMT2";#N/A,#N/A,FALSE,"Summary";#N/A,#N/A,FALSE,"Graphs";#N/A,#N/A,FALSE,"4 Panel"}</definedName>
    <definedName name="___________New31" hidden="1">{#N/A,#N/A,FALSE,"SMT1";#N/A,#N/A,FALSE,"SMT2";#N/A,#N/A,FALSE,"Summary";#N/A,#N/A,FALSE,"Graphs";#N/A,#N/A,FALSE,"4 Panel"}</definedName>
    <definedName name="___________New32" localSheetId="10" hidden="1">{#N/A,#N/A,FALSE,"SMT1";#N/A,#N/A,FALSE,"SMT2";#N/A,#N/A,FALSE,"Summary";#N/A,#N/A,FALSE,"Graphs";#N/A,#N/A,FALSE,"4 Panel"}</definedName>
    <definedName name="___________New32" localSheetId="4" hidden="1">{#N/A,#N/A,FALSE,"SMT1";#N/A,#N/A,FALSE,"SMT2";#N/A,#N/A,FALSE,"Summary";#N/A,#N/A,FALSE,"Graphs";#N/A,#N/A,FALSE,"4 Panel"}</definedName>
    <definedName name="___________New32" hidden="1">{#N/A,#N/A,FALSE,"SMT1";#N/A,#N/A,FALSE,"SMT2";#N/A,#N/A,FALSE,"Summary";#N/A,#N/A,FALSE,"Graphs";#N/A,#N/A,FALSE,"4 Panel"}</definedName>
    <definedName name="___________New33" localSheetId="10" hidden="1">{#N/A,#N/A,FALSE,"Full";#N/A,#N/A,FALSE,"Half";#N/A,#N/A,FALSE,"Op Expenses";#N/A,#N/A,FALSE,"Cap Charge";#N/A,#N/A,FALSE,"Cost C";#N/A,#N/A,FALSE,"PP&amp;E";#N/A,#N/A,FALSE,"R&amp;D"}</definedName>
    <definedName name="___________New33" localSheetId="4" hidden="1">{#N/A,#N/A,FALSE,"Full";#N/A,#N/A,FALSE,"Half";#N/A,#N/A,FALSE,"Op Expenses";#N/A,#N/A,FALSE,"Cap Charge";#N/A,#N/A,FALSE,"Cost C";#N/A,#N/A,FALSE,"PP&amp;E";#N/A,#N/A,FALSE,"R&amp;D"}</definedName>
    <definedName name="___________New33" hidden="1">{#N/A,#N/A,FALSE,"Full";#N/A,#N/A,FALSE,"Half";#N/A,#N/A,FALSE,"Op Expenses";#N/A,#N/A,FALSE,"Cap Charge";#N/A,#N/A,FALSE,"Cost C";#N/A,#N/A,FALSE,"PP&amp;E";#N/A,#N/A,FALSE,"R&amp;D"}</definedName>
    <definedName name="___________New34" localSheetId="10" hidden="1">{"EVA",#N/A,FALSE,"SMT2";#N/A,#N/A,FALSE,"Summary";#N/A,#N/A,FALSE,"Graphs";#N/A,#N/A,FALSE,"4 Panel"}</definedName>
    <definedName name="___________New34" localSheetId="4" hidden="1">{"EVA",#N/A,FALSE,"SMT2";#N/A,#N/A,FALSE,"Summary";#N/A,#N/A,FALSE,"Graphs";#N/A,#N/A,FALSE,"4 Panel"}</definedName>
    <definedName name="___________New34" hidden="1">{"EVA",#N/A,FALSE,"SMT2";#N/A,#N/A,FALSE,"Summary";#N/A,#N/A,FALSE,"Graphs";#N/A,#N/A,FALSE,"4 Panel"}</definedName>
    <definedName name="___________New35" localSheetId="10" hidden="1">{#N/A,#N/A,FALSE,"SMT1";#N/A,#N/A,FALSE,"SMT2";#N/A,#N/A,FALSE,"Summary";#N/A,#N/A,FALSE,"Graphs";#N/A,#N/A,FALSE,"4 Panel"}</definedName>
    <definedName name="___________New35" localSheetId="4" hidden="1">{#N/A,#N/A,FALSE,"SMT1";#N/A,#N/A,FALSE,"SMT2";#N/A,#N/A,FALSE,"Summary";#N/A,#N/A,FALSE,"Graphs";#N/A,#N/A,FALSE,"4 Panel"}</definedName>
    <definedName name="___________New35" hidden="1">{#N/A,#N/A,FALSE,"SMT1";#N/A,#N/A,FALSE,"SMT2";#N/A,#N/A,FALSE,"Summary";#N/A,#N/A,FALSE,"Graphs";#N/A,#N/A,FALSE,"4 Panel"}</definedName>
    <definedName name="___________New36" localSheetId="10" hidden="1">{#N/A,#N/A,FALSE,"Full";#N/A,#N/A,FALSE,"Half";#N/A,#N/A,FALSE,"Op Expenses";#N/A,#N/A,FALSE,"Cap Charge";#N/A,#N/A,FALSE,"Cost C";#N/A,#N/A,FALSE,"PP&amp;E";#N/A,#N/A,FALSE,"R&amp;D"}</definedName>
    <definedName name="___________New36" localSheetId="4" hidden="1">{#N/A,#N/A,FALSE,"Full";#N/A,#N/A,FALSE,"Half";#N/A,#N/A,FALSE,"Op Expenses";#N/A,#N/A,FALSE,"Cap Charge";#N/A,#N/A,FALSE,"Cost C";#N/A,#N/A,FALSE,"PP&amp;E";#N/A,#N/A,FALSE,"R&amp;D"}</definedName>
    <definedName name="___________New36" hidden="1">{#N/A,#N/A,FALSE,"Full";#N/A,#N/A,FALSE,"Half";#N/A,#N/A,FALSE,"Op Expenses";#N/A,#N/A,FALSE,"Cap Charge";#N/A,#N/A,FALSE,"Cost C";#N/A,#N/A,FALSE,"PP&amp;E";#N/A,#N/A,FALSE,"R&amp;D"}</definedName>
    <definedName name="___________NEW4" localSheetId="10" hidden="1">{#N/A,#N/A,FALSE,"Full";#N/A,#N/A,FALSE,"Half";#N/A,#N/A,FALSE,"Op Expenses";#N/A,#N/A,FALSE,"Cap Charge";#N/A,#N/A,FALSE,"Cost C";#N/A,#N/A,FALSE,"PP&amp;E";#N/A,#N/A,FALSE,"R&amp;D"}</definedName>
    <definedName name="___________NEW4" localSheetId="4" hidden="1">{#N/A,#N/A,FALSE,"Full";#N/A,#N/A,FALSE,"Half";#N/A,#N/A,FALSE,"Op Expenses";#N/A,#N/A,FALSE,"Cap Charge";#N/A,#N/A,FALSE,"Cost C";#N/A,#N/A,FALSE,"PP&amp;E";#N/A,#N/A,FALSE,"R&amp;D"}</definedName>
    <definedName name="___________NEW4" hidden="1">{#N/A,#N/A,FALSE,"Full";#N/A,#N/A,FALSE,"Half";#N/A,#N/A,FALSE,"Op Expenses";#N/A,#N/A,FALSE,"Cap Charge";#N/A,#N/A,FALSE,"Cost C";#N/A,#N/A,FALSE,"PP&amp;E";#N/A,#N/A,FALSE,"R&amp;D"}</definedName>
    <definedName name="___________PAG1">#REF!</definedName>
    <definedName name="___________PAG2">#REF!</definedName>
    <definedName name="___________pas1">#REF!</definedName>
    <definedName name="___________pas2">#REF!</definedName>
    <definedName name="___________pat1">#REF!</definedName>
    <definedName name="___________pay1">#REF!</definedName>
    <definedName name="___________pay4">#REF!</definedName>
    <definedName name="___________PF1">#REF!</definedName>
    <definedName name="___________PF4">#REF!</definedName>
    <definedName name="___________PF5">#REF!</definedName>
    <definedName name="___________R" localSheetId="10" hidden="1">{#N/A,#N/A,FALSE,"GRAFICO";#N/A,#N/A,FALSE,"CAJA (2)";#N/A,#N/A,FALSE,"TERCEROS-PROMEDIO";#N/A,#N/A,FALSE,"CAJA";#N/A,#N/A,FALSE,"INGRESOS1995-2003";#N/A,#N/A,FALSE,"GASTOS1995-2003"}</definedName>
    <definedName name="___________R" localSheetId="4" hidden="1">{#N/A,#N/A,FALSE,"GRAFICO";#N/A,#N/A,FALSE,"CAJA (2)";#N/A,#N/A,FALSE,"TERCEROS-PROMEDIO";#N/A,#N/A,FALSE,"CAJA";#N/A,#N/A,FALSE,"INGRESOS1995-2003";#N/A,#N/A,FALSE,"GASTOS1995-2003"}</definedName>
    <definedName name="___________R" hidden="1">{#N/A,#N/A,FALSE,"GRAFICO";#N/A,#N/A,FALSE,"CAJA (2)";#N/A,#N/A,FALSE,"TERCEROS-PROMEDIO";#N/A,#N/A,FALSE,"CAJA";#N/A,#N/A,FALSE,"INGRESOS1995-2003";#N/A,#N/A,FALSE,"GASTOS1995-2003"}</definedName>
    <definedName name="___________TR10">#REF!</definedName>
    <definedName name="___________TR11">#REF!</definedName>
    <definedName name="___________TR12">#REF!</definedName>
    <definedName name="___________TR13">#REF!</definedName>
    <definedName name="___________TR14">#REF!</definedName>
    <definedName name="___________TR15">#REF!</definedName>
    <definedName name="___________TR16">#REF!</definedName>
    <definedName name="___________XX1">#REF!</definedName>
    <definedName name="___________XX10">#REF!</definedName>
    <definedName name="___________XX11">#REF!</definedName>
    <definedName name="___________XX12">#REF!</definedName>
    <definedName name="___________XX2">#REF!</definedName>
    <definedName name="___________XX3">#REF!</definedName>
    <definedName name="___________XX4">#REF!</definedName>
    <definedName name="___________XX5">#REF!</definedName>
    <definedName name="___________XX6">#REF!</definedName>
    <definedName name="___________XX7">#REF!</definedName>
    <definedName name="___________XX8">#REF!</definedName>
    <definedName name="___________XX9">#REF!</definedName>
    <definedName name="__________act1">#REF!</definedName>
    <definedName name="__________act2">#REF!</definedName>
    <definedName name="__________act3">#REF!</definedName>
    <definedName name="__________apf1">#REF!</definedName>
    <definedName name="__________arp1">#REF!</definedName>
    <definedName name="__________cmd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ND1">#REF!</definedName>
    <definedName name="__________gas1">#REF!</definedName>
    <definedName name="__________gas2">#REF!</definedName>
    <definedName name="__________gas3">#REF!</definedName>
    <definedName name="__________gas4">#REF!</definedName>
    <definedName name="__________gas5">#REF!</definedName>
    <definedName name="__________GND1">#REF!</definedName>
    <definedName name="__________GND2">#REF!</definedName>
    <definedName name="__________GND3">#REF!</definedName>
    <definedName name="__________GND4">#REF!</definedName>
    <definedName name="__________GND5">#REF!</definedName>
    <definedName name="__________GTO1">#REF!</definedName>
    <definedName name="__________IMP1">#REF!</definedName>
    <definedName name="__________ing1">#REF!</definedName>
    <definedName name="__________ing2">#REF!</definedName>
    <definedName name="__________ing3">#REF!</definedName>
    <definedName name="__________isa1">#REF!</definedName>
    <definedName name="__________isa3">#REF!</definedName>
    <definedName name="__________new1" localSheetId="10" hidden="1">{#N/A,#N/A,FALSE,"SMT1";#N/A,#N/A,FALSE,"SMT2";#N/A,#N/A,FALSE,"Summary";#N/A,#N/A,FALSE,"Graphs";#N/A,#N/A,FALSE,"4 Panel"}</definedName>
    <definedName name="__________new1" localSheetId="4" hidden="1">{#N/A,#N/A,FALSE,"SMT1";#N/A,#N/A,FALSE,"SMT2";#N/A,#N/A,FALSE,"Summary";#N/A,#N/A,FALSE,"Graphs";#N/A,#N/A,FALSE,"4 Panel"}</definedName>
    <definedName name="__________new1" hidden="1">{#N/A,#N/A,FALSE,"SMT1";#N/A,#N/A,FALSE,"SMT2";#N/A,#N/A,FALSE,"Summary";#N/A,#N/A,FALSE,"Graphs";#N/A,#N/A,FALSE,"4 Panel"}</definedName>
    <definedName name="__________New15" localSheetId="10" hidden="1">{"EVA",#N/A,FALSE,"SMT2";#N/A,#N/A,FALSE,"Summary";#N/A,#N/A,FALSE,"Graphs";#N/A,#N/A,FALSE,"4 Panel"}</definedName>
    <definedName name="__________New15" localSheetId="4" hidden="1">{"EVA",#N/A,FALSE,"SMT2";#N/A,#N/A,FALSE,"Summary";#N/A,#N/A,FALSE,"Graphs";#N/A,#N/A,FALSE,"4 Panel"}</definedName>
    <definedName name="__________New15" hidden="1">{"EVA",#N/A,FALSE,"SMT2";#N/A,#N/A,FALSE,"Summary";#N/A,#N/A,FALSE,"Graphs";#N/A,#N/A,FALSE,"4 Panel"}</definedName>
    <definedName name="__________New16" localSheetId="10" hidden="1">{#N/A,#N/A,FALSE,"SMT1";#N/A,#N/A,FALSE,"SMT2";#N/A,#N/A,FALSE,"Summary";#N/A,#N/A,FALSE,"Graphs";#N/A,#N/A,FALSE,"4 Panel"}</definedName>
    <definedName name="__________New16" localSheetId="4" hidden="1">{#N/A,#N/A,FALSE,"SMT1";#N/A,#N/A,FALSE,"SMT2";#N/A,#N/A,FALSE,"Summary";#N/A,#N/A,FALSE,"Graphs";#N/A,#N/A,FALSE,"4 Panel"}</definedName>
    <definedName name="__________New16" hidden="1">{#N/A,#N/A,FALSE,"SMT1";#N/A,#N/A,FALSE,"SMT2";#N/A,#N/A,FALSE,"Summary";#N/A,#N/A,FALSE,"Graphs";#N/A,#N/A,FALSE,"4 Panel"}</definedName>
    <definedName name="__________New17" localSheetId="10" hidden="1">{#N/A,#N/A,FALSE,"SMT1";#N/A,#N/A,FALSE,"SMT2";#N/A,#N/A,FALSE,"Summary";#N/A,#N/A,FALSE,"Graphs";#N/A,#N/A,FALSE,"4 Panel"}</definedName>
    <definedName name="__________New17" localSheetId="4" hidden="1">{#N/A,#N/A,FALSE,"SMT1";#N/A,#N/A,FALSE,"SMT2";#N/A,#N/A,FALSE,"Summary";#N/A,#N/A,FALSE,"Graphs";#N/A,#N/A,FALSE,"4 Panel"}</definedName>
    <definedName name="__________New17" hidden="1">{#N/A,#N/A,FALSE,"SMT1";#N/A,#N/A,FALSE,"SMT2";#N/A,#N/A,FALSE,"Summary";#N/A,#N/A,FALSE,"Graphs";#N/A,#N/A,FALSE,"4 Panel"}</definedName>
    <definedName name="__________New18" localSheetId="10" hidden="1">{#N/A,#N/A,FALSE,"Full";#N/A,#N/A,FALSE,"Half";#N/A,#N/A,FALSE,"Op Expenses";#N/A,#N/A,FALSE,"Cap Charge";#N/A,#N/A,FALSE,"Cost C";#N/A,#N/A,FALSE,"PP&amp;E";#N/A,#N/A,FALSE,"R&amp;D"}</definedName>
    <definedName name="__________New18" localSheetId="4" hidden="1">{#N/A,#N/A,FALSE,"Full";#N/A,#N/A,FALSE,"Half";#N/A,#N/A,FALSE,"Op Expenses";#N/A,#N/A,FALSE,"Cap Charge";#N/A,#N/A,FALSE,"Cost C";#N/A,#N/A,FALSE,"PP&amp;E";#N/A,#N/A,FALSE,"R&amp;D"}</definedName>
    <definedName name="__________New18" hidden="1">{#N/A,#N/A,FALSE,"Full";#N/A,#N/A,FALSE,"Half";#N/A,#N/A,FALSE,"Op Expenses";#N/A,#N/A,FALSE,"Cap Charge";#N/A,#N/A,FALSE,"Cost C";#N/A,#N/A,FALSE,"PP&amp;E";#N/A,#N/A,FALSE,"R&amp;D"}</definedName>
    <definedName name="__________New19" localSheetId="10" hidden="1">{"EVA",#N/A,FALSE,"SMT2";#N/A,#N/A,FALSE,"Summary";#N/A,#N/A,FALSE,"Graphs";#N/A,#N/A,FALSE,"4 Panel"}</definedName>
    <definedName name="__________New19" localSheetId="4" hidden="1">{"EVA",#N/A,FALSE,"SMT2";#N/A,#N/A,FALSE,"Summary";#N/A,#N/A,FALSE,"Graphs";#N/A,#N/A,FALSE,"4 Panel"}</definedName>
    <definedName name="__________New19" hidden="1">{"EVA",#N/A,FALSE,"SMT2";#N/A,#N/A,FALSE,"Summary";#N/A,#N/A,FALSE,"Graphs";#N/A,#N/A,FALSE,"4 Panel"}</definedName>
    <definedName name="__________New20" localSheetId="10" hidden="1">{#N/A,#N/A,FALSE,"SMT1";#N/A,#N/A,FALSE,"SMT2";#N/A,#N/A,FALSE,"Summary";#N/A,#N/A,FALSE,"Graphs";#N/A,#N/A,FALSE,"4 Panel"}</definedName>
    <definedName name="__________New20" localSheetId="4" hidden="1">{#N/A,#N/A,FALSE,"SMT1";#N/A,#N/A,FALSE,"SMT2";#N/A,#N/A,FALSE,"Summary";#N/A,#N/A,FALSE,"Graphs";#N/A,#N/A,FALSE,"4 Panel"}</definedName>
    <definedName name="__________New20" hidden="1">{#N/A,#N/A,FALSE,"SMT1";#N/A,#N/A,FALSE,"SMT2";#N/A,#N/A,FALSE,"Summary";#N/A,#N/A,FALSE,"Graphs";#N/A,#N/A,FALSE,"4 Panel"}</definedName>
    <definedName name="__________New21" localSheetId="10" hidden="1">{#N/A,#N/A,FALSE,"Full";#N/A,#N/A,FALSE,"Half";#N/A,#N/A,FALSE,"Op Expenses";#N/A,#N/A,FALSE,"Cap Charge";#N/A,#N/A,FALSE,"Cost C";#N/A,#N/A,FALSE,"PP&amp;E";#N/A,#N/A,FALSE,"R&amp;D"}</definedName>
    <definedName name="__________New21" localSheetId="4" hidden="1">{#N/A,#N/A,FALSE,"Full";#N/A,#N/A,FALSE,"Half";#N/A,#N/A,FALSE,"Op Expenses";#N/A,#N/A,FALSE,"Cap Charge";#N/A,#N/A,FALSE,"Cost C";#N/A,#N/A,FALSE,"PP&amp;E";#N/A,#N/A,FALSE,"R&amp;D"}</definedName>
    <definedName name="__________New21" hidden="1">{#N/A,#N/A,FALSE,"Full";#N/A,#N/A,FALSE,"Half";#N/A,#N/A,FALSE,"Op Expenses";#N/A,#N/A,FALSE,"Cap Charge";#N/A,#N/A,FALSE,"Cost C";#N/A,#N/A,FALSE,"PP&amp;E";#N/A,#N/A,FALSE,"R&amp;D"}</definedName>
    <definedName name="__________NEW3" localSheetId="10" hidden="1">{#N/A,#N/A,FALSE,"SMT1";#N/A,#N/A,FALSE,"SMT2";#N/A,#N/A,FALSE,"Summary";#N/A,#N/A,FALSE,"Graphs";#N/A,#N/A,FALSE,"4 Panel"}</definedName>
    <definedName name="__________NEW3" localSheetId="4" hidden="1">{#N/A,#N/A,FALSE,"SMT1";#N/A,#N/A,FALSE,"SMT2";#N/A,#N/A,FALSE,"Summary";#N/A,#N/A,FALSE,"Graphs";#N/A,#N/A,FALSE,"4 Panel"}</definedName>
    <definedName name="__________NEW3" hidden="1">{#N/A,#N/A,FALSE,"SMT1";#N/A,#N/A,FALSE,"SMT2";#N/A,#N/A,FALSE,"Summary";#N/A,#N/A,FALSE,"Graphs";#N/A,#N/A,FALSE,"4 Panel"}</definedName>
    <definedName name="__________nEW30" localSheetId="10" hidden="1">{"EVA",#N/A,FALSE,"SMT2";#N/A,#N/A,FALSE,"Summary";#N/A,#N/A,FALSE,"Graphs";#N/A,#N/A,FALSE,"4 Panel"}</definedName>
    <definedName name="__________nEW30" localSheetId="4" hidden="1">{"EVA",#N/A,FALSE,"SMT2";#N/A,#N/A,FALSE,"Summary";#N/A,#N/A,FALSE,"Graphs";#N/A,#N/A,FALSE,"4 Panel"}</definedName>
    <definedName name="__________nEW30" hidden="1">{"EVA",#N/A,FALSE,"SMT2";#N/A,#N/A,FALSE,"Summary";#N/A,#N/A,FALSE,"Graphs";#N/A,#N/A,FALSE,"4 Panel"}</definedName>
    <definedName name="__________New31" localSheetId="10" hidden="1">{#N/A,#N/A,FALSE,"SMT1";#N/A,#N/A,FALSE,"SMT2";#N/A,#N/A,FALSE,"Summary";#N/A,#N/A,FALSE,"Graphs";#N/A,#N/A,FALSE,"4 Panel"}</definedName>
    <definedName name="__________New31" localSheetId="4" hidden="1">{#N/A,#N/A,FALSE,"SMT1";#N/A,#N/A,FALSE,"SMT2";#N/A,#N/A,FALSE,"Summary";#N/A,#N/A,FALSE,"Graphs";#N/A,#N/A,FALSE,"4 Panel"}</definedName>
    <definedName name="__________New31" hidden="1">{#N/A,#N/A,FALSE,"SMT1";#N/A,#N/A,FALSE,"SMT2";#N/A,#N/A,FALSE,"Summary";#N/A,#N/A,FALSE,"Graphs";#N/A,#N/A,FALSE,"4 Panel"}</definedName>
    <definedName name="__________New32" localSheetId="10" hidden="1">{#N/A,#N/A,FALSE,"SMT1";#N/A,#N/A,FALSE,"SMT2";#N/A,#N/A,FALSE,"Summary";#N/A,#N/A,FALSE,"Graphs";#N/A,#N/A,FALSE,"4 Panel"}</definedName>
    <definedName name="__________New32" localSheetId="4" hidden="1">{#N/A,#N/A,FALSE,"SMT1";#N/A,#N/A,FALSE,"SMT2";#N/A,#N/A,FALSE,"Summary";#N/A,#N/A,FALSE,"Graphs";#N/A,#N/A,FALSE,"4 Panel"}</definedName>
    <definedName name="__________New32" hidden="1">{#N/A,#N/A,FALSE,"SMT1";#N/A,#N/A,FALSE,"SMT2";#N/A,#N/A,FALSE,"Summary";#N/A,#N/A,FALSE,"Graphs";#N/A,#N/A,FALSE,"4 Panel"}</definedName>
    <definedName name="__________New33" localSheetId="10" hidden="1">{#N/A,#N/A,FALSE,"Full";#N/A,#N/A,FALSE,"Half";#N/A,#N/A,FALSE,"Op Expenses";#N/A,#N/A,FALSE,"Cap Charge";#N/A,#N/A,FALSE,"Cost C";#N/A,#N/A,FALSE,"PP&amp;E";#N/A,#N/A,FALSE,"R&amp;D"}</definedName>
    <definedName name="__________New33" localSheetId="4" hidden="1">{#N/A,#N/A,FALSE,"Full";#N/A,#N/A,FALSE,"Half";#N/A,#N/A,FALSE,"Op Expenses";#N/A,#N/A,FALSE,"Cap Charge";#N/A,#N/A,FALSE,"Cost C";#N/A,#N/A,FALSE,"PP&amp;E";#N/A,#N/A,FALSE,"R&amp;D"}</definedName>
    <definedName name="__________New33" hidden="1">{#N/A,#N/A,FALSE,"Full";#N/A,#N/A,FALSE,"Half";#N/A,#N/A,FALSE,"Op Expenses";#N/A,#N/A,FALSE,"Cap Charge";#N/A,#N/A,FALSE,"Cost C";#N/A,#N/A,FALSE,"PP&amp;E";#N/A,#N/A,FALSE,"R&amp;D"}</definedName>
    <definedName name="__________New34" localSheetId="10" hidden="1">{"EVA",#N/A,FALSE,"SMT2";#N/A,#N/A,FALSE,"Summary";#N/A,#N/A,FALSE,"Graphs";#N/A,#N/A,FALSE,"4 Panel"}</definedName>
    <definedName name="__________New34" localSheetId="4" hidden="1">{"EVA",#N/A,FALSE,"SMT2";#N/A,#N/A,FALSE,"Summary";#N/A,#N/A,FALSE,"Graphs";#N/A,#N/A,FALSE,"4 Panel"}</definedName>
    <definedName name="__________New34" hidden="1">{"EVA",#N/A,FALSE,"SMT2";#N/A,#N/A,FALSE,"Summary";#N/A,#N/A,FALSE,"Graphs";#N/A,#N/A,FALSE,"4 Panel"}</definedName>
    <definedName name="__________New35" localSheetId="10" hidden="1">{#N/A,#N/A,FALSE,"SMT1";#N/A,#N/A,FALSE,"SMT2";#N/A,#N/A,FALSE,"Summary";#N/A,#N/A,FALSE,"Graphs";#N/A,#N/A,FALSE,"4 Panel"}</definedName>
    <definedName name="__________New35" localSheetId="4" hidden="1">{#N/A,#N/A,FALSE,"SMT1";#N/A,#N/A,FALSE,"SMT2";#N/A,#N/A,FALSE,"Summary";#N/A,#N/A,FALSE,"Graphs";#N/A,#N/A,FALSE,"4 Panel"}</definedName>
    <definedName name="__________New35" hidden="1">{#N/A,#N/A,FALSE,"SMT1";#N/A,#N/A,FALSE,"SMT2";#N/A,#N/A,FALSE,"Summary";#N/A,#N/A,FALSE,"Graphs";#N/A,#N/A,FALSE,"4 Panel"}</definedName>
    <definedName name="__________New36" localSheetId="10" hidden="1">{#N/A,#N/A,FALSE,"Full";#N/A,#N/A,FALSE,"Half";#N/A,#N/A,FALSE,"Op Expenses";#N/A,#N/A,FALSE,"Cap Charge";#N/A,#N/A,FALSE,"Cost C";#N/A,#N/A,FALSE,"PP&amp;E";#N/A,#N/A,FALSE,"R&amp;D"}</definedName>
    <definedName name="__________New36" localSheetId="4" hidden="1">{#N/A,#N/A,FALSE,"Full";#N/A,#N/A,FALSE,"Half";#N/A,#N/A,FALSE,"Op Expenses";#N/A,#N/A,FALSE,"Cap Charge";#N/A,#N/A,FALSE,"Cost C";#N/A,#N/A,FALSE,"PP&amp;E";#N/A,#N/A,FALSE,"R&amp;D"}</definedName>
    <definedName name="__________New36" hidden="1">{#N/A,#N/A,FALSE,"Full";#N/A,#N/A,FALSE,"Half";#N/A,#N/A,FALSE,"Op Expenses";#N/A,#N/A,FALSE,"Cap Charge";#N/A,#N/A,FALSE,"Cost C";#N/A,#N/A,FALSE,"PP&amp;E";#N/A,#N/A,FALSE,"R&amp;D"}</definedName>
    <definedName name="__________NEW4" localSheetId="10" hidden="1">{#N/A,#N/A,FALSE,"Full";#N/A,#N/A,FALSE,"Half";#N/A,#N/A,FALSE,"Op Expenses";#N/A,#N/A,FALSE,"Cap Charge";#N/A,#N/A,FALSE,"Cost C";#N/A,#N/A,FALSE,"PP&amp;E";#N/A,#N/A,FALSE,"R&amp;D"}</definedName>
    <definedName name="__________NEW4" localSheetId="4" hidden="1">{#N/A,#N/A,FALSE,"Full";#N/A,#N/A,FALSE,"Half";#N/A,#N/A,FALSE,"Op Expenses";#N/A,#N/A,FALSE,"Cap Charge";#N/A,#N/A,FALSE,"Cost C";#N/A,#N/A,FALSE,"PP&amp;E";#N/A,#N/A,FALSE,"R&amp;D"}</definedName>
    <definedName name="__________NEW4" hidden="1">{#N/A,#N/A,FALSE,"Full";#N/A,#N/A,FALSE,"Half";#N/A,#N/A,FALSE,"Op Expenses";#N/A,#N/A,FALSE,"Cap Charge";#N/A,#N/A,FALSE,"Cost C";#N/A,#N/A,FALSE,"PP&amp;E";#N/A,#N/A,FALSE,"R&amp;D"}</definedName>
    <definedName name="__________PAG1">#REF!</definedName>
    <definedName name="__________PAG2">#REF!</definedName>
    <definedName name="__________pas1">#REF!</definedName>
    <definedName name="__________pas2">#REF!</definedName>
    <definedName name="__________pat1">#REF!</definedName>
    <definedName name="__________pay1">#REF!</definedName>
    <definedName name="__________pay4">#REF!</definedName>
    <definedName name="__________PF1">#REF!</definedName>
    <definedName name="__________PF4">#REF!</definedName>
    <definedName name="__________PF5">#REF!</definedName>
    <definedName name="__________R" localSheetId="10" hidden="1">{#N/A,#N/A,FALSE,"GRAFICO";#N/A,#N/A,FALSE,"CAJA (2)";#N/A,#N/A,FALSE,"TERCEROS-PROMEDIO";#N/A,#N/A,FALSE,"CAJA";#N/A,#N/A,FALSE,"INGRESOS1995-2003";#N/A,#N/A,FALSE,"GASTOS1995-2003"}</definedName>
    <definedName name="__________R" localSheetId="4" hidden="1">{#N/A,#N/A,FALSE,"GRAFICO";#N/A,#N/A,FALSE,"CAJA (2)";#N/A,#N/A,FALSE,"TERCEROS-PROMEDIO";#N/A,#N/A,FALSE,"CAJA";#N/A,#N/A,FALSE,"INGRESOS1995-2003";#N/A,#N/A,FALSE,"GASTOS1995-2003"}</definedName>
    <definedName name="__________R" hidden="1">{#N/A,#N/A,FALSE,"GRAFICO";#N/A,#N/A,FALSE,"CAJA (2)";#N/A,#N/A,FALSE,"TERCEROS-PROMEDIO";#N/A,#N/A,FALSE,"CAJA";#N/A,#N/A,FALSE,"INGRESOS1995-2003";#N/A,#N/A,FALSE,"GASTOS1995-2003"}</definedName>
    <definedName name="__________RA1">#N/A</definedName>
    <definedName name="__________RA2">#N/A</definedName>
    <definedName name="__________RA3">#REF!</definedName>
    <definedName name="__________RA4">#REF!</definedName>
    <definedName name="__________RA5">#REF!</definedName>
    <definedName name="__________RA6">#N/A</definedName>
    <definedName name="__________TR10">#REF!</definedName>
    <definedName name="__________TR11">#REF!</definedName>
    <definedName name="__________TR12">#REF!</definedName>
    <definedName name="__________TR13">#REF!</definedName>
    <definedName name="__________TR14">#REF!</definedName>
    <definedName name="__________TR15">#REF!</definedName>
    <definedName name="__________TR16">#REF!</definedName>
    <definedName name="__________XX1">#REF!</definedName>
    <definedName name="__________XX10">#REF!</definedName>
    <definedName name="__________XX11">#REF!</definedName>
    <definedName name="__________XX12">#REF!</definedName>
    <definedName name="__________XX2">#REF!</definedName>
    <definedName name="__________XX3">#REF!</definedName>
    <definedName name="__________XX4">#REF!</definedName>
    <definedName name="__________XX5">#REF!</definedName>
    <definedName name="__________XX6">#REF!</definedName>
    <definedName name="__________XX7">#REF!</definedName>
    <definedName name="__________XX8">#REF!</definedName>
    <definedName name="__________XX9">#REF!</definedName>
    <definedName name="_________act1">#REF!</definedName>
    <definedName name="_________act2">#REF!</definedName>
    <definedName name="_________act3">#REF!</definedName>
    <definedName name="_________apf1">#REF!</definedName>
    <definedName name="_________arp1">#REF!</definedName>
    <definedName name="_________cmd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ND1">#REF!</definedName>
    <definedName name="_________gas1">#REF!</definedName>
    <definedName name="_________gas2">#REF!</definedName>
    <definedName name="_________gas3">#REF!</definedName>
    <definedName name="_________gas4">#REF!</definedName>
    <definedName name="_________gas5">#REF!</definedName>
    <definedName name="_________GND1">#REF!</definedName>
    <definedName name="_________GND2">#REF!</definedName>
    <definedName name="_________GND3">#REF!</definedName>
    <definedName name="_________GND4">#REF!</definedName>
    <definedName name="_________GND5">#REF!</definedName>
    <definedName name="_________GTO1">#REF!</definedName>
    <definedName name="_________IMP1">#REF!</definedName>
    <definedName name="_________ing1">#REF!</definedName>
    <definedName name="_________ing2">#REF!</definedName>
    <definedName name="_________ing3">#REF!</definedName>
    <definedName name="_________isa1">#REF!</definedName>
    <definedName name="_________isa3">#REF!</definedName>
    <definedName name="_________new1" localSheetId="10" hidden="1">{#N/A,#N/A,FALSE,"SMT1";#N/A,#N/A,FALSE,"SMT2";#N/A,#N/A,FALSE,"Summary";#N/A,#N/A,FALSE,"Graphs";#N/A,#N/A,FALSE,"4 Panel"}</definedName>
    <definedName name="_________new1" localSheetId="4" hidden="1">{#N/A,#N/A,FALSE,"SMT1";#N/A,#N/A,FALSE,"SMT2";#N/A,#N/A,FALSE,"Summary";#N/A,#N/A,FALSE,"Graphs";#N/A,#N/A,FALSE,"4 Panel"}</definedName>
    <definedName name="_________new1" hidden="1">{#N/A,#N/A,FALSE,"SMT1";#N/A,#N/A,FALSE,"SMT2";#N/A,#N/A,FALSE,"Summary";#N/A,#N/A,FALSE,"Graphs";#N/A,#N/A,FALSE,"4 Panel"}</definedName>
    <definedName name="_________New15" localSheetId="10" hidden="1">{"EVA",#N/A,FALSE,"SMT2";#N/A,#N/A,FALSE,"Summary";#N/A,#N/A,FALSE,"Graphs";#N/A,#N/A,FALSE,"4 Panel"}</definedName>
    <definedName name="_________New15" localSheetId="4" hidden="1">{"EVA",#N/A,FALSE,"SMT2";#N/A,#N/A,FALSE,"Summary";#N/A,#N/A,FALSE,"Graphs";#N/A,#N/A,FALSE,"4 Panel"}</definedName>
    <definedName name="_________New15" hidden="1">{"EVA",#N/A,FALSE,"SMT2";#N/A,#N/A,FALSE,"Summary";#N/A,#N/A,FALSE,"Graphs";#N/A,#N/A,FALSE,"4 Panel"}</definedName>
    <definedName name="_________New16" localSheetId="10" hidden="1">{#N/A,#N/A,FALSE,"SMT1";#N/A,#N/A,FALSE,"SMT2";#N/A,#N/A,FALSE,"Summary";#N/A,#N/A,FALSE,"Graphs";#N/A,#N/A,FALSE,"4 Panel"}</definedName>
    <definedName name="_________New16" localSheetId="4" hidden="1">{#N/A,#N/A,FALSE,"SMT1";#N/A,#N/A,FALSE,"SMT2";#N/A,#N/A,FALSE,"Summary";#N/A,#N/A,FALSE,"Graphs";#N/A,#N/A,FALSE,"4 Panel"}</definedName>
    <definedName name="_________New16" hidden="1">{#N/A,#N/A,FALSE,"SMT1";#N/A,#N/A,FALSE,"SMT2";#N/A,#N/A,FALSE,"Summary";#N/A,#N/A,FALSE,"Graphs";#N/A,#N/A,FALSE,"4 Panel"}</definedName>
    <definedName name="_________New17" localSheetId="10" hidden="1">{#N/A,#N/A,FALSE,"SMT1";#N/A,#N/A,FALSE,"SMT2";#N/A,#N/A,FALSE,"Summary";#N/A,#N/A,FALSE,"Graphs";#N/A,#N/A,FALSE,"4 Panel"}</definedName>
    <definedName name="_________New17" localSheetId="4" hidden="1">{#N/A,#N/A,FALSE,"SMT1";#N/A,#N/A,FALSE,"SMT2";#N/A,#N/A,FALSE,"Summary";#N/A,#N/A,FALSE,"Graphs";#N/A,#N/A,FALSE,"4 Panel"}</definedName>
    <definedName name="_________New17" hidden="1">{#N/A,#N/A,FALSE,"SMT1";#N/A,#N/A,FALSE,"SMT2";#N/A,#N/A,FALSE,"Summary";#N/A,#N/A,FALSE,"Graphs";#N/A,#N/A,FALSE,"4 Panel"}</definedName>
    <definedName name="_________New18" localSheetId="10" hidden="1">{#N/A,#N/A,FALSE,"Full";#N/A,#N/A,FALSE,"Half";#N/A,#N/A,FALSE,"Op Expenses";#N/A,#N/A,FALSE,"Cap Charge";#N/A,#N/A,FALSE,"Cost C";#N/A,#N/A,FALSE,"PP&amp;E";#N/A,#N/A,FALSE,"R&amp;D"}</definedName>
    <definedName name="_________New18" localSheetId="4" hidden="1">{#N/A,#N/A,FALSE,"Full";#N/A,#N/A,FALSE,"Half";#N/A,#N/A,FALSE,"Op Expenses";#N/A,#N/A,FALSE,"Cap Charge";#N/A,#N/A,FALSE,"Cost C";#N/A,#N/A,FALSE,"PP&amp;E";#N/A,#N/A,FALSE,"R&amp;D"}</definedName>
    <definedName name="_________New18" hidden="1">{#N/A,#N/A,FALSE,"Full";#N/A,#N/A,FALSE,"Half";#N/A,#N/A,FALSE,"Op Expenses";#N/A,#N/A,FALSE,"Cap Charge";#N/A,#N/A,FALSE,"Cost C";#N/A,#N/A,FALSE,"PP&amp;E";#N/A,#N/A,FALSE,"R&amp;D"}</definedName>
    <definedName name="_________New19" localSheetId="10" hidden="1">{"EVA",#N/A,FALSE,"SMT2";#N/A,#N/A,FALSE,"Summary";#N/A,#N/A,FALSE,"Graphs";#N/A,#N/A,FALSE,"4 Panel"}</definedName>
    <definedName name="_________New19" localSheetId="4" hidden="1">{"EVA",#N/A,FALSE,"SMT2";#N/A,#N/A,FALSE,"Summary";#N/A,#N/A,FALSE,"Graphs";#N/A,#N/A,FALSE,"4 Panel"}</definedName>
    <definedName name="_________New19" hidden="1">{"EVA",#N/A,FALSE,"SMT2";#N/A,#N/A,FALSE,"Summary";#N/A,#N/A,FALSE,"Graphs";#N/A,#N/A,FALSE,"4 Panel"}</definedName>
    <definedName name="_________New20" localSheetId="10" hidden="1">{#N/A,#N/A,FALSE,"SMT1";#N/A,#N/A,FALSE,"SMT2";#N/A,#N/A,FALSE,"Summary";#N/A,#N/A,FALSE,"Graphs";#N/A,#N/A,FALSE,"4 Panel"}</definedName>
    <definedName name="_________New20" localSheetId="4" hidden="1">{#N/A,#N/A,FALSE,"SMT1";#N/A,#N/A,FALSE,"SMT2";#N/A,#N/A,FALSE,"Summary";#N/A,#N/A,FALSE,"Graphs";#N/A,#N/A,FALSE,"4 Panel"}</definedName>
    <definedName name="_________New20" hidden="1">{#N/A,#N/A,FALSE,"SMT1";#N/A,#N/A,FALSE,"SMT2";#N/A,#N/A,FALSE,"Summary";#N/A,#N/A,FALSE,"Graphs";#N/A,#N/A,FALSE,"4 Panel"}</definedName>
    <definedName name="_________New21" localSheetId="10" hidden="1">{#N/A,#N/A,FALSE,"Full";#N/A,#N/A,FALSE,"Half";#N/A,#N/A,FALSE,"Op Expenses";#N/A,#N/A,FALSE,"Cap Charge";#N/A,#N/A,FALSE,"Cost C";#N/A,#N/A,FALSE,"PP&amp;E";#N/A,#N/A,FALSE,"R&amp;D"}</definedName>
    <definedName name="_________New21" localSheetId="4" hidden="1">{#N/A,#N/A,FALSE,"Full";#N/A,#N/A,FALSE,"Half";#N/A,#N/A,FALSE,"Op Expenses";#N/A,#N/A,FALSE,"Cap Charge";#N/A,#N/A,FALSE,"Cost C";#N/A,#N/A,FALSE,"PP&amp;E";#N/A,#N/A,FALSE,"R&amp;D"}</definedName>
    <definedName name="_________New21" hidden="1">{#N/A,#N/A,FALSE,"Full";#N/A,#N/A,FALSE,"Half";#N/A,#N/A,FALSE,"Op Expenses";#N/A,#N/A,FALSE,"Cap Charge";#N/A,#N/A,FALSE,"Cost C";#N/A,#N/A,FALSE,"PP&amp;E";#N/A,#N/A,FALSE,"R&amp;D"}</definedName>
    <definedName name="_________NEW3" localSheetId="10" hidden="1">{#N/A,#N/A,FALSE,"SMT1";#N/A,#N/A,FALSE,"SMT2";#N/A,#N/A,FALSE,"Summary";#N/A,#N/A,FALSE,"Graphs";#N/A,#N/A,FALSE,"4 Panel"}</definedName>
    <definedName name="_________NEW3" localSheetId="4" hidden="1">{#N/A,#N/A,FALSE,"SMT1";#N/A,#N/A,FALSE,"SMT2";#N/A,#N/A,FALSE,"Summary";#N/A,#N/A,FALSE,"Graphs";#N/A,#N/A,FALSE,"4 Panel"}</definedName>
    <definedName name="_________NEW3" hidden="1">{#N/A,#N/A,FALSE,"SMT1";#N/A,#N/A,FALSE,"SMT2";#N/A,#N/A,FALSE,"Summary";#N/A,#N/A,FALSE,"Graphs";#N/A,#N/A,FALSE,"4 Panel"}</definedName>
    <definedName name="_________nEW30" localSheetId="10" hidden="1">{"EVA",#N/A,FALSE,"SMT2";#N/A,#N/A,FALSE,"Summary";#N/A,#N/A,FALSE,"Graphs";#N/A,#N/A,FALSE,"4 Panel"}</definedName>
    <definedName name="_________nEW30" localSheetId="4" hidden="1">{"EVA",#N/A,FALSE,"SMT2";#N/A,#N/A,FALSE,"Summary";#N/A,#N/A,FALSE,"Graphs";#N/A,#N/A,FALSE,"4 Panel"}</definedName>
    <definedName name="_________nEW30" hidden="1">{"EVA",#N/A,FALSE,"SMT2";#N/A,#N/A,FALSE,"Summary";#N/A,#N/A,FALSE,"Graphs";#N/A,#N/A,FALSE,"4 Panel"}</definedName>
    <definedName name="_________New31" localSheetId="10" hidden="1">{#N/A,#N/A,FALSE,"SMT1";#N/A,#N/A,FALSE,"SMT2";#N/A,#N/A,FALSE,"Summary";#N/A,#N/A,FALSE,"Graphs";#N/A,#N/A,FALSE,"4 Panel"}</definedName>
    <definedName name="_________New31" localSheetId="4" hidden="1">{#N/A,#N/A,FALSE,"SMT1";#N/A,#N/A,FALSE,"SMT2";#N/A,#N/A,FALSE,"Summary";#N/A,#N/A,FALSE,"Graphs";#N/A,#N/A,FALSE,"4 Panel"}</definedName>
    <definedName name="_________New31" hidden="1">{#N/A,#N/A,FALSE,"SMT1";#N/A,#N/A,FALSE,"SMT2";#N/A,#N/A,FALSE,"Summary";#N/A,#N/A,FALSE,"Graphs";#N/A,#N/A,FALSE,"4 Panel"}</definedName>
    <definedName name="_________New32" localSheetId="10" hidden="1">{#N/A,#N/A,FALSE,"SMT1";#N/A,#N/A,FALSE,"SMT2";#N/A,#N/A,FALSE,"Summary";#N/A,#N/A,FALSE,"Graphs";#N/A,#N/A,FALSE,"4 Panel"}</definedName>
    <definedName name="_________New32" localSheetId="4" hidden="1">{#N/A,#N/A,FALSE,"SMT1";#N/A,#N/A,FALSE,"SMT2";#N/A,#N/A,FALSE,"Summary";#N/A,#N/A,FALSE,"Graphs";#N/A,#N/A,FALSE,"4 Panel"}</definedName>
    <definedName name="_________New32" hidden="1">{#N/A,#N/A,FALSE,"SMT1";#N/A,#N/A,FALSE,"SMT2";#N/A,#N/A,FALSE,"Summary";#N/A,#N/A,FALSE,"Graphs";#N/A,#N/A,FALSE,"4 Panel"}</definedName>
    <definedName name="_________New33" localSheetId="10" hidden="1">{#N/A,#N/A,FALSE,"Full";#N/A,#N/A,FALSE,"Half";#N/A,#N/A,FALSE,"Op Expenses";#N/A,#N/A,FALSE,"Cap Charge";#N/A,#N/A,FALSE,"Cost C";#N/A,#N/A,FALSE,"PP&amp;E";#N/A,#N/A,FALSE,"R&amp;D"}</definedName>
    <definedName name="_________New33" localSheetId="4" hidden="1">{#N/A,#N/A,FALSE,"Full";#N/A,#N/A,FALSE,"Half";#N/A,#N/A,FALSE,"Op Expenses";#N/A,#N/A,FALSE,"Cap Charge";#N/A,#N/A,FALSE,"Cost C";#N/A,#N/A,FALSE,"PP&amp;E";#N/A,#N/A,FALSE,"R&amp;D"}</definedName>
    <definedName name="_________New33" hidden="1">{#N/A,#N/A,FALSE,"Full";#N/A,#N/A,FALSE,"Half";#N/A,#N/A,FALSE,"Op Expenses";#N/A,#N/A,FALSE,"Cap Charge";#N/A,#N/A,FALSE,"Cost C";#N/A,#N/A,FALSE,"PP&amp;E";#N/A,#N/A,FALSE,"R&amp;D"}</definedName>
    <definedName name="_________New34" localSheetId="10" hidden="1">{"EVA",#N/A,FALSE,"SMT2";#N/A,#N/A,FALSE,"Summary";#N/A,#N/A,FALSE,"Graphs";#N/A,#N/A,FALSE,"4 Panel"}</definedName>
    <definedName name="_________New34" localSheetId="4" hidden="1">{"EVA",#N/A,FALSE,"SMT2";#N/A,#N/A,FALSE,"Summary";#N/A,#N/A,FALSE,"Graphs";#N/A,#N/A,FALSE,"4 Panel"}</definedName>
    <definedName name="_________New34" hidden="1">{"EVA",#N/A,FALSE,"SMT2";#N/A,#N/A,FALSE,"Summary";#N/A,#N/A,FALSE,"Graphs";#N/A,#N/A,FALSE,"4 Panel"}</definedName>
    <definedName name="_________New35" localSheetId="10" hidden="1">{#N/A,#N/A,FALSE,"SMT1";#N/A,#N/A,FALSE,"SMT2";#N/A,#N/A,FALSE,"Summary";#N/A,#N/A,FALSE,"Graphs";#N/A,#N/A,FALSE,"4 Panel"}</definedName>
    <definedName name="_________New35" localSheetId="4" hidden="1">{#N/A,#N/A,FALSE,"SMT1";#N/A,#N/A,FALSE,"SMT2";#N/A,#N/A,FALSE,"Summary";#N/A,#N/A,FALSE,"Graphs";#N/A,#N/A,FALSE,"4 Panel"}</definedName>
    <definedName name="_________New35" hidden="1">{#N/A,#N/A,FALSE,"SMT1";#N/A,#N/A,FALSE,"SMT2";#N/A,#N/A,FALSE,"Summary";#N/A,#N/A,FALSE,"Graphs";#N/A,#N/A,FALSE,"4 Panel"}</definedName>
    <definedName name="_________New36" localSheetId="10" hidden="1">{#N/A,#N/A,FALSE,"Full";#N/A,#N/A,FALSE,"Half";#N/A,#N/A,FALSE,"Op Expenses";#N/A,#N/A,FALSE,"Cap Charge";#N/A,#N/A,FALSE,"Cost C";#N/A,#N/A,FALSE,"PP&amp;E";#N/A,#N/A,FALSE,"R&amp;D"}</definedName>
    <definedName name="_________New36" localSheetId="4" hidden="1">{#N/A,#N/A,FALSE,"Full";#N/A,#N/A,FALSE,"Half";#N/A,#N/A,FALSE,"Op Expenses";#N/A,#N/A,FALSE,"Cap Charge";#N/A,#N/A,FALSE,"Cost C";#N/A,#N/A,FALSE,"PP&amp;E";#N/A,#N/A,FALSE,"R&amp;D"}</definedName>
    <definedName name="_________New36" hidden="1">{#N/A,#N/A,FALSE,"Full";#N/A,#N/A,FALSE,"Half";#N/A,#N/A,FALSE,"Op Expenses";#N/A,#N/A,FALSE,"Cap Charge";#N/A,#N/A,FALSE,"Cost C";#N/A,#N/A,FALSE,"PP&amp;E";#N/A,#N/A,FALSE,"R&amp;D"}</definedName>
    <definedName name="_________NEW4" localSheetId="10" hidden="1">{#N/A,#N/A,FALSE,"Full";#N/A,#N/A,FALSE,"Half";#N/A,#N/A,FALSE,"Op Expenses";#N/A,#N/A,FALSE,"Cap Charge";#N/A,#N/A,FALSE,"Cost C";#N/A,#N/A,FALSE,"PP&amp;E";#N/A,#N/A,FALSE,"R&amp;D"}</definedName>
    <definedName name="_________NEW4" localSheetId="4" hidden="1">{#N/A,#N/A,FALSE,"Full";#N/A,#N/A,FALSE,"Half";#N/A,#N/A,FALSE,"Op Expenses";#N/A,#N/A,FALSE,"Cap Charge";#N/A,#N/A,FALSE,"Cost C";#N/A,#N/A,FALSE,"PP&amp;E";#N/A,#N/A,FALSE,"R&amp;D"}</definedName>
    <definedName name="_________NEW4" hidden="1">{#N/A,#N/A,FALSE,"Full";#N/A,#N/A,FALSE,"Half";#N/A,#N/A,FALSE,"Op Expenses";#N/A,#N/A,FALSE,"Cap Charge";#N/A,#N/A,FALSE,"Cost C";#N/A,#N/A,FALSE,"PP&amp;E";#N/A,#N/A,FALSE,"R&amp;D"}</definedName>
    <definedName name="_________PAG1">#REF!</definedName>
    <definedName name="_________PAG2">#REF!</definedName>
    <definedName name="_________pas1">#REF!</definedName>
    <definedName name="_________pas2">#REF!</definedName>
    <definedName name="_________pat1">#REF!</definedName>
    <definedName name="_________pay1">#REF!</definedName>
    <definedName name="_________pay4">#REF!</definedName>
    <definedName name="_________PF1">#REF!</definedName>
    <definedName name="_________PF4">#REF!</definedName>
    <definedName name="_________PF5">#REF!</definedName>
    <definedName name="_________R" localSheetId="10" hidden="1">{#N/A,#N/A,FALSE,"GRAFICO";#N/A,#N/A,FALSE,"CAJA (2)";#N/A,#N/A,FALSE,"TERCEROS-PROMEDIO";#N/A,#N/A,FALSE,"CAJA";#N/A,#N/A,FALSE,"INGRESOS1995-2003";#N/A,#N/A,FALSE,"GASTOS1995-2003"}</definedName>
    <definedName name="_________R" localSheetId="4" hidden="1">{#N/A,#N/A,FALSE,"GRAFICO";#N/A,#N/A,FALSE,"CAJA (2)";#N/A,#N/A,FALSE,"TERCEROS-PROMEDIO";#N/A,#N/A,FALSE,"CAJA";#N/A,#N/A,FALSE,"INGRESOS1995-2003";#N/A,#N/A,FALSE,"GASTOS1995-2003"}</definedName>
    <definedName name="_________R" hidden="1">{#N/A,#N/A,FALSE,"GRAFICO";#N/A,#N/A,FALSE,"CAJA (2)";#N/A,#N/A,FALSE,"TERCEROS-PROMEDIO";#N/A,#N/A,FALSE,"CAJA";#N/A,#N/A,FALSE,"INGRESOS1995-2003";#N/A,#N/A,FALSE,"GASTOS1995-2003"}</definedName>
    <definedName name="_________RA1">#N/A</definedName>
    <definedName name="_________RA2">#N/A</definedName>
    <definedName name="_________RA3">#REF!</definedName>
    <definedName name="_________RA4">#REF!</definedName>
    <definedName name="_________RA5">#REF!</definedName>
    <definedName name="_________RA6">#N/A</definedName>
    <definedName name="_________TR10">#REF!</definedName>
    <definedName name="_________TR11">#REF!</definedName>
    <definedName name="_________TR12">#REF!</definedName>
    <definedName name="_________TR13">#REF!</definedName>
    <definedName name="_________TR14">#REF!</definedName>
    <definedName name="_________TR15">#REF!</definedName>
    <definedName name="_________TR16">#REF!</definedName>
    <definedName name="_________XX1">#REF!</definedName>
    <definedName name="_________XX10">#REF!</definedName>
    <definedName name="_________XX11">#REF!</definedName>
    <definedName name="_________XX12">#REF!</definedName>
    <definedName name="_________XX2">#REF!</definedName>
    <definedName name="_________XX3">#REF!</definedName>
    <definedName name="_________XX4">#REF!</definedName>
    <definedName name="_________XX5">#REF!</definedName>
    <definedName name="_________XX6">#REF!</definedName>
    <definedName name="_________XX7">#REF!</definedName>
    <definedName name="_________XX8">#REF!</definedName>
    <definedName name="_________XX9">#REF!</definedName>
    <definedName name="________act1">#REF!</definedName>
    <definedName name="________act2">#REF!</definedName>
    <definedName name="________act3">#REF!</definedName>
    <definedName name="________apf1">#REF!</definedName>
    <definedName name="________arp1">#REF!</definedName>
    <definedName name="________cmd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ND1">#REF!</definedName>
    <definedName name="________gas1">#REF!</definedName>
    <definedName name="________gas2">#REF!</definedName>
    <definedName name="________gas3">#REF!</definedName>
    <definedName name="________gas4">#REF!</definedName>
    <definedName name="________gas5">#REF!</definedName>
    <definedName name="________GND1">#REF!</definedName>
    <definedName name="________GND2">#REF!</definedName>
    <definedName name="________GND3">#REF!</definedName>
    <definedName name="________GND4">#REF!</definedName>
    <definedName name="________GND5">#REF!</definedName>
    <definedName name="________GTO1">#REF!</definedName>
    <definedName name="________IMP1">#REF!</definedName>
    <definedName name="________ing1">#REF!</definedName>
    <definedName name="________ing2">#REF!</definedName>
    <definedName name="________ing3">#REF!</definedName>
    <definedName name="________isa1">#REF!</definedName>
    <definedName name="________isa3">#REF!</definedName>
    <definedName name="________new1" localSheetId="10" hidden="1">{#N/A,#N/A,FALSE,"SMT1";#N/A,#N/A,FALSE,"SMT2";#N/A,#N/A,FALSE,"Summary";#N/A,#N/A,FALSE,"Graphs";#N/A,#N/A,FALSE,"4 Panel"}</definedName>
    <definedName name="________new1" localSheetId="4" hidden="1">{#N/A,#N/A,FALSE,"SMT1";#N/A,#N/A,FALSE,"SMT2";#N/A,#N/A,FALSE,"Summary";#N/A,#N/A,FALSE,"Graphs";#N/A,#N/A,FALSE,"4 Panel"}</definedName>
    <definedName name="________new1" hidden="1">{#N/A,#N/A,FALSE,"SMT1";#N/A,#N/A,FALSE,"SMT2";#N/A,#N/A,FALSE,"Summary";#N/A,#N/A,FALSE,"Graphs";#N/A,#N/A,FALSE,"4 Panel"}</definedName>
    <definedName name="________New15" localSheetId="10" hidden="1">{"EVA",#N/A,FALSE,"SMT2";#N/A,#N/A,FALSE,"Summary";#N/A,#N/A,FALSE,"Graphs";#N/A,#N/A,FALSE,"4 Panel"}</definedName>
    <definedName name="________New15" localSheetId="4" hidden="1">{"EVA",#N/A,FALSE,"SMT2";#N/A,#N/A,FALSE,"Summary";#N/A,#N/A,FALSE,"Graphs";#N/A,#N/A,FALSE,"4 Panel"}</definedName>
    <definedName name="________New15" hidden="1">{"EVA",#N/A,FALSE,"SMT2";#N/A,#N/A,FALSE,"Summary";#N/A,#N/A,FALSE,"Graphs";#N/A,#N/A,FALSE,"4 Panel"}</definedName>
    <definedName name="________New16" localSheetId="10" hidden="1">{#N/A,#N/A,FALSE,"SMT1";#N/A,#N/A,FALSE,"SMT2";#N/A,#N/A,FALSE,"Summary";#N/A,#N/A,FALSE,"Graphs";#N/A,#N/A,FALSE,"4 Panel"}</definedName>
    <definedName name="________New16" localSheetId="4" hidden="1">{#N/A,#N/A,FALSE,"SMT1";#N/A,#N/A,FALSE,"SMT2";#N/A,#N/A,FALSE,"Summary";#N/A,#N/A,FALSE,"Graphs";#N/A,#N/A,FALSE,"4 Panel"}</definedName>
    <definedName name="________New16" hidden="1">{#N/A,#N/A,FALSE,"SMT1";#N/A,#N/A,FALSE,"SMT2";#N/A,#N/A,FALSE,"Summary";#N/A,#N/A,FALSE,"Graphs";#N/A,#N/A,FALSE,"4 Panel"}</definedName>
    <definedName name="________New17" localSheetId="10" hidden="1">{#N/A,#N/A,FALSE,"SMT1";#N/A,#N/A,FALSE,"SMT2";#N/A,#N/A,FALSE,"Summary";#N/A,#N/A,FALSE,"Graphs";#N/A,#N/A,FALSE,"4 Panel"}</definedName>
    <definedName name="________New17" localSheetId="4" hidden="1">{#N/A,#N/A,FALSE,"SMT1";#N/A,#N/A,FALSE,"SMT2";#N/A,#N/A,FALSE,"Summary";#N/A,#N/A,FALSE,"Graphs";#N/A,#N/A,FALSE,"4 Panel"}</definedName>
    <definedName name="________New17" hidden="1">{#N/A,#N/A,FALSE,"SMT1";#N/A,#N/A,FALSE,"SMT2";#N/A,#N/A,FALSE,"Summary";#N/A,#N/A,FALSE,"Graphs";#N/A,#N/A,FALSE,"4 Panel"}</definedName>
    <definedName name="________New18" localSheetId="10" hidden="1">{#N/A,#N/A,FALSE,"Full";#N/A,#N/A,FALSE,"Half";#N/A,#N/A,FALSE,"Op Expenses";#N/A,#N/A,FALSE,"Cap Charge";#N/A,#N/A,FALSE,"Cost C";#N/A,#N/A,FALSE,"PP&amp;E";#N/A,#N/A,FALSE,"R&amp;D"}</definedName>
    <definedName name="________New18" localSheetId="4" hidden="1">{#N/A,#N/A,FALSE,"Full";#N/A,#N/A,FALSE,"Half";#N/A,#N/A,FALSE,"Op Expenses";#N/A,#N/A,FALSE,"Cap Charge";#N/A,#N/A,FALSE,"Cost C";#N/A,#N/A,FALSE,"PP&amp;E";#N/A,#N/A,FALSE,"R&amp;D"}</definedName>
    <definedName name="________New18" hidden="1">{#N/A,#N/A,FALSE,"Full";#N/A,#N/A,FALSE,"Half";#N/A,#N/A,FALSE,"Op Expenses";#N/A,#N/A,FALSE,"Cap Charge";#N/A,#N/A,FALSE,"Cost C";#N/A,#N/A,FALSE,"PP&amp;E";#N/A,#N/A,FALSE,"R&amp;D"}</definedName>
    <definedName name="________New19" localSheetId="10" hidden="1">{"EVA",#N/A,FALSE,"SMT2";#N/A,#N/A,FALSE,"Summary";#N/A,#N/A,FALSE,"Graphs";#N/A,#N/A,FALSE,"4 Panel"}</definedName>
    <definedName name="________New19" localSheetId="4" hidden="1">{"EVA",#N/A,FALSE,"SMT2";#N/A,#N/A,FALSE,"Summary";#N/A,#N/A,FALSE,"Graphs";#N/A,#N/A,FALSE,"4 Panel"}</definedName>
    <definedName name="________New19" hidden="1">{"EVA",#N/A,FALSE,"SMT2";#N/A,#N/A,FALSE,"Summary";#N/A,#N/A,FALSE,"Graphs";#N/A,#N/A,FALSE,"4 Panel"}</definedName>
    <definedName name="________New20" localSheetId="10" hidden="1">{#N/A,#N/A,FALSE,"SMT1";#N/A,#N/A,FALSE,"SMT2";#N/A,#N/A,FALSE,"Summary";#N/A,#N/A,FALSE,"Graphs";#N/A,#N/A,FALSE,"4 Panel"}</definedName>
    <definedName name="________New20" localSheetId="4" hidden="1">{#N/A,#N/A,FALSE,"SMT1";#N/A,#N/A,FALSE,"SMT2";#N/A,#N/A,FALSE,"Summary";#N/A,#N/A,FALSE,"Graphs";#N/A,#N/A,FALSE,"4 Panel"}</definedName>
    <definedName name="________New20" hidden="1">{#N/A,#N/A,FALSE,"SMT1";#N/A,#N/A,FALSE,"SMT2";#N/A,#N/A,FALSE,"Summary";#N/A,#N/A,FALSE,"Graphs";#N/A,#N/A,FALSE,"4 Panel"}</definedName>
    <definedName name="________New21" localSheetId="10" hidden="1">{#N/A,#N/A,FALSE,"Full";#N/A,#N/A,FALSE,"Half";#N/A,#N/A,FALSE,"Op Expenses";#N/A,#N/A,FALSE,"Cap Charge";#N/A,#N/A,FALSE,"Cost C";#N/A,#N/A,FALSE,"PP&amp;E";#N/A,#N/A,FALSE,"R&amp;D"}</definedName>
    <definedName name="________New21" localSheetId="4" hidden="1">{#N/A,#N/A,FALSE,"Full";#N/A,#N/A,FALSE,"Half";#N/A,#N/A,FALSE,"Op Expenses";#N/A,#N/A,FALSE,"Cap Charge";#N/A,#N/A,FALSE,"Cost C";#N/A,#N/A,FALSE,"PP&amp;E";#N/A,#N/A,FALSE,"R&amp;D"}</definedName>
    <definedName name="________New21" hidden="1">{#N/A,#N/A,FALSE,"Full";#N/A,#N/A,FALSE,"Half";#N/A,#N/A,FALSE,"Op Expenses";#N/A,#N/A,FALSE,"Cap Charge";#N/A,#N/A,FALSE,"Cost C";#N/A,#N/A,FALSE,"PP&amp;E";#N/A,#N/A,FALSE,"R&amp;D"}</definedName>
    <definedName name="________NEW3" localSheetId="10" hidden="1">{#N/A,#N/A,FALSE,"SMT1";#N/A,#N/A,FALSE,"SMT2";#N/A,#N/A,FALSE,"Summary";#N/A,#N/A,FALSE,"Graphs";#N/A,#N/A,FALSE,"4 Panel"}</definedName>
    <definedName name="________NEW3" localSheetId="4" hidden="1">{#N/A,#N/A,FALSE,"SMT1";#N/A,#N/A,FALSE,"SMT2";#N/A,#N/A,FALSE,"Summary";#N/A,#N/A,FALSE,"Graphs";#N/A,#N/A,FALSE,"4 Panel"}</definedName>
    <definedName name="________NEW3" hidden="1">{#N/A,#N/A,FALSE,"SMT1";#N/A,#N/A,FALSE,"SMT2";#N/A,#N/A,FALSE,"Summary";#N/A,#N/A,FALSE,"Graphs";#N/A,#N/A,FALSE,"4 Panel"}</definedName>
    <definedName name="________nEW30" localSheetId="10" hidden="1">{"EVA",#N/A,FALSE,"SMT2";#N/A,#N/A,FALSE,"Summary";#N/A,#N/A,FALSE,"Graphs";#N/A,#N/A,FALSE,"4 Panel"}</definedName>
    <definedName name="________nEW30" localSheetId="4" hidden="1">{"EVA",#N/A,FALSE,"SMT2";#N/A,#N/A,FALSE,"Summary";#N/A,#N/A,FALSE,"Graphs";#N/A,#N/A,FALSE,"4 Panel"}</definedName>
    <definedName name="________nEW30" hidden="1">{"EVA",#N/A,FALSE,"SMT2";#N/A,#N/A,FALSE,"Summary";#N/A,#N/A,FALSE,"Graphs";#N/A,#N/A,FALSE,"4 Panel"}</definedName>
    <definedName name="________New31" localSheetId="10" hidden="1">{#N/A,#N/A,FALSE,"SMT1";#N/A,#N/A,FALSE,"SMT2";#N/A,#N/A,FALSE,"Summary";#N/A,#N/A,FALSE,"Graphs";#N/A,#N/A,FALSE,"4 Panel"}</definedName>
    <definedName name="________New31" localSheetId="4" hidden="1">{#N/A,#N/A,FALSE,"SMT1";#N/A,#N/A,FALSE,"SMT2";#N/A,#N/A,FALSE,"Summary";#N/A,#N/A,FALSE,"Graphs";#N/A,#N/A,FALSE,"4 Panel"}</definedName>
    <definedName name="________New31" hidden="1">{#N/A,#N/A,FALSE,"SMT1";#N/A,#N/A,FALSE,"SMT2";#N/A,#N/A,FALSE,"Summary";#N/A,#N/A,FALSE,"Graphs";#N/A,#N/A,FALSE,"4 Panel"}</definedName>
    <definedName name="________New32" localSheetId="10" hidden="1">{#N/A,#N/A,FALSE,"SMT1";#N/A,#N/A,FALSE,"SMT2";#N/A,#N/A,FALSE,"Summary";#N/A,#N/A,FALSE,"Graphs";#N/A,#N/A,FALSE,"4 Panel"}</definedName>
    <definedName name="________New32" localSheetId="4" hidden="1">{#N/A,#N/A,FALSE,"SMT1";#N/A,#N/A,FALSE,"SMT2";#N/A,#N/A,FALSE,"Summary";#N/A,#N/A,FALSE,"Graphs";#N/A,#N/A,FALSE,"4 Panel"}</definedName>
    <definedName name="________New32" hidden="1">{#N/A,#N/A,FALSE,"SMT1";#N/A,#N/A,FALSE,"SMT2";#N/A,#N/A,FALSE,"Summary";#N/A,#N/A,FALSE,"Graphs";#N/A,#N/A,FALSE,"4 Panel"}</definedName>
    <definedName name="________New33" localSheetId="10" hidden="1">{#N/A,#N/A,FALSE,"Full";#N/A,#N/A,FALSE,"Half";#N/A,#N/A,FALSE,"Op Expenses";#N/A,#N/A,FALSE,"Cap Charge";#N/A,#N/A,FALSE,"Cost C";#N/A,#N/A,FALSE,"PP&amp;E";#N/A,#N/A,FALSE,"R&amp;D"}</definedName>
    <definedName name="________New33" localSheetId="4" hidden="1">{#N/A,#N/A,FALSE,"Full";#N/A,#N/A,FALSE,"Half";#N/A,#N/A,FALSE,"Op Expenses";#N/A,#N/A,FALSE,"Cap Charge";#N/A,#N/A,FALSE,"Cost C";#N/A,#N/A,FALSE,"PP&amp;E";#N/A,#N/A,FALSE,"R&amp;D"}</definedName>
    <definedName name="________New33" hidden="1">{#N/A,#N/A,FALSE,"Full";#N/A,#N/A,FALSE,"Half";#N/A,#N/A,FALSE,"Op Expenses";#N/A,#N/A,FALSE,"Cap Charge";#N/A,#N/A,FALSE,"Cost C";#N/A,#N/A,FALSE,"PP&amp;E";#N/A,#N/A,FALSE,"R&amp;D"}</definedName>
    <definedName name="________New34" localSheetId="10" hidden="1">{"EVA",#N/A,FALSE,"SMT2";#N/A,#N/A,FALSE,"Summary";#N/A,#N/A,FALSE,"Graphs";#N/A,#N/A,FALSE,"4 Panel"}</definedName>
    <definedName name="________New34" localSheetId="4" hidden="1">{"EVA",#N/A,FALSE,"SMT2";#N/A,#N/A,FALSE,"Summary";#N/A,#N/A,FALSE,"Graphs";#N/A,#N/A,FALSE,"4 Panel"}</definedName>
    <definedName name="________New34" hidden="1">{"EVA",#N/A,FALSE,"SMT2";#N/A,#N/A,FALSE,"Summary";#N/A,#N/A,FALSE,"Graphs";#N/A,#N/A,FALSE,"4 Panel"}</definedName>
    <definedName name="________New35" localSheetId="10" hidden="1">{#N/A,#N/A,FALSE,"SMT1";#N/A,#N/A,FALSE,"SMT2";#N/A,#N/A,FALSE,"Summary";#N/A,#N/A,FALSE,"Graphs";#N/A,#N/A,FALSE,"4 Panel"}</definedName>
    <definedName name="________New35" localSheetId="4" hidden="1">{#N/A,#N/A,FALSE,"SMT1";#N/A,#N/A,FALSE,"SMT2";#N/A,#N/A,FALSE,"Summary";#N/A,#N/A,FALSE,"Graphs";#N/A,#N/A,FALSE,"4 Panel"}</definedName>
    <definedName name="________New35" hidden="1">{#N/A,#N/A,FALSE,"SMT1";#N/A,#N/A,FALSE,"SMT2";#N/A,#N/A,FALSE,"Summary";#N/A,#N/A,FALSE,"Graphs";#N/A,#N/A,FALSE,"4 Panel"}</definedName>
    <definedName name="________New36" localSheetId="10" hidden="1">{#N/A,#N/A,FALSE,"Full";#N/A,#N/A,FALSE,"Half";#N/A,#N/A,FALSE,"Op Expenses";#N/A,#N/A,FALSE,"Cap Charge";#N/A,#N/A,FALSE,"Cost C";#N/A,#N/A,FALSE,"PP&amp;E";#N/A,#N/A,FALSE,"R&amp;D"}</definedName>
    <definedName name="________New36" localSheetId="4" hidden="1">{#N/A,#N/A,FALSE,"Full";#N/A,#N/A,FALSE,"Half";#N/A,#N/A,FALSE,"Op Expenses";#N/A,#N/A,FALSE,"Cap Charge";#N/A,#N/A,FALSE,"Cost C";#N/A,#N/A,FALSE,"PP&amp;E";#N/A,#N/A,FALSE,"R&amp;D"}</definedName>
    <definedName name="________New36" hidden="1">{#N/A,#N/A,FALSE,"Full";#N/A,#N/A,FALSE,"Half";#N/A,#N/A,FALSE,"Op Expenses";#N/A,#N/A,FALSE,"Cap Charge";#N/A,#N/A,FALSE,"Cost C";#N/A,#N/A,FALSE,"PP&amp;E";#N/A,#N/A,FALSE,"R&amp;D"}</definedName>
    <definedName name="________NEW4" localSheetId="10" hidden="1">{#N/A,#N/A,FALSE,"Full";#N/A,#N/A,FALSE,"Half";#N/A,#N/A,FALSE,"Op Expenses";#N/A,#N/A,FALSE,"Cap Charge";#N/A,#N/A,FALSE,"Cost C";#N/A,#N/A,FALSE,"PP&amp;E";#N/A,#N/A,FALSE,"R&amp;D"}</definedName>
    <definedName name="________NEW4" localSheetId="4" hidden="1">{#N/A,#N/A,FALSE,"Full";#N/A,#N/A,FALSE,"Half";#N/A,#N/A,FALSE,"Op Expenses";#N/A,#N/A,FALSE,"Cap Charge";#N/A,#N/A,FALSE,"Cost C";#N/A,#N/A,FALSE,"PP&amp;E";#N/A,#N/A,FALSE,"R&amp;D"}</definedName>
    <definedName name="________NEW4" hidden="1">{#N/A,#N/A,FALSE,"Full";#N/A,#N/A,FALSE,"Half";#N/A,#N/A,FALSE,"Op Expenses";#N/A,#N/A,FALSE,"Cap Charge";#N/A,#N/A,FALSE,"Cost C";#N/A,#N/A,FALSE,"PP&amp;E";#N/A,#N/A,FALSE,"R&amp;D"}</definedName>
    <definedName name="________PAG1">#REF!</definedName>
    <definedName name="________PAG2">#REF!</definedName>
    <definedName name="________pas1">#REF!</definedName>
    <definedName name="________pas2">#REF!</definedName>
    <definedName name="________pat1">#REF!</definedName>
    <definedName name="________pay1">#REF!</definedName>
    <definedName name="________pay4">#REF!</definedName>
    <definedName name="________PF1">#REF!</definedName>
    <definedName name="________PF4">#REF!</definedName>
    <definedName name="________PF5">#REF!</definedName>
    <definedName name="________R" localSheetId="10" hidden="1">{#N/A,#N/A,FALSE,"GRAFICO";#N/A,#N/A,FALSE,"CAJA (2)";#N/A,#N/A,FALSE,"TERCEROS-PROMEDIO";#N/A,#N/A,FALSE,"CAJA";#N/A,#N/A,FALSE,"INGRESOS1995-2003";#N/A,#N/A,FALSE,"GASTOS1995-2003"}</definedName>
    <definedName name="________R" localSheetId="4" hidden="1">{#N/A,#N/A,FALSE,"GRAFICO";#N/A,#N/A,FALSE,"CAJA (2)";#N/A,#N/A,FALSE,"TERCEROS-PROMEDIO";#N/A,#N/A,FALSE,"CAJA";#N/A,#N/A,FALSE,"INGRESOS1995-2003";#N/A,#N/A,FALSE,"GASTOS1995-2003"}</definedName>
    <definedName name="________R" hidden="1">{#N/A,#N/A,FALSE,"GRAFICO";#N/A,#N/A,FALSE,"CAJA (2)";#N/A,#N/A,FALSE,"TERCEROS-PROMEDIO";#N/A,#N/A,FALSE,"CAJA";#N/A,#N/A,FALSE,"INGRESOS1995-2003";#N/A,#N/A,FALSE,"GASTOS1995-2003"}</definedName>
    <definedName name="________RA1">#N/A</definedName>
    <definedName name="________RA2">#N/A</definedName>
    <definedName name="________RA3">#REF!</definedName>
    <definedName name="________RA4">#REF!</definedName>
    <definedName name="________RA5">#REF!</definedName>
    <definedName name="________RA6">#N/A</definedName>
    <definedName name="________TR10">#REF!</definedName>
    <definedName name="________TR11">#REF!</definedName>
    <definedName name="________TR12">#REF!</definedName>
    <definedName name="________TR13">#REF!</definedName>
    <definedName name="________TR14">#REF!</definedName>
    <definedName name="________TR15">#REF!</definedName>
    <definedName name="________TR16">#REF!</definedName>
    <definedName name="________XX1">#REF!</definedName>
    <definedName name="________XX10">#REF!</definedName>
    <definedName name="________XX11">#REF!</definedName>
    <definedName name="________XX12">#REF!</definedName>
    <definedName name="________XX2">#REF!</definedName>
    <definedName name="________XX3">#REF!</definedName>
    <definedName name="________XX4">#REF!</definedName>
    <definedName name="________XX5">#REF!</definedName>
    <definedName name="________XX6">#REF!</definedName>
    <definedName name="________XX7">#REF!</definedName>
    <definedName name="________XX8">#REF!</definedName>
    <definedName name="________XX9">#REF!</definedName>
    <definedName name="_______act1">#REF!</definedName>
    <definedName name="_______act2">#REF!</definedName>
    <definedName name="_______act3">#REF!</definedName>
    <definedName name="_______apf1">#REF!</definedName>
    <definedName name="_______arp1">#REF!</definedName>
    <definedName name="_______cm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ND1">#REF!</definedName>
    <definedName name="_______gas1">#REF!</definedName>
    <definedName name="_______gas2">#REF!</definedName>
    <definedName name="_______gas3">#REF!</definedName>
    <definedName name="_______gas4">#REF!</definedName>
    <definedName name="_______gas5">#REF!</definedName>
    <definedName name="_______GND1">#REF!</definedName>
    <definedName name="_______GND2">#REF!</definedName>
    <definedName name="_______GND3">#REF!</definedName>
    <definedName name="_______GND4">#REF!</definedName>
    <definedName name="_______GND5">#REF!</definedName>
    <definedName name="_______GTO1">#REF!</definedName>
    <definedName name="_______IMP1">#REF!</definedName>
    <definedName name="_______ing1">#REF!</definedName>
    <definedName name="_______ing2">#REF!</definedName>
    <definedName name="_______ing3">#REF!</definedName>
    <definedName name="_______isa1">#REF!</definedName>
    <definedName name="_______isa3">#REF!</definedName>
    <definedName name="_______new1" localSheetId="10" hidden="1">{#N/A,#N/A,FALSE,"SMT1";#N/A,#N/A,FALSE,"SMT2";#N/A,#N/A,FALSE,"Summary";#N/A,#N/A,FALSE,"Graphs";#N/A,#N/A,FALSE,"4 Panel"}</definedName>
    <definedName name="_______new1" localSheetId="4" hidden="1">{#N/A,#N/A,FALSE,"SMT1";#N/A,#N/A,FALSE,"SMT2";#N/A,#N/A,FALSE,"Summary";#N/A,#N/A,FALSE,"Graphs";#N/A,#N/A,FALSE,"4 Panel"}</definedName>
    <definedName name="_______new1" hidden="1">{#N/A,#N/A,FALSE,"SMT1";#N/A,#N/A,FALSE,"SMT2";#N/A,#N/A,FALSE,"Summary";#N/A,#N/A,FALSE,"Graphs";#N/A,#N/A,FALSE,"4 Panel"}</definedName>
    <definedName name="_______New15" localSheetId="10" hidden="1">{"EVA",#N/A,FALSE,"SMT2";#N/A,#N/A,FALSE,"Summary";#N/A,#N/A,FALSE,"Graphs";#N/A,#N/A,FALSE,"4 Panel"}</definedName>
    <definedName name="_______New15" localSheetId="4" hidden="1">{"EVA",#N/A,FALSE,"SMT2";#N/A,#N/A,FALSE,"Summary";#N/A,#N/A,FALSE,"Graphs";#N/A,#N/A,FALSE,"4 Panel"}</definedName>
    <definedName name="_______New15" hidden="1">{"EVA",#N/A,FALSE,"SMT2";#N/A,#N/A,FALSE,"Summary";#N/A,#N/A,FALSE,"Graphs";#N/A,#N/A,FALSE,"4 Panel"}</definedName>
    <definedName name="_______New16" localSheetId="10" hidden="1">{#N/A,#N/A,FALSE,"SMT1";#N/A,#N/A,FALSE,"SMT2";#N/A,#N/A,FALSE,"Summary";#N/A,#N/A,FALSE,"Graphs";#N/A,#N/A,FALSE,"4 Panel"}</definedName>
    <definedName name="_______New16" localSheetId="4" hidden="1">{#N/A,#N/A,FALSE,"SMT1";#N/A,#N/A,FALSE,"SMT2";#N/A,#N/A,FALSE,"Summary";#N/A,#N/A,FALSE,"Graphs";#N/A,#N/A,FALSE,"4 Panel"}</definedName>
    <definedName name="_______New16" hidden="1">{#N/A,#N/A,FALSE,"SMT1";#N/A,#N/A,FALSE,"SMT2";#N/A,#N/A,FALSE,"Summary";#N/A,#N/A,FALSE,"Graphs";#N/A,#N/A,FALSE,"4 Panel"}</definedName>
    <definedName name="_______New17" localSheetId="10" hidden="1">{#N/A,#N/A,FALSE,"SMT1";#N/A,#N/A,FALSE,"SMT2";#N/A,#N/A,FALSE,"Summary";#N/A,#N/A,FALSE,"Graphs";#N/A,#N/A,FALSE,"4 Panel"}</definedName>
    <definedName name="_______New17" localSheetId="4" hidden="1">{#N/A,#N/A,FALSE,"SMT1";#N/A,#N/A,FALSE,"SMT2";#N/A,#N/A,FALSE,"Summary";#N/A,#N/A,FALSE,"Graphs";#N/A,#N/A,FALSE,"4 Panel"}</definedName>
    <definedName name="_______New17" hidden="1">{#N/A,#N/A,FALSE,"SMT1";#N/A,#N/A,FALSE,"SMT2";#N/A,#N/A,FALSE,"Summary";#N/A,#N/A,FALSE,"Graphs";#N/A,#N/A,FALSE,"4 Panel"}</definedName>
    <definedName name="_______New18" localSheetId="10" hidden="1">{#N/A,#N/A,FALSE,"Full";#N/A,#N/A,FALSE,"Half";#N/A,#N/A,FALSE,"Op Expenses";#N/A,#N/A,FALSE,"Cap Charge";#N/A,#N/A,FALSE,"Cost C";#N/A,#N/A,FALSE,"PP&amp;E";#N/A,#N/A,FALSE,"R&amp;D"}</definedName>
    <definedName name="_______New18" localSheetId="4" hidden="1">{#N/A,#N/A,FALSE,"Full";#N/A,#N/A,FALSE,"Half";#N/A,#N/A,FALSE,"Op Expenses";#N/A,#N/A,FALSE,"Cap Charge";#N/A,#N/A,FALSE,"Cost C";#N/A,#N/A,FALSE,"PP&amp;E";#N/A,#N/A,FALSE,"R&amp;D"}</definedName>
    <definedName name="_______New18" hidden="1">{#N/A,#N/A,FALSE,"Full";#N/A,#N/A,FALSE,"Half";#N/A,#N/A,FALSE,"Op Expenses";#N/A,#N/A,FALSE,"Cap Charge";#N/A,#N/A,FALSE,"Cost C";#N/A,#N/A,FALSE,"PP&amp;E";#N/A,#N/A,FALSE,"R&amp;D"}</definedName>
    <definedName name="_______New19" localSheetId="10" hidden="1">{"EVA",#N/A,FALSE,"SMT2";#N/A,#N/A,FALSE,"Summary";#N/A,#N/A,FALSE,"Graphs";#N/A,#N/A,FALSE,"4 Panel"}</definedName>
    <definedName name="_______New19" localSheetId="4" hidden="1">{"EVA",#N/A,FALSE,"SMT2";#N/A,#N/A,FALSE,"Summary";#N/A,#N/A,FALSE,"Graphs";#N/A,#N/A,FALSE,"4 Panel"}</definedName>
    <definedName name="_______New19" hidden="1">{"EVA",#N/A,FALSE,"SMT2";#N/A,#N/A,FALSE,"Summary";#N/A,#N/A,FALSE,"Graphs";#N/A,#N/A,FALSE,"4 Panel"}</definedName>
    <definedName name="_______New20" localSheetId="10" hidden="1">{#N/A,#N/A,FALSE,"SMT1";#N/A,#N/A,FALSE,"SMT2";#N/A,#N/A,FALSE,"Summary";#N/A,#N/A,FALSE,"Graphs";#N/A,#N/A,FALSE,"4 Panel"}</definedName>
    <definedName name="_______New20" localSheetId="4" hidden="1">{#N/A,#N/A,FALSE,"SMT1";#N/A,#N/A,FALSE,"SMT2";#N/A,#N/A,FALSE,"Summary";#N/A,#N/A,FALSE,"Graphs";#N/A,#N/A,FALSE,"4 Panel"}</definedName>
    <definedName name="_______New20" hidden="1">{#N/A,#N/A,FALSE,"SMT1";#N/A,#N/A,FALSE,"SMT2";#N/A,#N/A,FALSE,"Summary";#N/A,#N/A,FALSE,"Graphs";#N/A,#N/A,FALSE,"4 Panel"}</definedName>
    <definedName name="_______New21" localSheetId="10" hidden="1">{#N/A,#N/A,FALSE,"Full";#N/A,#N/A,FALSE,"Half";#N/A,#N/A,FALSE,"Op Expenses";#N/A,#N/A,FALSE,"Cap Charge";#N/A,#N/A,FALSE,"Cost C";#N/A,#N/A,FALSE,"PP&amp;E";#N/A,#N/A,FALSE,"R&amp;D"}</definedName>
    <definedName name="_______New21" localSheetId="4" hidden="1">{#N/A,#N/A,FALSE,"Full";#N/A,#N/A,FALSE,"Half";#N/A,#N/A,FALSE,"Op Expenses";#N/A,#N/A,FALSE,"Cap Charge";#N/A,#N/A,FALSE,"Cost C";#N/A,#N/A,FALSE,"PP&amp;E";#N/A,#N/A,FALSE,"R&amp;D"}</definedName>
    <definedName name="_______New21" hidden="1">{#N/A,#N/A,FALSE,"Full";#N/A,#N/A,FALSE,"Half";#N/A,#N/A,FALSE,"Op Expenses";#N/A,#N/A,FALSE,"Cap Charge";#N/A,#N/A,FALSE,"Cost C";#N/A,#N/A,FALSE,"PP&amp;E";#N/A,#N/A,FALSE,"R&amp;D"}</definedName>
    <definedName name="_______NEW3" localSheetId="10" hidden="1">{#N/A,#N/A,FALSE,"SMT1";#N/A,#N/A,FALSE,"SMT2";#N/A,#N/A,FALSE,"Summary";#N/A,#N/A,FALSE,"Graphs";#N/A,#N/A,FALSE,"4 Panel"}</definedName>
    <definedName name="_______NEW3" localSheetId="4" hidden="1">{#N/A,#N/A,FALSE,"SMT1";#N/A,#N/A,FALSE,"SMT2";#N/A,#N/A,FALSE,"Summary";#N/A,#N/A,FALSE,"Graphs";#N/A,#N/A,FALSE,"4 Panel"}</definedName>
    <definedName name="_______NEW3" hidden="1">{#N/A,#N/A,FALSE,"SMT1";#N/A,#N/A,FALSE,"SMT2";#N/A,#N/A,FALSE,"Summary";#N/A,#N/A,FALSE,"Graphs";#N/A,#N/A,FALSE,"4 Panel"}</definedName>
    <definedName name="_______nEW30" localSheetId="10" hidden="1">{"EVA",#N/A,FALSE,"SMT2";#N/A,#N/A,FALSE,"Summary";#N/A,#N/A,FALSE,"Graphs";#N/A,#N/A,FALSE,"4 Panel"}</definedName>
    <definedName name="_______nEW30" localSheetId="4" hidden="1">{"EVA",#N/A,FALSE,"SMT2";#N/A,#N/A,FALSE,"Summary";#N/A,#N/A,FALSE,"Graphs";#N/A,#N/A,FALSE,"4 Panel"}</definedName>
    <definedName name="_______nEW30" hidden="1">{"EVA",#N/A,FALSE,"SMT2";#N/A,#N/A,FALSE,"Summary";#N/A,#N/A,FALSE,"Graphs";#N/A,#N/A,FALSE,"4 Panel"}</definedName>
    <definedName name="_______New31" localSheetId="10" hidden="1">{#N/A,#N/A,FALSE,"SMT1";#N/A,#N/A,FALSE,"SMT2";#N/A,#N/A,FALSE,"Summary";#N/A,#N/A,FALSE,"Graphs";#N/A,#N/A,FALSE,"4 Panel"}</definedName>
    <definedName name="_______New31" localSheetId="4" hidden="1">{#N/A,#N/A,FALSE,"SMT1";#N/A,#N/A,FALSE,"SMT2";#N/A,#N/A,FALSE,"Summary";#N/A,#N/A,FALSE,"Graphs";#N/A,#N/A,FALSE,"4 Panel"}</definedName>
    <definedName name="_______New31" hidden="1">{#N/A,#N/A,FALSE,"SMT1";#N/A,#N/A,FALSE,"SMT2";#N/A,#N/A,FALSE,"Summary";#N/A,#N/A,FALSE,"Graphs";#N/A,#N/A,FALSE,"4 Panel"}</definedName>
    <definedName name="_______New32" localSheetId="10" hidden="1">{#N/A,#N/A,FALSE,"SMT1";#N/A,#N/A,FALSE,"SMT2";#N/A,#N/A,FALSE,"Summary";#N/A,#N/A,FALSE,"Graphs";#N/A,#N/A,FALSE,"4 Panel"}</definedName>
    <definedName name="_______New32" localSheetId="4" hidden="1">{#N/A,#N/A,FALSE,"SMT1";#N/A,#N/A,FALSE,"SMT2";#N/A,#N/A,FALSE,"Summary";#N/A,#N/A,FALSE,"Graphs";#N/A,#N/A,FALSE,"4 Panel"}</definedName>
    <definedName name="_______New32" hidden="1">{#N/A,#N/A,FALSE,"SMT1";#N/A,#N/A,FALSE,"SMT2";#N/A,#N/A,FALSE,"Summary";#N/A,#N/A,FALSE,"Graphs";#N/A,#N/A,FALSE,"4 Panel"}</definedName>
    <definedName name="_______New33" localSheetId="10" hidden="1">{#N/A,#N/A,FALSE,"Full";#N/A,#N/A,FALSE,"Half";#N/A,#N/A,FALSE,"Op Expenses";#N/A,#N/A,FALSE,"Cap Charge";#N/A,#N/A,FALSE,"Cost C";#N/A,#N/A,FALSE,"PP&amp;E";#N/A,#N/A,FALSE,"R&amp;D"}</definedName>
    <definedName name="_______New33" localSheetId="4" hidden="1">{#N/A,#N/A,FALSE,"Full";#N/A,#N/A,FALSE,"Half";#N/A,#N/A,FALSE,"Op Expenses";#N/A,#N/A,FALSE,"Cap Charge";#N/A,#N/A,FALSE,"Cost C";#N/A,#N/A,FALSE,"PP&amp;E";#N/A,#N/A,FALSE,"R&amp;D"}</definedName>
    <definedName name="_______New33" hidden="1">{#N/A,#N/A,FALSE,"Full";#N/A,#N/A,FALSE,"Half";#N/A,#N/A,FALSE,"Op Expenses";#N/A,#N/A,FALSE,"Cap Charge";#N/A,#N/A,FALSE,"Cost C";#N/A,#N/A,FALSE,"PP&amp;E";#N/A,#N/A,FALSE,"R&amp;D"}</definedName>
    <definedName name="_______New34" localSheetId="10" hidden="1">{"EVA",#N/A,FALSE,"SMT2";#N/A,#N/A,FALSE,"Summary";#N/A,#N/A,FALSE,"Graphs";#N/A,#N/A,FALSE,"4 Panel"}</definedName>
    <definedName name="_______New34" localSheetId="4" hidden="1">{"EVA",#N/A,FALSE,"SMT2";#N/A,#N/A,FALSE,"Summary";#N/A,#N/A,FALSE,"Graphs";#N/A,#N/A,FALSE,"4 Panel"}</definedName>
    <definedName name="_______New34" hidden="1">{"EVA",#N/A,FALSE,"SMT2";#N/A,#N/A,FALSE,"Summary";#N/A,#N/A,FALSE,"Graphs";#N/A,#N/A,FALSE,"4 Panel"}</definedName>
    <definedName name="_______New35" localSheetId="10" hidden="1">{#N/A,#N/A,FALSE,"SMT1";#N/A,#N/A,FALSE,"SMT2";#N/A,#N/A,FALSE,"Summary";#N/A,#N/A,FALSE,"Graphs";#N/A,#N/A,FALSE,"4 Panel"}</definedName>
    <definedName name="_______New35" localSheetId="4" hidden="1">{#N/A,#N/A,FALSE,"SMT1";#N/A,#N/A,FALSE,"SMT2";#N/A,#N/A,FALSE,"Summary";#N/A,#N/A,FALSE,"Graphs";#N/A,#N/A,FALSE,"4 Panel"}</definedName>
    <definedName name="_______New35" hidden="1">{#N/A,#N/A,FALSE,"SMT1";#N/A,#N/A,FALSE,"SMT2";#N/A,#N/A,FALSE,"Summary";#N/A,#N/A,FALSE,"Graphs";#N/A,#N/A,FALSE,"4 Panel"}</definedName>
    <definedName name="_______New36" localSheetId="10" hidden="1">{#N/A,#N/A,FALSE,"Full";#N/A,#N/A,FALSE,"Half";#N/A,#N/A,FALSE,"Op Expenses";#N/A,#N/A,FALSE,"Cap Charge";#N/A,#N/A,FALSE,"Cost C";#N/A,#N/A,FALSE,"PP&amp;E";#N/A,#N/A,FALSE,"R&amp;D"}</definedName>
    <definedName name="_______New36" localSheetId="4" hidden="1">{#N/A,#N/A,FALSE,"Full";#N/A,#N/A,FALSE,"Half";#N/A,#N/A,FALSE,"Op Expenses";#N/A,#N/A,FALSE,"Cap Charge";#N/A,#N/A,FALSE,"Cost C";#N/A,#N/A,FALSE,"PP&amp;E";#N/A,#N/A,FALSE,"R&amp;D"}</definedName>
    <definedName name="_______New36" hidden="1">{#N/A,#N/A,FALSE,"Full";#N/A,#N/A,FALSE,"Half";#N/A,#N/A,FALSE,"Op Expenses";#N/A,#N/A,FALSE,"Cap Charge";#N/A,#N/A,FALSE,"Cost C";#N/A,#N/A,FALSE,"PP&amp;E";#N/A,#N/A,FALSE,"R&amp;D"}</definedName>
    <definedName name="_______NEW4" localSheetId="10" hidden="1">{#N/A,#N/A,FALSE,"Full";#N/A,#N/A,FALSE,"Half";#N/A,#N/A,FALSE,"Op Expenses";#N/A,#N/A,FALSE,"Cap Charge";#N/A,#N/A,FALSE,"Cost C";#N/A,#N/A,FALSE,"PP&amp;E";#N/A,#N/A,FALSE,"R&amp;D"}</definedName>
    <definedName name="_______NEW4" localSheetId="4" hidden="1">{#N/A,#N/A,FALSE,"Full";#N/A,#N/A,FALSE,"Half";#N/A,#N/A,FALSE,"Op Expenses";#N/A,#N/A,FALSE,"Cap Charge";#N/A,#N/A,FALSE,"Cost C";#N/A,#N/A,FALSE,"PP&amp;E";#N/A,#N/A,FALSE,"R&amp;D"}</definedName>
    <definedName name="_______NEW4" hidden="1">{#N/A,#N/A,FALSE,"Full";#N/A,#N/A,FALSE,"Half";#N/A,#N/A,FALSE,"Op Expenses";#N/A,#N/A,FALSE,"Cap Charge";#N/A,#N/A,FALSE,"Cost C";#N/A,#N/A,FALSE,"PP&amp;E";#N/A,#N/A,FALSE,"R&amp;D"}</definedName>
    <definedName name="_______PAG1">#REF!</definedName>
    <definedName name="_______PAG2">#REF!</definedName>
    <definedName name="_______pas1">#REF!</definedName>
    <definedName name="_______pas2">#REF!</definedName>
    <definedName name="_______pat1">#REF!</definedName>
    <definedName name="_______pay1">#REF!</definedName>
    <definedName name="_______pay4">#REF!</definedName>
    <definedName name="_______PF1">#REF!</definedName>
    <definedName name="_______PF4">#REF!</definedName>
    <definedName name="_______PF5">#REF!</definedName>
    <definedName name="_______R" localSheetId="10" hidden="1">{#N/A,#N/A,FALSE,"GRAFICO";#N/A,#N/A,FALSE,"CAJA (2)";#N/A,#N/A,FALSE,"TERCEROS-PROMEDIO";#N/A,#N/A,FALSE,"CAJA";#N/A,#N/A,FALSE,"INGRESOS1995-2003";#N/A,#N/A,FALSE,"GASTOS1995-2003"}</definedName>
    <definedName name="_______R" localSheetId="4" hidden="1">{#N/A,#N/A,FALSE,"GRAFICO";#N/A,#N/A,FALSE,"CAJA (2)";#N/A,#N/A,FALSE,"TERCEROS-PROMEDIO";#N/A,#N/A,FALSE,"CAJA";#N/A,#N/A,FALSE,"INGRESOS1995-2003";#N/A,#N/A,FALSE,"GASTOS1995-2003"}</definedName>
    <definedName name="_______R" hidden="1">{#N/A,#N/A,FALSE,"GRAFICO";#N/A,#N/A,FALSE,"CAJA (2)";#N/A,#N/A,FALSE,"TERCEROS-PROMEDIO";#N/A,#N/A,FALSE,"CAJA";#N/A,#N/A,FALSE,"INGRESOS1995-2003";#N/A,#N/A,FALSE,"GASTOS1995-2003"}</definedName>
    <definedName name="_______RA1">#N/A</definedName>
    <definedName name="_______RA2">#N/A</definedName>
    <definedName name="_______RA3">#REF!</definedName>
    <definedName name="_______RA4">#REF!</definedName>
    <definedName name="_______RA5">#REF!</definedName>
    <definedName name="_______RA6">#N/A</definedName>
    <definedName name="_______TR10">#REF!</definedName>
    <definedName name="_______TR11">#REF!</definedName>
    <definedName name="_______TR12">#REF!</definedName>
    <definedName name="_______TR13">#REF!</definedName>
    <definedName name="_______TR14">#REF!</definedName>
    <definedName name="_______TR15">#REF!</definedName>
    <definedName name="_______TR16">#REF!</definedName>
    <definedName name="_______XX1">#REF!</definedName>
    <definedName name="_______XX10">#REF!</definedName>
    <definedName name="_______XX11">#REF!</definedName>
    <definedName name="_______XX12">#REF!</definedName>
    <definedName name="_______XX2">#REF!</definedName>
    <definedName name="_______XX3">#REF!</definedName>
    <definedName name="_______XX4">#REF!</definedName>
    <definedName name="_______XX5">#REF!</definedName>
    <definedName name="_______XX6">#REF!</definedName>
    <definedName name="_______XX7">#REF!</definedName>
    <definedName name="_______XX8">#REF!</definedName>
    <definedName name="_______XX9">#REF!</definedName>
    <definedName name="______act1">#REF!</definedName>
    <definedName name="______act2">#REF!</definedName>
    <definedName name="______act3">#REF!</definedName>
    <definedName name="______apf1">#REF!</definedName>
    <definedName name="______arp1">#REF!</definedName>
    <definedName name="______cm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ND1">#REF!</definedName>
    <definedName name="______gas1">#REF!</definedName>
    <definedName name="______gas2">#REF!</definedName>
    <definedName name="______gas3">#REF!</definedName>
    <definedName name="______gas4">#REF!</definedName>
    <definedName name="______gas5">#REF!</definedName>
    <definedName name="______GGF2" localSheetId="10" hidden="1">{#N/A,#N/A,FALSE,"balance";#N/A,#N/A,FALSE,"PYG"}</definedName>
    <definedName name="______GGF2" localSheetId="4" hidden="1">{#N/A,#N/A,FALSE,"balance";#N/A,#N/A,FALSE,"PYG"}</definedName>
    <definedName name="______GGF2" hidden="1">{#N/A,#N/A,FALSE,"balance";#N/A,#N/A,FALSE,"PYG"}</definedName>
    <definedName name="______GND1">#REF!</definedName>
    <definedName name="______GND2">#REF!</definedName>
    <definedName name="______GND3">#REF!</definedName>
    <definedName name="______GND4">#REF!</definedName>
    <definedName name="______GND5">#REF!</definedName>
    <definedName name="______GTO1">#REF!</definedName>
    <definedName name="______IMP1">#REF!</definedName>
    <definedName name="______ing1">#REF!</definedName>
    <definedName name="______ing2">#REF!</definedName>
    <definedName name="______ing3">#REF!</definedName>
    <definedName name="______isa1">#REF!</definedName>
    <definedName name="______isa3">#REF!</definedName>
    <definedName name="______new1" localSheetId="10" hidden="1">{#N/A,#N/A,FALSE,"SMT1";#N/A,#N/A,FALSE,"SMT2";#N/A,#N/A,FALSE,"Summary";#N/A,#N/A,FALSE,"Graphs";#N/A,#N/A,FALSE,"4 Panel"}</definedName>
    <definedName name="______new1" localSheetId="4" hidden="1">{#N/A,#N/A,FALSE,"SMT1";#N/A,#N/A,FALSE,"SMT2";#N/A,#N/A,FALSE,"Summary";#N/A,#N/A,FALSE,"Graphs";#N/A,#N/A,FALSE,"4 Panel"}</definedName>
    <definedName name="______new1" hidden="1">{#N/A,#N/A,FALSE,"SMT1";#N/A,#N/A,FALSE,"SMT2";#N/A,#N/A,FALSE,"Summary";#N/A,#N/A,FALSE,"Graphs";#N/A,#N/A,FALSE,"4 Panel"}</definedName>
    <definedName name="______New15" localSheetId="10" hidden="1">{"EVA",#N/A,FALSE,"SMT2";#N/A,#N/A,FALSE,"Summary";#N/A,#N/A,FALSE,"Graphs";#N/A,#N/A,FALSE,"4 Panel"}</definedName>
    <definedName name="______New15" localSheetId="4" hidden="1">{"EVA",#N/A,FALSE,"SMT2";#N/A,#N/A,FALSE,"Summary";#N/A,#N/A,FALSE,"Graphs";#N/A,#N/A,FALSE,"4 Panel"}</definedName>
    <definedName name="______New15" hidden="1">{"EVA",#N/A,FALSE,"SMT2";#N/A,#N/A,FALSE,"Summary";#N/A,#N/A,FALSE,"Graphs";#N/A,#N/A,FALSE,"4 Panel"}</definedName>
    <definedName name="______New16" localSheetId="10" hidden="1">{#N/A,#N/A,FALSE,"SMT1";#N/A,#N/A,FALSE,"SMT2";#N/A,#N/A,FALSE,"Summary";#N/A,#N/A,FALSE,"Graphs";#N/A,#N/A,FALSE,"4 Panel"}</definedName>
    <definedName name="______New16" localSheetId="4" hidden="1">{#N/A,#N/A,FALSE,"SMT1";#N/A,#N/A,FALSE,"SMT2";#N/A,#N/A,FALSE,"Summary";#N/A,#N/A,FALSE,"Graphs";#N/A,#N/A,FALSE,"4 Panel"}</definedName>
    <definedName name="______New16" hidden="1">{#N/A,#N/A,FALSE,"SMT1";#N/A,#N/A,FALSE,"SMT2";#N/A,#N/A,FALSE,"Summary";#N/A,#N/A,FALSE,"Graphs";#N/A,#N/A,FALSE,"4 Panel"}</definedName>
    <definedName name="______New17" localSheetId="10" hidden="1">{#N/A,#N/A,FALSE,"SMT1";#N/A,#N/A,FALSE,"SMT2";#N/A,#N/A,FALSE,"Summary";#N/A,#N/A,FALSE,"Graphs";#N/A,#N/A,FALSE,"4 Panel"}</definedName>
    <definedName name="______New17" localSheetId="4" hidden="1">{#N/A,#N/A,FALSE,"SMT1";#N/A,#N/A,FALSE,"SMT2";#N/A,#N/A,FALSE,"Summary";#N/A,#N/A,FALSE,"Graphs";#N/A,#N/A,FALSE,"4 Panel"}</definedName>
    <definedName name="______New17" hidden="1">{#N/A,#N/A,FALSE,"SMT1";#N/A,#N/A,FALSE,"SMT2";#N/A,#N/A,FALSE,"Summary";#N/A,#N/A,FALSE,"Graphs";#N/A,#N/A,FALSE,"4 Panel"}</definedName>
    <definedName name="______New18" localSheetId="10" hidden="1">{#N/A,#N/A,FALSE,"Full";#N/A,#N/A,FALSE,"Half";#N/A,#N/A,FALSE,"Op Expenses";#N/A,#N/A,FALSE,"Cap Charge";#N/A,#N/A,FALSE,"Cost C";#N/A,#N/A,FALSE,"PP&amp;E";#N/A,#N/A,FALSE,"R&amp;D"}</definedName>
    <definedName name="______New18" localSheetId="4" hidden="1">{#N/A,#N/A,FALSE,"Full";#N/A,#N/A,FALSE,"Half";#N/A,#N/A,FALSE,"Op Expenses";#N/A,#N/A,FALSE,"Cap Charge";#N/A,#N/A,FALSE,"Cost C";#N/A,#N/A,FALSE,"PP&amp;E";#N/A,#N/A,FALSE,"R&amp;D"}</definedName>
    <definedName name="______New18" hidden="1">{#N/A,#N/A,FALSE,"Full";#N/A,#N/A,FALSE,"Half";#N/A,#N/A,FALSE,"Op Expenses";#N/A,#N/A,FALSE,"Cap Charge";#N/A,#N/A,FALSE,"Cost C";#N/A,#N/A,FALSE,"PP&amp;E";#N/A,#N/A,FALSE,"R&amp;D"}</definedName>
    <definedName name="______New19" localSheetId="10" hidden="1">{"EVA",#N/A,FALSE,"SMT2";#N/A,#N/A,FALSE,"Summary";#N/A,#N/A,FALSE,"Graphs";#N/A,#N/A,FALSE,"4 Panel"}</definedName>
    <definedName name="______New19" localSheetId="4" hidden="1">{"EVA",#N/A,FALSE,"SMT2";#N/A,#N/A,FALSE,"Summary";#N/A,#N/A,FALSE,"Graphs";#N/A,#N/A,FALSE,"4 Panel"}</definedName>
    <definedName name="______New19" hidden="1">{"EVA",#N/A,FALSE,"SMT2";#N/A,#N/A,FALSE,"Summary";#N/A,#N/A,FALSE,"Graphs";#N/A,#N/A,FALSE,"4 Panel"}</definedName>
    <definedName name="______New20" localSheetId="10" hidden="1">{#N/A,#N/A,FALSE,"SMT1";#N/A,#N/A,FALSE,"SMT2";#N/A,#N/A,FALSE,"Summary";#N/A,#N/A,FALSE,"Graphs";#N/A,#N/A,FALSE,"4 Panel"}</definedName>
    <definedName name="______New20" localSheetId="4" hidden="1">{#N/A,#N/A,FALSE,"SMT1";#N/A,#N/A,FALSE,"SMT2";#N/A,#N/A,FALSE,"Summary";#N/A,#N/A,FALSE,"Graphs";#N/A,#N/A,FALSE,"4 Panel"}</definedName>
    <definedName name="______New20" hidden="1">{#N/A,#N/A,FALSE,"SMT1";#N/A,#N/A,FALSE,"SMT2";#N/A,#N/A,FALSE,"Summary";#N/A,#N/A,FALSE,"Graphs";#N/A,#N/A,FALSE,"4 Panel"}</definedName>
    <definedName name="______New21" localSheetId="10" hidden="1">{#N/A,#N/A,FALSE,"Full";#N/A,#N/A,FALSE,"Half";#N/A,#N/A,FALSE,"Op Expenses";#N/A,#N/A,FALSE,"Cap Charge";#N/A,#N/A,FALSE,"Cost C";#N/A,#N/A,FALSE,"PP&amp;E";#N/A,#N/A,FALSE,"R&amp;D"}</definedName>
    <definedName name="______New21" localSheetId="4" hidden="1">{#N/A,#N/A,FALSE,"Full";#N/A,#N/A,FALSE,"Half";#N/A,#N/A,FALSE,"Op Expenses";#N/A,#N/A,FALSE,"Cap Charge";#N/A,#N/A,FALSE,"Cost C";#N/A,#N/A,FALSE,"PP&amp;E";#N/A,#N/A,FALSE,"R&amp;D"}</definedName>
    <definedName name="______New21" hidden="1">{#N/A,#N/A,FALSE,"Full";#N/A,#N/A,FALSE,"Half";#N/A,#N/A,FALSE,"Op Expenses";#N/A,#N/A,FALSE,"Cap Charge";#N/A,#N/A,FALSE,"Cost C";#N/A,#N/A,FALSE,"PP&amp;E";#N/A,#N/A,FALSE,"R&amp;D"}</definedName>
    <definedName name="______NEW3" localSheetId="10" hidden="1">{#N/A,#N/A,FALSE,"SMT1";#N/A,#N/A,FALSE,"SMT2";#N/A,#N/A,FALSE,"Summary";#N/A,#N/A,FALSE,"Graphs";#N/A,#N/A,FALSE,"4 Panel"}</definedName>
    <definedName name="______NEW3" localSheetId="4" hidden="1">{#N/A,#N/A,FALSE,"SMT1";#N/A,#N/A,FALSE,"SMT2";#N/A,#N/A,FALSE,"Summary";#N/A,#N/A,FALSE,"Graphs";#N/A,#N/A,FALSE,"4 Panel"}</definedName>
    <definedName name="______NEW3" hidden="1">{#N/A,#N/A,FALSE,"SMT1";#N/A,#N/A,FALSE,"SMT2";#N/A,#N/A,FALSE,"Summary";#N/A,#N/A,FALSE,"Graphs";#N/A,#N/A,FALSE,"4 Panel"}</definedName>
    <definedName name="______nEW30" localSheetId="10" hidden="1">{"EVA",#N/A,FALSE,"SMT2";#N/A,#N/A,FALSE,"Summary";#N/A,#N/A,FALSE,"Graphs";#N/A,#N/A,FALSE,"4 Panel"}</definedName>
    <definedName name="______nEW30" localSheetId="4" hidden="1">{"EVA",#N/A,FALSE,"SMT2";#N/A,#N/A,FALSE,"Summary";#N/A,#N/A,FALSE,"Graphs";#N/A,#N/A,FALSE,"4 Panel"}</definedName>
    <definedName name="______nEW30" hidden="1">{"EVA",#N/A,FALSE,"SMT2";#N/A,#N/A,FALSE,"Summary";#N/A,#N/A,FALSE,"Graphs";#N/A,#N/A,FALSE,"4 Panel"}</definedName>
    <definedName name="______New31" localSheetId="10" hidden="1">{#N/A,#N/A,FALSE,"SMT1";#N/A,#N/A,FALSE,"SMT2";#N/A,#N/A,FALSE,"Summary";#N/A,#N/A,FALSE,"Graphs";#N/A,#N/A,FALSE,"4 Panel"}</definedName>
    <definedName name="______New31" localSheetId="4" hidden="1">{#N/A,#N/A,FALSE,"SMT1";#N/A,#N/A,FALSE,"SMT2";#N/A,#N/A,FALSE,"Summary";#N/A,#N/A,FALSE,"Graphs";#N/A,#N/A,FALSE,"4 Panel"}</definedName>
    <definedName name="______New31" hidden="1">{#N/A,#N/A,FALSE,"SMT1";#N/A,#N/A,FALSE,"SMT2";#N/A,#N/A,FALSE,"Summary";#N/A,#N/A,FALSE,"Graphs";#N/A,#N/A,FALSE,"4 Panel"}</definedName>
    <definedName name="______New32" localSheetId="10" hidden="1">{#N/A,#N/A,FALSE,"SMT1";#N/A,#N/A,FALSE,"SMT2";#N/A,#N/A,FALSE,"Summary";#N/A,#N/A,FALSE,"Graphs";#N/A,#N/A,FALSE,"4 Panel"}</definedName>
    <definedName name="______New32" localSheetId="4" hidden="1">{#N/A,#N/A,FALSE,"SMT1";#N/A,#N/A,FALSE,"SMT2";#N/A,#N/A,FALSE,"Summary";#N/A,#N/A,FALSE,"Graphs";#N/A,#N/A,FALSE,"4 Panel"}</definedName>
    <definedName name="______New32" hidden="1">{#N/A,#N/A,FALSE,"SMT1";#N/A,#N/A,FALSE,"SMT2";#N/A,#N/A,FALSE,"Summary";#N/A,#N/A,FALSE,"Graphs";#N/A,#N/A,FALSE,"4 Panel"}</definedName>
    <definedName name="______New33" localSheetId="10" hidden="1">{#N/A,#N/A,FALSE,"Full";#N/A,#N/A,FALSE,"Half";#N/A,#N/A,FALSE,"Op Expenses";#N/A,#N/A,FALSE,"Cap Charge";#N/A,#N/A,FALSE,"Cost C";#N/A,#N/A,FALSE,"PP&amp;E";#N/A,#N/A,FALSE,"R&amp;D"}</definedName>
    <definedName name="______New33" localSheetId="4" hidden="1">{#N/A,#N/A,FALSE,"Full";#N/A,#N/A,FALSE,"Half";#N/A,#N/A,FALSE,"Op Expenses";#N/A,#N/A,FALSE,"Cap Charge";#N/A,#N/A,FALSE,"Cost C";#N/A,#N/A,FALSE,"PP&amp;E";#N/A,#N/A,FALSE,"R&amp;D"}</definedName>
    <definedName name="______New33" hidden="1">{#N/A,#N/A,FALSE,"Full";#N/A,#N/A,FALSE,"Half";#N/A,#N/A,FALSE,"Op Expenses";#N/A,#N/A,FALSE,"Cap Charge";#N/A,#N/A,FALSE,"Cost C";#N/A,#N/A,FALSE,"PP&amp;E";#N/A,#N/A,FALSE,"R&amp;D"}</definedName>
    <definedName name="______New34" localSheetId="10" hidden="1">{"EVA",#N/A,FALSE,"SMT2";#N/A,#N/A,FALSE,"Summary";#N/A,#N/A,FALSE,"Graphs";#N/A,#N/A,FALSE,"4 Panel"}</definedName>
    <definedName name="______New34" localSheetId="4" hidden="1">{"EVA",#N/A,FALSE,"SMT2";#N/A,#N/A,FALSE,"Summary";#N/A,#N/A,FALSE,"Graphs";#N/A,#N/A,FALSE,"4 Panel"}</definedName>
    <definedName name="______New34" hidden="1">{"EVA",#N/A,FALSE,"SMT2";#N/A,#N/A,FALSE,"Summary";#N/A,#N/A,FALSE,"Graphs";#N/A,#N/A,FALSE,"4 Panel"}</definedName>
    <definedName name="______New35" localSheetId="10" hidden="1">{#N/A,#N/A,FALSE,"SMT1";#N/A,#N/A,FALSE,"SMT2";#N/A,#N/A,FALSE,"Summary";#N/A,#N/A,FALSE,"Graphs";#N/A,#N/A,FALSE,"4 Panel"}</definedName>
    <definedName name="______New35" localSheetId="4" hidden="1">{#N/A,#N/A,FALSE,"SMT1";#N/A,#N/A,FALSE,"SMT2";#N/A,#N/A,FALSE,"Summary";#N/A,#N/A,FALSE,"Graphs";#N/A,#N/A,FALSE,"4 Panel"}</definedName>
    <definedName name="______New35" hidden="1">{#N/A,#N/A,FALSE,"SMT1";#N/A,#N/A,FALSE,"SMT2";#N/A,#N/A,FALSE,"Summary";#N/A,#N/A,FALSE,"Graphs";#N/A,#N/A,FALSE,"4 Panel"}</definedName>
    <definedName name="______New36" localSheetId="10" hidden="1">{#N/A,#N/A,FALSE,"Full";#N/A,#N/A,FALSE,"Half";#N/A,#N/A,FALSE,"Op Expenses";#N/A,#N/A,FALSE,"Cap Charge";#N/A,#N/A,FALSE,"Cost C";#N/A,#N/A,FALSE,"PP&amp;E";#N/A,#N/A,FALSE,"R&amp;D"}</definedName>
    <definedName name="______New36" localSheetId="4" hidden="1">{#N/A,#N/A,FALSE,"Full";#N/A,#N/A,FALSE,"Half";#N/A,#N/A,FALSE,"Op Expenses";#N/A,#N/A,FALSE,"Cap Charge";#N/A,#N/A,FALSE,"Cost C";#N/A,#N/A,FALSE,"PP&amp;E";#N/A,#N/A,FALSE,"R&amp;D"}</definedName>
    <definedName name="______New36" hidden="1">{#N/A,#N/A,FALSE,"Full";#N/A,#N/A,FALSE,"Half";#N/A,#N/A,FALSE,"Op Expenses";#N/A,#N/A,FALSE,"Cap Charge";#N/A,#N/A,FALSE,"Cost C";#N/A,#N/A,FALSE,"PP&amp;E";#N/A,#N/A,FALSE,"R&amp;D"}</definedName>
    <definedName name="______NEW4" localSheetId="10" hidden="1">{#N/A,#N/A,FALSE,"Full";#N/A,#N/A,FALSE,"Half";#N/A,#N/A,FALSE,"Op Expenses";#N/A,#N/A,FALSE,"Cap Charge";#N/A,#N/A,FALSE,"Cost C";#N/A,#N/A,FALSE,"PP&amp;E";#N/A,#N/A,FALSE,"R&amp;D"}</definedName>
    <definedName name="______NEW4" localSheetId="4" hidden="1">{#N/A,#N/A,FALSE,"Full";#N/A,#N/A,FALSE,"Half";#N/A,#N/A,FALSE,"Op Expenses";#N/A,#N/A,FALSE,"Cap Charge";#N/A,#N/A,FALSE,"Cost C";#N/A,#N/A,FALSE,"PP&amp;E";#N/A,#N/A,FALSE,"R&amp;D"}</definedName>
    <definedName name="______NEW4" hidden="1">{#N/A,#N/A,FALSE,"Full";#N/A,#N/A,FALSE,"Half";#N/A,#N/A,FALSE,"Op Expenses";#N/A,#N/A,FALSE,"Cap Charge";#N/A,#N/A,FALSE,"Cost C";#N/A,#N/A,FALSE,"PP&amp;E";#N/A,#N/A,FALSE,"R&amp;D"}</definedName>
    <definedName name="______OCT2" localSheetId="10" hidden="1">{#N/A,#N/A,FALSE,"BL&amp;GPA";#N/A,#N/A,FALSE,"Summary";#N/A,#N/A,FALSE,"hts"}</definedName>
    <definedName name="______OCT2" localSheetId="4" hidden="1">{#N/A,#N/A,FALSE,"BL&amp;GPA";#N/A,#N/A,FALSE,"Summary";#N/A,#N/A,FALSE,"hts"}</definedName>
    <definedName name="______OCT2" hidden="1">{#N/A,#N/A,FALSE,"BL&amp;GPA";#N/A,#N/A,FALSE,"Summary";#N/A,#N/A,FALSE,"hts"}</definedName>
    <definedName name="______ok1" localSheetId="10" hidden="1">{#N/A,#N/A,FALSE,"balance";#N/A,#N/A,FALSE,"PYG"}</definedName>
    <definedName name="______ok1" localSheetId="4" hidden="1">{#N/A,#N/A,FALSE,"balance";#N/A,#N/A,FALSE,"PYG"}</definedName>
    <definedName name="______ok1" hidden="1">{#N/A,#N/A,FALSE,"balance";#N/A,#N/A,FALSE,"PYG"}</definedName>
    <definedName name="______Ok2" localSheetId="10" hidden="1">{#N/A,#N/A,FALSE,"balance";#N/A,#N/A,FALSE,"PYG"}</definedName>
    <definedName name="______Ok2" localSheetId="4" hidden="1">{#N/A,#N/A,FALSE,"balance";#N/A,#N/A,FALSE,"PYG"}</definedName>
    <definedName name="______Ok2" hidden="1">{#N/A,#N/A,FALSE,"balance";#N/A,#N/A,FALSE,"PYG"}</definedName>
    <definedName name="______PAG1">#REF!</definedName>
    <definedName name="______PAG2">#REF!</definedName>
    <definedName name="______pas1">#REF!</definedName>
    <definedName name="______pas2">#REF!</definedName>
    <definedName name="______pat1">#REF!</definedName>
    <definedName name="______pay1">#REF!</definedName>
    <definedName name="______pay4">#REF!</definedName>
    <definedName name="______PF1">#REF!</definedName>
    <definedName name="______PF4">#REF!</definedName>
    <definedName name="______PF5">#REF!</definedName>
    <definedName name="______PyG2" localSheetId="10" hidden="1">{#N/A,#N/A,FALSE,"balance";#N/A,#N/A,FALSE,"PYG"}</definedName>
    <definedName name="______PyG2" localSheetId="4" hidden="1">{#N/A,#N/A,FALSE,"balance";#N/A,#N/A,FALSE,"PYG"}</definedName>
    <definedName name="______PyG2" hidden="1">{#N/A,#N/A,FALSE,"balance";#N/A,#N/A,FALSE,"PYG"}</definedName>
    <definedName name="______PYG3" localSheetId="10" hidden="1">{#N/A,#N/A,FALSE,"balance";#N/A,#N/A,FALSE,"PYG"}</definedName>
    <definedName name="______PYG3" localSheetId="4" hidden="1">{#N/A,#N/A,FALSE,"balance";#N/A,#N/A,FALSE,"PYG"}</definedName>
    <definedName name="______PYG3" hidden="1">{#N/A,#N/A,FALSE,"balance";#N/A,#N/A,FALSE,"PYG"}</definedName>
    <definedName name="______PyG33" localSheetId="10" hidden="1">{#N/A,#N/A,FALSE,"balance";#N/A,#N/A,FALSE,"PYG"}</definedName>
    <definedName name="______PyG33" localSheetId="4" hidden="1">{#N/A,#N/A,FALSE,"balance";#N/A,#N/A,FALSE,"PYG"}</definedName>
    <definedName name="______PyG33" hidden="1">{#N/A,#N/A,FALSE,"balance";#N/A,#N/A,FALSE,"PYG"}</definedName>
    <definedName name="______R" localSheetId="10" hidden="1">{#N/A,#N/A,FALSE,"GRAFICO";#N/A,#N/A,FALSE,"CAJA (2)";#N/A,#N/A,FALSE,"TERCEROS-PROMEDIO";#N/A,#N/A,FALSE,"CAJA";#N/A,#N/A,FALSE,"INGRESOS1995-2003";#N/A,#N/A,FALSE,"GASTOS1995-2003"}</definedName>
    <definedName name="______R" localSheetId="4" hidden="1">{#N/A,#N/A,FALSE,"GRAFICO";#N/A,#N/A,FALSE,"CAJA (2)";#N/A,#N/A,FALSE,"TERCEROS-PROMEDIO";#N/A,#N/A,FALSE,"CAJA";#N/A,#N/A,FALSE,"INGRESOS1995-2003";#N/A,#N/A,FALSE,"GASTOS1995-2003"}</definedName>
    <definedName name="______R" hidden="1">{#N/A,#N/A,FALSE,"GRAFICO";#N/A,#N/A,FALSE,"CAJA (2)";#N/A,#N/A,FALSE,"TERCEROS-PROMEDIO";#N/A,#N/A,FALSE,"CAJA";#N/A,#N/A,FALSE,"INGRESOS1995-2003";#N/A,#N/A,FALSE,"GASTOS1995-2003"}</definedName>
    <definedName name="______RA1">#N/A</definedName>
    <definedName name="______RA2">#N/A</definedName>
    <definedName name="______RA3">#REF!</definedName>
    <definedName name="______RA4">#REF!</definedName>
    <definedName name="______RA5">#REF!</definedName>
    <definedName name="______RA6">#N/A</definedName>
    <definedName name="______TR10">#REF!</definedName>
    <definedName name="______TR11">#REF!</definedName>
    <definedName name="______TR12">#REF!</definedName>
    <definedName name="______TR13">#REF!</definedName>
    <definedName name="______TR14">#REF!</definedName>
    <definedName name="______TR15">#REF!</definedName>
    <definedName name="______TR16">#REF!</definedName>
    <definedName name="______XX1">#REF!</definedName>
    <definedName name="______XX10">#REF!</definedName>
    <definedName name="______XX11">#REF!</definedName>
    <definedName name="______XX12">#REF!</definedName>
    <definedName name="______XX2">#REF!</definedName>
    <definedName name="______XX3">#REF!</definedName>
    <definedName name="______XX4">#REF!</definedName>
    <definedName name="______XX5">#REF!</definedName>
    <definedName name="______XX6">#REF!</definedName>
    <definedName name="______XX7">#REF!</definedName>
    <definedName name="______XX8">#REF!</definedName>
    <definedName name="______XX9">#REF!</definedName>
    <definedName name="_____act1">#REF!</definedName>
    <definedName name="_____act2">#REF!</definedName>
    <definedName name="_____act3">#REF!</definedName>
    <definedName name="_____apf1">#REF!</definedName>
    <definedName name="_____arp1">#REF!</definedName>
    <definedName name="_____cm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ND1">#REF!</definedName>
    <definedName name="_____gas1">#REF!</definedName>
    <definedName name="_____gas2">#REF!</definedName>
    <definedName name="_____gas3">#REF!</definedName>
    <definedName name="_____gas4">#REF!</definedName>
    <definedName name="_____gas5">#REF!</definedName>
    <definedName name="_____GND1">#REF!</definedName>
    <definedName name="_____GND2">#REF!</definedName>
    <definedName name="_____GND3">#REF!</definedName>
    <definedName name="_____GND4">#REF!</definedName>
    <definedName name="_____GND5">#REF!</definedName>
    <definedName name="_____GTO1">#REF!</definedName>
    <definedName name="_____IMP1">#REF!</definedName>
    <definedName name="_____ing1">#REF!</definedName>
    <definedName name="_____ing2">#REF!</definedName>
    <definedName name="_____ing3">#REF!</definedName>
    <definedName name="_____isa1">#REF!</definedName>
    <definedName name="_____isa3">#REF!</definedName>
    <definedName name="_____new1" localSheetId="10" hidden="1">{#N/A,#N/A,FALSE,"SMT1";#N/A,#N/A,FALSE,"SMT2";#N/A,#N/A,FALSE,"Summary";#N/A,#N/A,FALSE,"Graphs";#N/A,#N/A,FALSE,"4 Panel"}</definedName>
    <definedName name="_____new1" localSheetId="4" hidden="1">{#N/A,#N/A,FALSE,"SMT1";#N/A,#N/A,FALSE,"SMT2";#N/A,#N/A,FALSE,"Summary";#N/A,#N/A,FALSE,"Graphs";#N/A,#N/A,FALSE,"4 Panel"}</definedName>
    <definedName name="_____new1" hidden="1">{#N/A,#N/A,FALSE,"SMT1";#N/A,#N/A,FALSE,"SMT2";#N/A,#N/A,FALSE,"Summary";#N/A,#N/A,FALSE,"Graphs";#N/A,#N/A,FALSE,"4 Panel"}</definedName>
    <definedName name="_____New15" localSheetId="10" hidden="1">{"EVA",#N/A,FALSE,"SMT2";#N/A,#N/A,FALSE,"Summary";#N/A,#N/A,FALSE,"Graphs";#N/A,#N/A,FALSE,"4 Panel"}</definedName>
    <definedName name="_____New15" localSheetId="4" hidden="1">{"EVA",#N/A,FALSE,"SMT2";#N/A,#N/A,FALSE,"Summary";#N/A,#N/A,FALSE,"Graphs";#N/A,#N/A,FALSE,"4 Panel"}</definedName>
    <definedName name="_____New15" hidden="1">{"EVA",#N/A,FALSE,"SMT2";#N/A,#N/A,FALSE,"Summary";#N/A,#N/A,FALSE,"Graphs";#N/A,#N/A,FALSE,"4 Panel"}</definedName>
    <definedName name="_____New16" localSheetId="10" hidden="1">{#N/A,#N/A,FALSE,"SMT1";#N/A,#N/A,FALSE,"SMT2";#N/A,#N/A,FALSE,"Summary";#N/A,#N/A,FALSE,"Graphs";#N/A,#N/A,FALSE,"4 Panel"}</definedName>
    <definedName name="_____New16" localSheetId="4" hidden="1">{#N/A,#N/A,FALSE,"SMT1";#N/A,#N/A,FALSE,"SMT2";#N/A,#N/A,FALSE,"Summary";#N/A,#N/A,FALSE,"Graphs";#N/A,#N/A,FALSE,"4 Panel"}</definedName>
    <definedName name="_____New16" hidden="1">{#N/A,#N/A,FALSE,"SMT1";#N/A,#N/A,FALSE,"SMT2";#N/A,#N/A,FALSE,"Summary";#N/A,#N/A,FALSE,"Graphs";#N/A,#N/A,FALSE,"4 Panel"}</definedName>
    <definedName name="_____New17" localSheetId="10" hidden="1">{#N/A,#N/A,FALSE,"SMT1";#N/A,#N/A,FALSE,"SMT2";#N/A,#N/A,FALSE,"Summary";#N/A,#N/A,FALSE,"Graphs";#N/A,#N/A,FALSE,"4 Panel"}</definedName>
    <definedName name="_____New17" localSheetId="4" hidden="1">{#N/A,#N/A,FALSE,"SMT1";#N/A,#N/A,FALSE,"SMT2";#N/A,#N/A,FALSE,"Summary";#N/A,#N/A,FALSE,"Graphs";#N/A,#N/A,FALSE,"4 Panel"}</definedName>
    <definedName name="_____New17" hidden="1">{#N/A,#N/A,FALSE,"SMT1";#N/A,#N/A,FALSE,"SMT2";#N/A,#N/A,FALSE,"Summary";#N/A,#N/A,FALSE,"Graphs";#N/A,#N/A,FALSE,"4 Panel"}</definedName>
    <definedName name="_____New18" localSheetId="10" hidden="1">{#N/A,#N/A,FALSE,"Full";#N/A,#N/A,FALSE,"Half";#N/A,#N/A,FALSE,"Op Expenses";#N/A,#N/A,FALSE,"Cap Charge";#N/A,#N/A,FALSE,"Cost C";#N/A,#N/A,FALSE,"PP&amp;E";#N/A,#N/A,FALSE,"R&amp;D"}</definedName>
    <definedName name="_____New18" localSheetId="4" hidden="1">{#N/A,#N/A,FALSE,"Full";#N/A,#N/A,FALSE,"Half";#N/A,#N/A,FALSE,"Op Expenses";#N/A,#N/A,FALSE,"Cap Charge";#N/A,#N/A,FALSE,"Cost C";#N/A,#N/A,FALSE,"PP&amp;E";#N/A,#N/A,FALSE,"R&amp;D"}</definedName>
    <definedName name="_____New18" hidden="1">{#N/A,#N/A,FALSE,"Full";#N/A,#N/A,FALSE,"Half";#N/A,#N/A,FALSE,"Op Expenses";#N/A,#N/A,FALSE,"Cap Charge";#N/A,#N/A,FALSE,"Cost C";#N/A,#N/A,FALSE,"PP&amp;E";#N/A,#N/A,FALSE,"R&amp;D"}</definedName>
    <definedName name="_____New19" localSheetId="10" hidden="1">{"EVA",#N/A,FALSE,"SMT2";#N/A,#N/A,FALSE,"Summary";#N/A,#N/A,FALSE,"Graphs";#N/A,#N/A,FALSE,"4 Panel"}</definedName>
    <definedName name="_____New19" localSheetId="4" hidden="1">{"EVA",#N/A,FALSE,"SMT2";#N/A,#N/A,FALSE,"Summary";#N/A,#N/A,FALSE,"Graphs";#N/A,#N/A,FALSE,"4 Panel"}</definedName>
    <definedName name="_____New19" hidden="1">{"EVA",#N/A,FALSE,"SMT2";#N/A,#N/A,FALSE,"Summary";#N/A,#N/A,FALSE,"Graphs";#N/A,#N/A,FALSE,"4 Panel"}</definedName>
    <definedName name="_____New20" localSheetId="10" hidden="1">{#N/A,#N/A,FALSE,"SMT1";#N/A,#N/A,FALSE,"SMT2";#N/A,#N/A,FALSE,"Summary";#N/A,#N/A,FALSE,"Graphs";#N/A,#N/A,FALSE,"4 Panel"}</definedName>
    <definedName name="_____New20" localSheetId="4" hidden="1">{#N/A,#N/A,FALSE,"SMT1";#N/A,#N/A,FALSE,"SMT2";#N/A,#N/A,FALSE,"Summary";#N/A,#N/A,FALSE,"Graphs";#N/A,#N/A,FALSE,"4 Panel"}</definedName>
    <definedName name="_____New20" hidden="1">{#N/A,#N/A,FALSE,"SMT1";#N/A,#N/A,FALSE,"SMT2";#N/A,#N/A,FALSE,"Summary";#N/A,#N/A,FALSE,"Graphs";#N/A,#N/A,FALSE,"4 Panel"}</definedName>
    <definedName name="_____New21" localSheetId="10" hidden="1">{#N/A,#N/A,FALSE,"Full";#N/A,#N/A,FALSE,"Half";#N/A,#N/A,FALSE,"Op Expenses";#N/A,#N/A,FALSE,"Cap Charge";#N/A,#N/A,FALSE,"Cost C";#N/A,#N/A,FALSE,"PP&amp;E";#N/A,#N/A,FALSE,"R&amp;D"}</definedName>
    <definedName name="_____New21" localSheetId="4" hidden="1">{#N/A,#N/A,FALSE,"Full";#N/A,#N/A,FALSE,"Half";#N/A,#N/A,FALSE,"Op Expenses";#N/A,#N/A,FALSE,"Cap Charge";#N/A,#N/A,FALSE,"Cost C";#N/A,#N/A,FALSE,"PP&amp;E";#N/A,#N/A,FALSE,"R&amp;D"}</definedName>
    <definedName name="_____New21" hidden="1">{#N/A,#N/A,FALSE,"Full";#N/A,#N/A,FALSE,"Half";#N/A,#N/A,FALSE,"Op Expenses";#N/A,#N/A,FALSE,"Cap Charge";#N/A,#N/A,FALSE,"Cost C";#N/A,#N/A,FALSE,"PP&amp;E";#N/A,#N/A,FALSE,"R&amp;D"}</definedName>
    <definedName name="_____NEW3" localSheetId="10" hidden="1">{#N/A,#N/A,FALSE,"SMT1";#N/A,#N/A,FALSE,"SMT2";#N/A,#N/A,FALSE,"Summary";#N/A,#N/A,FALSE,"Graphs";#N/A,#N/A,FALSE,"4 Panel"}</definedName>
    <definedName name="_____NEW3" localSheetId="4" hidden="1">{#N/A,#N/A,FALSE,"SMT1";#N/A,#N/A,FALSE,"SMT2";#N/A,#N/A,FALSE,"Summary";#N/A,#N/A,FALSE,"Graphs";#N/A,#N/A,FALSE,"4 Panel"}</definedName>
    <definedName name="_____NEW3" hidden="1">{#N/A,#N/A,FALSE,"SMT1";#N/A,#N/A,FALSE,"SMT2";#N/A,#N/A,FALSE,"Summary";#N/A,#N/A,FALSE,"Graphs";#N/A,#N/A,FALSE,"4 Panel"}</definedName>
    <definedName name="_____nEW30" localSheetId="10" hidden="1">{"EVA",#N/A,FALSE,"SMT2";#N/A,#N/A,FALSE,"Summary";#N/A,#N/A,FALSE,"Graphs";#N/A,#N/A,FALSE,"4 Panel"}</definedName>
    <definedName name="_____nEW30" localSheetId="4" hidden="1">{"EVA",#N/A,FALSE,"SMT2";#N/A,#N/A,FALSE,"Summary";#N/A,#N/A,FALSE,"Graphs";#N/A,#N/A,FALSE,"4 Panel"}</definedName>
    <definedName name="_____nEW30" hidden="1">{"EVA",#N/A,FALSE,"SMT2";#N/A,#N/A,FALSE,"Summary";#N/A,#N/A,FALSE,"Graphs";#N/A,#N/A,FALSE,"4 Panel"}</definedName>
    <definedName name="_____New31" localSheetId="10" hidden="1">{#N/A,#N/A,FALSE,"SMT1";#N/A,#N/A,FALSE,"SMT2";#N/A,#N/A,FALSE,"Summary";#N/A,#N/A,FALSE,"Graphs";#N/A,#N/A,FALSE,"4 Panel"}</definedName>
    <definedName name="_____New31" localSheetId="4" hidden="1">{#N/A,#N/A,FALSE,"SMT1";#N/A,#N/A,FALSE,"SMT2";#N/A,#N/A,FALSE,"Summary";#N/A,#N/A,FALSE,"Graphs";#N/A,#N/A,FALSE,"4 Panel"}</definedName>
    <definedName name="_____New31" hidden="1">{#N/A,#N/A,FALSE,"SMT1";#N/A,#N/A,FALSE,"SMT2";#N/A,#N/A,FALSE,"Summary";#N/A,#N/A,FALSE,"Graphs";#N/A,#N/A,FALSE,"4 Panel"}</definedName>
    <definedName name="_____New32" localSheetId="10" hidden="1">{#N/A,#N/A,FALSE,"SMT1";#N/A,#N/A,FALSE,"SMT2";#N/A,#N/A,FALSE,"Summary";#N/A,#N/A,FALSE,"Graphs";#N/A,#N/A,FALSE,"4 Panel"}</definedName>
    <definedName name="_____New32" localSheetId="4" hidden="1">{#N/A,#N/A,FALSE,"SMT1";#N/A,#N/A,FALSE,"SMT2";#N/A,#N/A,FALSE,"Summary";#N/A,#N/A,FALSE,"Graphs";#N/A,#N/A,FALSE,"4 Panel"}</definedName>
    <definedName name="_____New32" hidden="1">{#N/A,#N/A,FALSE,"SMT1";#N/A,#N/A,FALSE,"SMT2";#N/A,#N/A,FALSE,"Summary";#N/A,#N/A,FALSE,"Graphs";#N/A,#N/A,FALSE,"4 Panel"}</definedName>
    <definedName name="_____New33" localSheetId="10" hidden="1">{#N/A,#N/A,FALSE,"Full";#N/A,#N/A,FALSE,"Half";#N/A,#N/A,FALSE,"Op Expenses";#N/A,#N/A,FALSE,"Cap Charge";#N/A,#N/A,FALSE,"Cost C";#N/A,#N/A,FALSE,"PP&amp;E";#N/A,#N/A,FALSE,"R&amp;D"}</definedName>
    <definedName name="_____New33" localSheetId="4" hidden="1">{#N/A,#N/A,FALSE,"Full";#N/A,#N/A,FALSE,"Half";#N/A,#N/A,FALSE,"Op Expenses";#N/A,#N/A,FALSE,"Cap Charge";#N/A,#N/A,FALSE,"Cost C";#N/A,#N/A,FALSE,"PP&amp;E";#N/A,#N/A,FALSE,"R&amp;D"}</definedName>
    <definedName name="_____New33" hidden="1">{#N/A,#N/A,FALSE,"Full";#N/A,#N/A,FALSE,"Half";#N/A,#N/A,FALSE,"Op Expenses";#N/A,#N/A,FALSE,"Cap Charge";#N/A,#N/A,FALSE,"Cost C";#N/A,#N/A,FALSE,"PP&amp;E";#N/A,#N/A,FALSE,"R&amp;D"}</definedName>
    <definedName name="_____New34" localSheetId="10" hidden="1">{"EVA",#N/A,FALSE,"SMT2";#N/A,#N/A,FALSE,"Summary";#N/A,#N/A,FALSE,"Graphs";#N/A,#N/A,FALSE,"4 Panel"}</definedName>
    <definedName name="_____New34" localSheetId="4" hidden="1">{"EVA",#N/A,FALSE,"SMT2";#N/A,#N/A,FALSE,"Summary";#N/A,#N/A,FALSE,"Graphs";#N/A,#N/A,FALSE,"4 Panel"}</definedName>
    <definedName name="_____New34" hidden="1">{"EVA",#N/A,FALSE,"SMT2";#N/A,#N/A,FALSE,"Summary";#N/A,#N/A,FALSE,"Graphs";#N/A,#N/A,FALSE,"4 Panel"}</definedName>
    <definedName name="_____New35" localSheetId="10" hidden="1">{#N/A,#N/A,FALSE,"SMT1";#N/A,#N/A,FALSE,"SMT2";#N/A,#N/A,FALSE,"Summary";#N/A,#N/A,FALSE,"Graphs";#N/A,#N/A,FALSE,"4 Panel"}</definedName>
    <definedName name="_____New35" localSheetId="4" hidden="1">{#N/A,#N/A,FALSE,"SMT1";#N/A,#N/A,FALSE,"SMT2";#N/A,#N/A,FALSE,"Summary";#N/A,#N/A,FALSE,"Graphs";#N/A,#N/A,FALSE,"4 Panel"}</definedName>
    <definedName name="_____New35" hidden="1">{#N/A,#N/A,FALSE,"SMT1";#N/A,#N/A,FALSE,"SMT2";#N/A,#N/A,FALSE,"Summary";#N/A,#N/A,FALSE,"Graphs";#N/A,#N/A,FALSE,"4 Panel"}</definedName>
    <definedName name="_____New36" localSheetId="10" hidden="1">{#N/A,#N/A,FALSE,"Full";#N/A,#N/A,FALSE,"Half";#N/A,#N/A,FALSE,"Op Expenses";#N/A,#N/A,FALSE,"Cap Charge";#N/A,#N/A,FALSE,"Cost C";#N/A,#N/A,FALSE,"PP&amp;E";#N/A,#N/A,FALSE,"R&amp;D"}</definedName>
    <definedName name="_____New36" localSheetId="4" hidden="1">{#N/A,#N/A,FALSE,"Full";#N/A,#N/A,FALSE,"Half";#N/A,#N/A,FALSE,"Op Expenses";#N/A,#N/A,FALSE,"Cap Charge";#N/A,#N/A,FALSE,"Cost C";#N/A,#N/A,FALSE,"PP&amp;E";#N/A,#N/A,FALSE,"R&amp;D"}</definedName>
    <definedName name="_____New36" hidden="1">{#N/A,#N/A,FALSE,"Full";#N/A,#N/A,FALSE,"Half";#N/A,#N/A,FALSE,"Op Expenses";#N/A,#N/A,FALSE,"Cap Charge";#N/A,#N/A,FALSE,"Cost C";#N/A,#N/A,FALSE,"PP&amp;E";#N/A,#N/A,FALSE,"R&amp;D"}</definedName>
    <definedName name="_____NEW4" localSheetId="10" hidden="1">{#N/A,#N/A,FALSE,"Full";#N/A,#N/A,FALSE,"Half";#N/A,#N/A,FALSE,"Op Expenses";#N/A,#N/A,FALSE,"Cap Charge";#N/A,#N/A,FALSE,"Cost C";#N/A,#N/A,FALSE,"PP&amp;E";#N/A,#N/A,FALSE,"R&amp;D"}</definedName>
    <definedName name="_____NEW4" localSheetId="4" hidden="1">{#N/A,#N/A,FALSE,"Full";#N/A,#N/A,FALSE,"Half";#N/A,#N/A,FALSE,"Op Expenses";#N/A,#N/A,FALSE,"Cap Charge";#N/A,#N/A,FALSE,"Cost C";#N/A,#N/A,FALSE,"PP&amp;E";#N/A,#N/A,FALSE,"R&amp;D"}</definedName>
    <definedName name="_____NEW4" hidden="1">{#N/A,#N/A,FALSE,"Full";#N/A,#N/A,FALSE,"Half";#N/A,#N/A,FALSE,"Op Expenses";#N/A,#N/A,FALSE,"Cap Charge";#N/A,#N/A,FALSE,"Cost C";#N/A,#N/A,FALSE,"PP&amp;E";#N/A,#N/A,FALSE,"R&amp;D"}</definedName>
    <definedName name="_____PAG1">#REF!</definedName>
    <definedName name="_____PAG2">#REF!</definedName>
    <definedName name="_____pas1">#REF!</definedName>
    <definedName name="_____pas2">#REF!</definedName>
    <definedName name="_____pat1">#REF!</definedName>
    <definedName name="_____pay1">#REF!</definedName>
    <definedName name="_____pay4">#REF!</definedName>
    <definedName name="_____PF1">#REF!</definedName>
    <definedName name="_____PF4">#REF!</definedName>
    <definedName name="_____PF5">#REF!</definedName>
    <definedName name="_____PYG3" localSheetId="10" hidden="1">{#N/A,#N/A,FALSE,"balance";#N/A,#N/A,FALSE,"PYG"}</definedName>
    <definedName name="_____PYG3" localSheetId="4" hidden="1">{#N/A,#N/A,FALSE,"balance";#N/A,#N/A,FALSE,"PYG"}</definedName>
    <definedName name="_____PYG3" hidden="1">{#N/A,#N/A,FALSE,"balance";#N/A,#N/A,FALSE,"PYG"}</definedName>
    <definedName name="_____R" localSheetId="10" hidden="1">{#N/A,#N/A,FALSE,"GRAFICO";#N/A,#N/A,FALSE,"CAJA (2)";#N/A,#N/A,FALSE,"TERCEROS-PROMEDIO";#N/A,#N/A,FALSE,"CAJA";#N/A,#N/A,FALSE,"INGRESOS1995-2003";#N/A,#N/A,FALSE,"GASTOS1995-2003"}</definedName>
    <definedName name="_____R" localSheetId="4" hidden="1">{#N/A,#N/A,FALSE,"GRAFICO";#N/A,#N/A,FALSE,"CAJA (2)";#N/A,#N/A,FALSE,"TERCEROS-PROMEDIO";#N/A,#N/A,FALSE,"CAJA";#N/A,#N/A,FALSE,"INGRESOS1995-2003";#N/A,#N/A,FALSE,"GASTOS1995-2003"}</definedName>
    <definedName name="_____R" hidden="1">{#N/A,#N/A,FALSE,"GRAFICO";#N/A,#N/A,FALSE,"CAJA (2)";#N/A,#N/A,FALSE,"TERCEROS-PROMEDIO";#N/A,#N/A,FALSE,"CAJA";#N/A,#N/A,FALSE,"INGRESOS1995-2003";#N/A,#N/A,FALSE,"GASTOS1995-2003"}</definedName>
    <definedName name="_____RA1">#N/A</definedName>
    <definedName name="_____RA2">#N/A</definedName>
    <definedName name="_____RA3">#REF!</definedName>
    <definedName name="_____RA4">#REF!</definedName>
    <definedName name="_____RA5">#REF!</definedName>
    <definedName name="_____RA6">#N/A</definedName>
    <definedName name="_____TR10">#REF!</definedName>
    <definedName name="_____TR11">#REF!</definedName>
    <definedName name="_____TR12">#REF!</definedName>
    <definedName name="_____TR13">#REF!</definedName>
    <definedName name="_____TR14">#REF!</definedName>
    <definedName name="_____TR15">#REF!</definedName>
    <definedName name="_____TR16">#REF!</definedName>
    <definedName name="_____XX1">#REF!</definedName>
    <definedName name="_____XX10">#REF!</definedName>
    <definedName name="_____XX11">#REF!</definedName>
    <definedName name="_____XX12">#REF!</definedName>
    <definedName name="_____XX2">#REF!</definedName>
    <definedName name="_____XX3">#REF!</definedName>
    <definedName name="_____XX4">#REF!</definedName>
    <definedName name="_____XX5">#REF!</definedName>
    <definedName name="_____XX6">#REF!</definedName>
    <definedName name="_____XX7">#REF!</definedName>
    <definedName name="_____XX8">#REF!</definedName>
    <definedName name="_____XX9">#REF!</definedName>
    <definedName name="____act1">#REF!</definedName>
    <definedName name="____act2">#REF!</definedName>
    <definedName name="____act3">#REF!</definedName>
    <definedName name="____apf1">#REF!</definedName>
    <definedName name="____arp1">#REF!</definedName>
    <definedName name="____cm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ND1">#REF!</definedName>
    <definedName name="____gas1">#REF!</definedName>
    <definedName name="____gas2">#REF!</definedName>
    <definedName name="____gas3">#REF!</definedName>
    <definedName name="____gas4">#REF!</definedName>
    <definedName name="____gas5">#REF!</definedName>
    <definedName name="____GGF2" localSheetId="10" hidden="1">{#N/A,#N/A,FALSE,"balance";#N/A,#N/A,FALSE,"PYG"}</definedName>
    <definedName name="____GGF2" localSheetId="4" hidden="1">{#N/A,#N/A,FALSE,"balance";#N/A,#N/A,FALSE,"PYG"}</definedName>
    <definedName name="____GGF2" hidden="1">{#N/A,#N/A,FALSE,"balance";#N/A,#N/A,FALSE,"PYG"}</definedName>
    <definedName name="____GND1">#REF!</definedName>
    <definedName name="____GND2">#REF!</definedName>
    <definedName name="____GND3">#REF!</definedName>
    <definedName name="____GND4">#REF!</definedName>
    <definedName name="____GND5">#REF!</definedName>
    <definedName name="____GTO1">#REF!</definedName>
    <definedName name="____IMP1">#REF!</definedName>
    <definedName name="____ing1">#REF!</definedName>
    <definedName name="____ing2">#REF!</definedName>
    <definedName name="____ing3">#REF!</definedName>
    <definedName name="____isa1">#REF!</definedName>
    <definedName name="____isa3">#REF!</definedName>
    <definedName name="____new1" localSheetId="10" hidden="1">{#N/A,#N/A,FALSE,"SMT1";#N/A,#N/A,FALSE,"SMT2";#N/A,#N/A,FALSE,"Summary";#N/A,#N/A,FALSE,"Graphs";#N/A,#N/A,FALSE,"4 Panel"}</definedName>
    <definedName name="____new1" localSheetId="4" hidden="1">{#N/A,#N/A,FALSE,"SMT1";#N/A,#N/A,FALSE,"SMT2";#N/A,#N/A,FALSE,"Summary";#N/A,#N/A,FALSE,"Graphs";#N/A,#N/A,FALSE,"4 Panel"}</definedName>
    <definedName name="____new1" hidden="1">{#N/A,#N/A,FALSE,"SMT1";#N/A,#N/A,FALSE,"SMT2";#N/A,#N/A,FALSE,"Summary";#N/A,#N/A,FALSE,"Graphs";#N/A,#N/A,FALSE,"4 Panel"}</definedName>
    <definedName name="____New15" localSheetId="10" hidden="1">{"EVA",#N/A,FALSE,"SMT2";#N/A,#N/A,FALSE,"Summary";#N/A,#N/A,FALSE,"Graphs";#N/A,#N/A,FALSE,"4 Panel"}</definedName>
    <definedName name="____New15" localSheetId="4" hidden="1">{"EVA",#N/A,FALSE,"SMT2";#N/A,#N/A,FALSE,"Summary";#N/A,#N/A,FALSE,"Graphs";#N/A,#N/A,FALSE,"4 Panel"}</definedName>
    <definedName name="____New15" hidden="1">{"EVA",#N/A,FALSE,"SMT2";#N/A,#N/A,FALSE,"Summary";#N/A,#N/A,FALSE,"Graphs";#N/A,#N/A,FALSE,"4 Panel"}</definedName>
    <definedName name="____New16" localSheetId="10" hidden="1">{#N/A,#N/A,FALSE,"SMT1";#N/A,#N/A,FALSE,"SMT2";#N/A,#N/A,FALSE,"Summary";#N/A,#N/A,FALSE,"Graphs";#N/A,#N/A,FALSE,"4 Panel"}</definedName>
    <definedName name="____New16" localSheetId="4" hidden="1">{#N/A,#N/A,FALSE,"SMT1";#N/A,#N/A,FALSE,"SMT2";#N/A,#N/A,FALSE,"Summary";#N/A,#N/A,FALSE,"Graphs";#N/A,#N/A,FALSE,"4 Panel"}</definedName>
    <definedName name="____New16" hidden="1">{#N/A,#N/A,FALSE,"SMT1";#N/A,#N/A,FALSE,"SMT2";#N/A,#N/A,FALSE,"Summary";#N/A,#N/A,FALSE,"Graphs";#N/A,#N/A,FALSE,"4 Panel"}</definedName>
    <definedName name="____New17" localSheetId="10" hidden="1">{#N/A,#N/A,FALSE,"SMT1";#N/A,#N/A,FALSE,"SMT2";#N/A,#N/A,FALSE,"Summary";#N/A,#N/A,FALSE,"Graphs";#N/A,#N/A,FALSE,"4 Panel"}</definedName>
    <definedName name="____New17" localSheetId="4" hidden="1">{#N/A,#N/A,FALSE,"SMT1";#N/A,#N/A,FALSE,"SMT2";#N/A,#N/A,FALSE,"Summary";#N/A,#N/A,FALSE,"Graphs";#N/A,#N/A,FALSE,"4 Panel"}</definedName>
    <definedName name="____New17" hidden="1">{#N/A,#N/A,FALSE,"SMT1";#N/A,#N/A,FALSE,"SMT2";#N/A,#N/A,FALSE,"Summary";#N/A,#N/A,FALSE,"Graphs";#N/A,#N/A,FALSE,"4 Panel"}</definedName>
    <definedName name="____New18" localSheetId="10" hidden="1">{#N/A,#N/A,FALSE,"Full";#N/A,#N/A,FALSE,"Half";#N/A,#N/A,FALSE,"Op Expenses";#N/A,#N/A,FALSE,"Cap Charge";#N/A,#N/A,FALSE,"Cost C";#N/A,#N/A,FALSE,"PP&amp;E";#N/A,#N/A,FALSE,"R&amp;D"}</definedName>
    <definedName name="____New18" localSheetId="4" hidden="1">{#N/A,#N/A,FALSE,"Full";#N/A,#N/A,FALSE,"Half";#N/A,#N/A,FALSE,"Op Expenses";#N/A,#N/A,FALSE,"Cap Charge";#N/A,#N/A,FALSE,"Cost C";#N/A,#N/A,FALSE,"PP&amp;E";#N/A,#N/A,FALSE,"R&amp;D"}</definedName>
    <definedName name="____New18" hidden="1">{#N/A,#N/A,FALSE,"Full";#N/A,#N/A,FALSE,"Half";#N/A,#N/A,FALSE,"Op Expenses";#N/A,#N/A,FALSE,"Cap Charge";#N/A,#N/A,FALSE,"Cost C";#N/A,#N/A,FALSE,"PP&amp;E";#N/A,#N/A,FALSE,"R&amp;D"}</definedName>
    <definedName name="____New19" localSheetId="10" hidden="1">{"EVA",#N/A,FALSE,"SMT2";#N/A,#N/A,FALSE,"Summary";#N/A,#N/A,FALSE,"Graphs";#N/A,#N/A,FALSE,"4 Panel"}</definedName>
    <definedName name="____New19" localSheetId="4" hidden="1">{"EVA",#N/A,FALSE,"SMT2";#N/A,#N/A,FALSE,"Summary";#N/A,#N/A,FALSE,"Graphs";#N/A,#N/A,FALSE,"4 Panel"}</definedName>
    <definedName name="____New19" hidden="1">{"EVA",#N/A,FALSE,"SMT2";#N/A,#N/A,FALSE,"Summary";#N/A,#N/A,FALSE,"Graphs";#N/A,#N/A,FALSE,"4 Panel"}</definedName>
    <definedName name="____New20" localSheetId="10" hidden="1">{#N/A,#N/A,FALSE,"SMT1";#N/A,#N/A,FALSE,"SMT2";#N/A,#N/A,FALSE,"Summary";#N/A,#N/A,FALSE,"Graphs";#N/A,#N/A,FALSE,"4 Panel"}</definedName>
    <definedName name="____New20" localSheetId="4" hidden="1">{#N/A,#N/A,FALSE,"SMT1";#N/A,#N/A,FALSE,"SMT2";#N/A,#N/A,FALSE,"Summary";#N/A,#N/A,FALSE,"Graphs";#N/A,#N/A,FALSE,"4 Panel"}</definedName>
    <definedName name="____New20" hidden="1">{#N/A,#N/A,FALSE,"SMT1";#N/A,#N/A,FALSE,"SMT2";#N/A,#N/A,FALSE,"Summary";#N/A,#N/A,FALSE,"Graphs";#N/A,#N/A,FALSE,"4 Panel"}</definedName>
    <definedName name="____New21" localSheetId="10" hidden="1">{#N/A,#N/A,FALSE,"Full";#N/A,#N/A,FALSE,"Half";#N/A,#N/A,FALSE,"Op Expenses";#N/A,#N/A,FALSE,"Cap Charge";#N/A,#N/A,FALSE,"Cost C";#N/A,#N/A,FALSE,"PP&amp;E";#N/A,#N/A,FALSE,"R&amp;D"}</definedName>
    <definedName name="____New21" localSheetId="4" hidden="1">{#N/A,#N/A,FALSE,"Full";#N/A,#N/A,FALSE,"Half";#N/A,#N/A,FALSE,"Op Expenses";#N/A,#N/A,FALSE,"Cap Charge";#N/A,#N/A,FALSE,"Cost C";#N/A,#N/A,FALSE,"PP&amp;E";#N/A,#N/A,FALSE,"R&amp;D"}</definedName>
    <definedName name="____New21" hidden="1">{#N/A,#N/A,FALSE,"Full";#N/A,#N/A,FALSE,"Half";#N/A,#N/A,FALSE,"Op Expenses";#N/A,#N/A,FALSE,"Cap Charge";#N/A,#N/A,FALSE,"Cost C";#N/A,#N/A,FALSE,"PP&amp;E";#N/A,#N/A,FALSE,"R&amp;D"}</definedName>
    <definedName name="____NEW3" localSheetId="10" hidden="1">{#N/A,#N/A,FALSE,"SMT1";#N/A,#N/A,FALSE,"SMT2";#N/A,#N/A,FALSE,"Summary";#N/A,#N/A,FALSE,"Graphs";#N/A,#N/A,FALSE,"4 Panel"}</definedName>
    <definedName name="____NEW3" localSheetId="4" hidden="1">{#N/A,#N/A,FALSE,"SMT1";#N/A,#N/A,FALSE,"SMT2";#N/A,#N/A,FALSE,"Summary";#N/A,#N/A,FALSE,"Graphs";#N/A,#N/A,FALSE,"4 Panel"}</definedName>
    <definedName name="____NEW3" hidden="1">{#N/A,#N/A,FALSE,"SMT1";#N/A,#N/A,FALSE,"SMT2";#N/A,#N/A,FALSE,"Summary";#N/A,#N/A,FALSE,"Graphs";#N/A,#N/A,FALSE,"4 Panel"}</definedName>
    <definedName name="____nEW30" localSheetId="10" hidden="1">{"EVA",#N/A,FALSE,"SMT2";#N/A,#N/A,FALSE,"Summary";#N/A,#N/A,FALSE,"Graphs";#N/A,#N/A,FALSE,"4 Panel"}</definedName>
    <definedName name="____nEW30" localSheetId="4" hidden="1">{"EVA",#N/A,FALSE,"SMT2";#N/A,#N/A,FALSE,"Summary";#N/A,#N/A,FALSE,"Graphs";#N/A,#N/A,FALSE,"4 Panel"}</definedName>
    <definedName name="____nEW30" hidden="1">{"EVA",#N/A,FALSE,"SMT2";#N/A,#N/A,FALSE,"Summary";#N/A,#N/A,FALSE,"Graphs";#N/A,#N/A,FALSE,"4 Panel"}</definedName>
    <definedName name="____New31" localSheetId="10" hidden="1">{#N/A,#N/A,FALSE,"SMT1";#N/A,#N/A,FALSE,"SMT2";#N/A,#N/A,FALSE,"Summary";#N/A,#N/A,FALSE,"Graphs";#N/A,#N/A,FALSE,"4 Panel"}</definedName>
    <definedName name="____New31" localSheetId="4" hidden="1">{#N/A,#N/A,FALSE,"SMT1";#N/A,#N/A,FALSE,"SMT2";#N/A,#N/A,FALSE,"Summary";#N/A,#N/A,FALSE,"Graphs";#N/A,#N/A,FALSE,"4 Panel"}</definedName>
    <definedName name="____New31" hidden="1">{#N/A,#N/A,FALSE,"SMT1";#N/A,#N/A,FALSE,"SMT2";#N/A,#N/A,FALSE,"Summary";#N/A,#N/A,FALSE,"Graphs";#N/A,#N/A,FALSE,"4 Panel"}</definedName>
    <definedName name="____New32" localSheetId="10" hidden="1">{#N/A,#N/A,FALSE,"SMT1";#N/A,#N/A,FALSE,"SMT2";#N/A,#N/A,FALSE,"Summary";#N/A,#N/A,FALSE,"Graphs";#N/A,#N/A,FALSE,"4 Panel"}</definedName>
    <definedName name="____New32" localSheetId="4" hidden="1">{#N/A,#N/A,FALSE,"SMT1";#N/A,#N/A,FALSE,"SMT2";#N/A,#N/A,FALSE,"Summary";#N/A,#N/A,FALSE,"Graphs";#N/A,#N/A,FALSE,"4 Panel"}</definedName>
    <definedName name="____New32" hidden="1">{#N/A,#N/A,FALSE,"SMT1";#N/A,#N/A,FALSE,"SMT2";#N/A,#N/A,FALSE,"Summary";#N/A,#N/A,FALSE,"Graphs";#N/A,#N/A,FALSE,"4 Panel"}</definedName>
    <definedName name="____New33" localSheetId="10" hidden="1">{#N/A,#N/A,FALSE,"Full";#N/A,#N/A,FALSE,"Half";#N/A,#N/A,FALSE,"Op Expenses";#N/A,#N/A,FALSE,"Cap Charge";#N/A,#N/A,FALSE,"Cost C";#N/A,#N/A,FALSE,"PP&amp;E";#N/A,#N/A,FALSE,"R&amp;D"}</definedName>
    <definedName name="____New33" localSheetId="4" hidden="1">{#N/A,#N/A,FALSE,"Full";#N/A,#N/A,FALSE,"Half";#N/A,#N/A,FALSE,"Op Expenses";#N/A,#N/A,FALSE,"Cap Charge";#N/A,#N/A,FALSE,"Cost C";#N/A,#N/A,FALSE,"PP&amp;E";#N/A,#N/A,FALSE,"R&amp;D"}</definedName>
    <definedName name="____New33" hidden="1">{#N/A,#N/A,FALSE,"Full";#N/A,#N/A,FALSE,"Half";#N/A,#N/A,FALSE,"Op Expenses";#N/A,#N/A,FALSE,"Cap Charge";#N/A,#N/A,FALSE,"Cost C";#N/A,#N/A,FALSE,"PP&amp;E";#N/A,#N/A,FALSE,"R&amp;D"}</definedName>
    <definedName name="____New34" localSheetId="10" hidden="1">{"EVA",#N/A,FALSE,"SMT2";#N/A,#N/A,FALSE,"Summary";#N/A,#N/A,FALSE,"Graphs";#N/A,#N/A,FALSE,"4 Panel"}</definedName>
    <definedName name="____New34" localSheetId="4" hidden="1">{"EVA",#N/A,FALSE,"SMT2";#N/A,#N/A,FALSE,"Summary";#N/A,#N/A,FALSE,"Graphs";#N/A,#N/A,FALSE,"4 Panel"}</definedName>
    <definedName name="____New34" hidden="1">{"EVA",#N/A,FALSE,"SMT2";#N/A,#N/A,FALSE,"Summary";#N/A,#N/A,FALSE,"Graphs";#N/A,#N/A,FALSE,"4 Panel"}</definedName>
    <definedName name="____New35" localSheetId="10" hidden="1">{#N/A,#N/A,FALSE,"SMT1";#N/A,#N/A,FALSE,"SMT2";#N/A,#N/A,FALSE,"Summary";#N/A,#N/A,FALSE,"Graphs";#N/A,#N/A,FALSE,"4 Panel"}</definedName>
    <definedName name="____New35" localSheetId="4" hidden="1">{#N/A,#N/A,FALSE,"SMT1";#N/A,#N/A,FALSE,"SMT2";#N/A,#N/A,FALSE,"Summary";#N/A,#N/A,FALSE,"Graphs";#N/A,#N/A,FALSE,"4 Panel"}</definedName>
    <definedName name="____New35" hidden="1">{#N/A,#N/A,FALSE,"SMT1";#N/A,#N/A,FALSE,"SMT2";#N/A,#N/A,FALSE,"Summary";#N/A,#N/A,FALSE,"Graphs";#N/A,#N/A,FALSE,"4 Panel"}</definedName>
    <definedName name="____New36" localSheetId="10" hidden="1">{#N/A,#N/A,FALSE,"Full";#N/A,#N/A,FALSE,"Half";#N/A,#N/A,FALSE,"Op Expenses";#N/A,#N/A,FALSE,"Cap Charge";#N/A,#N/A,FALSE,"Cost C";#N/A,#N/A,FALSE,"PP&amp;E";#N/A,#N/A,FALSE,"R&amp;D"}</definedName>
    <definedName name="____New36" localSheetId="4" hidden="1">{#N/A,#N/A,FALSE,"Full";#N/A,#N/A,FALSE,"Half";#N/A,#N/A,FALSE,"Op Expenses";#N/A,#N/A,FALSE,"Cap Charge";#N/A,#N/A,FALSE,"Cost C";#N/A,#N/A,FALSE,"PP&amp;E";#N/A,#N/A,FALSE,"R&amp;D"}</definedName>
    <definedName name="____New36" hidden="1">{#N/A,#N/A,FALSE,"Full";#N/A,#N/A,FALSE,"Half";#N/A,#N/A,FALSE,"Op Expenses";#N/A,#N/A,FALSE,"Cap Charge";#N/A,#N/A,FALSE,"Cost C";#N/A,#N/A,FALSE,"PP&amp;E";#N/A,#N/A,FALSE,"R&amp;D"}</definedName>
    <definedName name="____NEW4" localSheetId="10" hidden="1">{#N/A,#N/A,FALSE,"Full";#N/A,#N/A,FALSE,"Half";#N/A,#N/A,FALSE,"Op Expenses";#N/A,#N/A,FALSE,"Cap Charge";#N/A,#N/A,FALSE,"Cost C";#N/A,#N/A,FALSE,"PP&amp;E";#N/A,#N/A,FALSE,"R&amp;D"}</definedName>
    <definedName name="____NEW4" localSheetId="4" hidden="1">{#N/A,#N/A,FALSE,"Full";#N/A,#N/A,FALSE,"Half";#N/A,#N/A,FALSE,"Op Expenses";#N/A,#N/A,FALSE,"Cap Charge";#N/A,#N/A,FALSE,"Cost C";#N/A,#N/A,FALSE,"PP&amp;E";#N/A,#N/A,FALSE,"R&amp;D"}</definedName>
    <definedName name="____NEW4" hidden="1">{#N/A,#N/A,FALSE,"Full";#N/A,#N/A,FALSE,"Half";#N/A,#N/A,FALSE,"Op Expenses";#N/A,#N/A,FALSE,"Cap Charge";#N/A,#N/A,FALSE,"Cost C";#N/A,#N/A,FALSE,"PP&amp;E";#N/A,#N/A,FALSE,"R&amp;D"}</definedName>
    <definedName name="____OCT2" localSheetId="10" hidden="1">{#N/A,#N/A,FALSE,"BL&amp;GPA";#N/A,#N/A,FALSE,"Summary";#N/A,#N/A,FALSE,"hts"}</definedName>
    <definedName name="____OCT2" localSheetId="4" hidden="1">{#N/A,#N/A,FALSE,"BL&amp;GPA";#N/A,#N/A,FALSE,"Summary";#N/A,#N/A,FALSE,"hts"}</definedName>
    <definedName name="____OCT2" hidden="1">{#N/A,#N/A,FALSE,"BL&amp;GPA";#N/A,#N/A,FALSE,"Summary";#N/A,#N/A,FALSE,"hts"}</definedName>
    <definedName name="____ok1" localSheetId="10" hidden="1">{#N/A,#N/A,FALSE,"balance";#N/A,#N/A,FALSE,"PYG"}</definedName>
    <definedName name="____ok1" localSheetId="4" hidden="1">{#N/A,#N/A,FALSE,"balance";#N/A,#N/A,FALSE,"PYG"}</definedName>
    <definedName name="____ok1" hidden="1">{#N/A,#N/A,FALSE,"balance";#N/A,#N/A,FALSE,"PYG"}</definedName>
    <definedName name="____Ok2" localSheetId="10" hidden="1">{#N/A,#N/A,FALSE,"balance";#N/A,#N/A,FALSE,"PYG"}</definedName>
    <definedName name="____Ok2" localSheetId="4" hidden="1">{#N/A,#N/A,FALSE,"balance";#N/A,#N/A,FALSE,"PYG"}</definedName>
    <definedName name="____Ok2" hidden="1">{#N/A,#N/A,FALSE,"balance";#N/A,#N/A,FALSE,"PYG"}</definedName>
    <definedName name="____PAG1">#REF!</definedName>
    <definedName name="____PAG2">#REF!</definedName>
    <definedName name="____pas1">#REF!</definedName>
    <definedName name="____pas2">#REF!</definedName>
    <definedName name="____pat1">#REF!</definedName>
    <definedName name="____pay1">#REF!</definedName>
    <definedName name="____pay4">#REF!</definedName>
    <definedName name="____PF1">#REF!</definedName>
    <definedName name="____PF4">#REF!</definedName>
    <definedName name="____PF5">#REF!</definedName>
    <definedName name="____PyG2" localSheetId="10" hidden="1">{#N/A,#N/A,FALSE,"balance";#N/A,#N/A,FALSE,"PYG"}</definedName>
    <definedName name="____PyG2" localSheetId="4" hidden="1">{#N/A,#N/A,FALSE,"balance";#N/A,#N/A,FALSE,"PYG"}</definedName>
    <definedName name="____PyG2" hidden="1">{#N/A,#N/A,FALSE,"balance";#N/A,#N/A,FALSE,"PYG"}</definedName>
    <definedName name="____PYG3" localSheetId="10" hidden="1">{#N/A,#N/A,FALSE,"balance";#N/A,#N/A,FALSE,"PYG"}</definedName>
    <definedName name="____PYG3" localSheetId="4" hidden="1">{#N/A,#N/A,FALSE,"balance";#N/A,#N/A,FALSE,"PYG"}</definedName>
    <definedName name="____PYG3" hidden="1">{#N/A,#N/A,FALSE,"balance";#N/A,#N/A,FALSE,"PYG"}</definedName>
    <definedName name="____PyG33" localSheetId="10" hidden="1">{#N/A,#N/A,FALSE,"balance";#N/A,#N/A,FALSE,"PYG"}</definedName>
    <definedName name="____PyG33" localSheetId="4" hidden="1">{#N/A,#N/A,FALSE,"balance";#N/A,#N/A,FALSE,"PYG"}</definedName>
    <definedName name="____PyG33" hidden="1">{#N/A,#N/A,FALSE,"balance";#N/A,#N/A,FALSE,"PYG"}</definedName>
    <definedName name="____R" localSheetId="10" hidden="1">{#N/A,#N/A,FALSE,"GRAFICO";#N/A,#N/A,FALSE,"CAJA (2)";#N/A,#N/A,FALSE,"TERCEROS-PROMEDIO";#N/A,#N/A,FALSE,"CAJA";#N/A,#N/A,FALSE,"INGRESOS1995-2003";#N/A,#N/A,FALSE,"GASTOS1995-2003"}</definedName>
    <definedName name="____R" localSheetId="4" hidden="1">{#N/A,#N/A,FALSE,"GRAFICO";#N/A,#N/A,FALSE,"CAJA (2)";#N/A,#N/A,FALSE,"TERCEROS-PROMEDIO";#N/A,#N/A,FALSE,"CAJA";#N/A,#N/A,FALSE,"INGRESOS1995-2003";#N/A,#N/A,FALSE,"GASTOS1995-2003"}</definedName>
    <definedName name="____R" hidden="1">{#N/A,#N/A,FALSE,"GRAFICO";#N/A,#N/A,FALSE,"CAJA (2)";#N/A,#N/A,FALSE,"TERCEROS-PROMEDIO";#N/A,#N/A,FALSE,"CAJA";#N/A,#N/A,FALSE,"INGRESOS1995-2003";#N/A,#N/A,FALSE,"GASTOS1995-2003"}</definedName>
    <definedName name="____RA1">#N/A</definedName>
    <definedName name="____RA2">#N/A</definedName>
    <definedName name="____RA3">#REF!</definedName>
    <definedName name="____RA4">#REF!</definedName>
    <definedName name="____RA5">#REF!</definedName>
    <definedName name="____RA6">#N/A</definedName>
    <definedName name="____TR10">#REF!</definedName>
    <definedName name="____TR11">#REF!</definedName>
    <definedName name="____TR12">#REF!</definedName>
    <definedName name="____TR13">#REF!</definedName>
    <definedName name="____TR14">#REF!</definedName>
    <definedName name="____TR15">#REF!</definedName>
    <definedName name="____TR16">#REF!</definedName>
    <definedName name="____XX1">#REF!</definedName>
    <definedName name="____XX10">#REF!</definedName>
    <definedName name="____XX11">#REF!</definedName>
    <definedName name="____XX12">#REF!</definedName>
    <definedName name="____XX2">#REF!</definedName>
    <definedName name="____XX3">#REF!</definedName>
    <definedName name="____XX4">#REF!</definedName>
    <definedName name="____XX5">#REF!</definedName>
    <definedName name="____XX6">#REF!</definedName>
    <definedName name="____XX7">#REF!</definedName>
    <definedName name="____XX8">#REF!</definedName>
    <definedName name="____XX9">#REF!</definedName>
    <definedName name="___act1">#REF!</definedName>
    <definedName name="___act2">#REF!</definedName>
    <definedName name="___act3">#REF!</definedName>
    <definedName name="___apf1">#REF!</definedName>
    <definedName name="___arp1">#REF!</definedName>
    <definedName name="___cmd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ND1">#REF!</definedName>
    <definedName name="___gas1">#REF!</definedName>
    <definedName name="___gas2">#REF!</definedName>
    <definedName name="___gas3">#REF!</definedName>
    <definedName name="___gas4">#REF!</definedName>
    <definedName name="___gas5">#REF!</definedName>
    <definedName name="___GND1">#REF!</definedName>
    <definedName name="___GND2">#REF!</definedName>
    <definedName name="___GND3">#REF!</definedName>
    <definedName name="___GND4">#REF!</definedName>
    <definedName name="___GND5">#REF!</definedName>
    <definedName name="___GTO1">#REF!</definedName>
    <definedName name="___IMP1">#REF!</definedName>
    <definedName name="___ing1">#REF!</definedName>
    <definedName name="___ing2">#REF!</definedName>
    <definedName name="___ing3">#REF!</definedName>
    <definedName name="___isa1">#REF!</definedName>
    <definedName name="___isa3">#REF!</definedName>
    <definedName name="___new1" localSheetId="10" hidden="1">{#N/A,#N/A,FALSE,"SMT1";#N/A,#N/A,FALSE,"SMT2";#N/A,#N/A,FALSE,"Summary";#N/A,#N/A,FALSE,"Graphs";#N/A,#N/A,FALSE,"4 Panel"}</definedName>
    <definedName name="___new1" localSheetId="4" hidden="1">{#N/A,#N/A,FALSE,"SMT1";#N/A,#N/A,FALSE,"SMT2";#N/A,#N/A,FALSE,"Summary";#N/A,#N/A,FALSE,"Graphs";#N/A,#N/A,FALSE,"4 Panel"}</definedName>
    <definedName name="___new1" hidden="1">{#N/A,#N/A,FALSE,"SMT1";#N/A,#N/A,FALSE,"SMT2";#N/A,#N/A,FALSE,"Summary";#N/A,#N/A,FALSE,"Graphs";#N/A,#N/A,FALSE,"4 Panel"}</definedName>
    <definedName name="___New15" localSheetId="10" hidden="1">{"EVA",#N/A,FALSE,"SMT2";#N/A,#N/A,FALSE,"Summary";#N/A,#N/A,FALSE,"Graphs";#N/A,#N/A,FALSE,"4 Panel"}</definedName>
    <definedName name="___New15" localSheetId="4" hidden="1">{"EVA",#N/A,FALSE,"SMT2";#N/A,#N/A,FALSE,"Summary";#N/A,#N/A,FALSE,"Graphs";#N/A,#N/A,FALSE,"4 Panel"}</definedName>
    <definedName name="___New15" hidden="1">{"EVA",#N/A,FALSE,"SMT2";#N/A,#N/A,FALSE,"Summary";#N/A,#N/A,FALSE,"Graphs";#N/A,#N/A,FALSE,"4 Panel"}</definedName>
    <definedName name="___New16" localSheetId="10" hidden="1">{#N/A,#N/A,FALSE,"SMT1";#N/A,#N/A,FALSE,"SMT2";#N/A,#N/A,FALSE,"Summary";#N/A,#N/A,FALSE,"Graphs";#N/A,#N/A,FALSE,"4 Panel"}</definedName>
    <definedName name="___New16" localSheetId="4" hidden="1">{#N/A,#N/A,FALSE,"SMT1";#N/A,#N/A,FALSE,"SMT2";#N/A,#N/A,FALSE,"Summary";#N/A,#N/A,FALSE,"Graphs";#N/A,#N/A,FALSE,"4 Panel"}</definedName>
    <definedName name="___New16" hidden="1">{#N/A,#N/A,FALSE,"SMT1";#N/A,#N/A,FALSE,"SMT2";#N/A,#N/A,FALSE,"Summary";#N/A,#N/A,FALSE,"Graphs";#N/A,#N/A,FALSE,"4 Panel"}</definedName>
    <definedName name="___New17" localSheetId="10" hidden="1">{#N/A,#N/A,FALSE,"SMT1";#N/A,#N/A,FALSE,"SMT2";#N/A,#N/A,FALSE,"Summary";#N/A,#N/A,FALSE,"Graphs";#N/A,#N/A,FALSE,"4 Panel"}</definedName>
    <definedName name="___New17" localSheetId="4" hidden="1">{#N/A,#N/A,FALSE,"SMT1";#N/A,#N/A,FALSE,"SMT2";#N/A,#N/A,FALSE,"Summary";#N/A,#N/A,FALSE,"Graphs";#N/A,#N/A,FALSE,"4 Panel"}</definedName>
    <definedName name="___New17" hidden="1">{#N/A,#N/A,FALSE,"SMT1";#N/A,#N/A,FALSE,"SMT2";#N/A,#N/A,FALSE,"Summary";#N/A,#N/A,FALSE,"Graphs";#N/A,#N/A,FALSE,"4 Panel"}</definedName>
    <definedName name="___New18" localSheetId="10" hidden="1">{#N/A,#N/A,FALSE,"Full";#N/A,#N/A,FALSE,"Half";#N/A,#N/A,FALSE,"Op Expenses";#N/A,#N/A,FALSE,"Cap Charge";#N/A,#N/A,FALSE,"Cost C";#N/A,#N/A,FALSE,"PP&amp;E";#N/A,#N/A,FALSE,"R&amp;D"}</definedName>
    <definedName name="___New18" localSheetId="4" hidden="1">{#N/A,#N/A,FALSE,"Full";#N/A,#N/A,FALSE,"Half";#N/A,#N/A,FALSE,"Op Expenses";#N/A,#N/A,FALSE,"Cap Charge";#N/A,#N/A,FALSE,"Cost C";#N/A,#N/A,FALSE,"PP&amp;E";#N/A,#N/A,FALSE,"R&amp;D"}</definedName>
    <definedName name="___New18" hidden="1">{#N/A,#N/A,FALSE,"Full";#N/A,#N/A,FALSE,"Half";#N/A,#N/A,FALSE,"Op Expenses";#N/A,#N/A,FALSE,"Cap Charge";#N/A,#N/A,FALSE,"Cost C";#N/A,#N/A,FALSE,"PP&amp;E";#N/A,#N/A,FALSE,"R&amp;D"}</definedName>
    <definedName name="___New19" localSheetId="10" hidden="1">{"EVA",#N/A,FALSE,"SMT2";#N/A,#N/A,FALSE,"Summary";#N/A,#N/A,FALSE,"Graphs";#N/A,#N/A,FALSE,"4 Panel"}</definedName>
    <definedName name="___New19" localSheetId="4" hidden="1">{"EVA",#N/A,FALSE,"SMT2";#N/A,#N/A,FALSE,"Summary";#N/A,#N/A,FALSE,"Graphs";#N/A,#N/A,FALSE,"4 Panel"}</definedName>
    <definedName name="___New19" hidden="1">{"EVA",#N/A,FALSE,"SMT2";#N/A,#N/A,FALSE,"Summary";#N/A,#N/A,FALSE,"Graphs";#N/A,#N/A,FALSE,"4 Panel"}</definedName>
    <definedName name="___New20" localSheetId="10" hidden="1">{#N/A,#N/A,FALSE,"SMT1";#N/A,#N/A,FALSE,"SMT2";#N/A,#N/A,FALSE,"Summary";#N/A,#N/A,FALSE,"Graphs";#N/A,#N/A,FALSE,"4 Panel"}</definedName>
    <definedName name="___New20" localSheetId="4" hidden="1">{#N/A,#N/A,FALSE,"SMT1";#N/A,#N/A,FALSE,"SMT2";#N/A,#N/A,FALSE,"Summary";#N/A,#N/A,FALSE,"Graphs";#N/A,#N/A,FALSE,"4 Panel"}</definedName>
    <definedName name="___New20" hidden="1">{#N/A,#N/A,FALSE,"SMT1";#N/A,#N/A,FALSE,"SMT2";#N/A,#N/A,FALSE,"Summary";#N/A,#N/A,FALSE,"Graphs";#N/A,#N/A,FALSE,"4 Panel"}</definedName>
    <definedName name="___New21" localSheetId="10" hidden="1">{#N/A,#N/A,FALSE,"Full";#N/A,#N/A,FALSE,"Half";#N/A,#N/A,FALSE,"Op Expenses";#N/A,#N/A,FALSE,"Cap Charge";#N/A,#N/A,FALSE,"Cost C";#N/A,#N/A,FALSE,"PP&amp;E";#N/A,#N/A,FALSE,"R&amp;D"}</definedName>
    <definedName name="___New21" localSheetId="4" hidden="1">{#N/A,#N/A,FALSE,"Full";#N/A,#N/A,FALSE,"Half";#N/A,#N/A,FALSE,"Op Expenses";#N/A,#N/A,FALSE,"Cap Charge";#N/A,#N/A,FALSE,"Cost C";#N/A,#N/A,FALSE,"PP&amp;E";#N/A,#N/A,FALSE,"R&amp;D"}</definedName>
    <definedName name="___New21" hidden="1">{#N/A,#N/A,FALSE,"Full";#N/A,#N/A,FALSE,"Half";#N/A,#N/A,FALSE,"Op Expenses";#N/A,#N/A,FALSE,"Cap Charge";#N/A,#N/A,FALSE,"Cost C";#N/A,#N/A,FALSE,"PP&amp;E";#N/A,#N/A,FALSE,"R&amp;D"}</definedName>
    <definedName name="___NEW3" localSheetId="10" hidden="1">{#N/A,#N/A,FALSE,"SMT1";#N/A,#N/A,FALSE,"SMT2";#N/A,#N/A,FALSE,"Summary";#N/A,#N/A,FALSE,"Graphs";#N/A,#N/A,FALSE,"4 Panel"}</definedName>
    <definedName name="___NEW3" localSheetId="4" hidden="1">{#N/A,#N/A,FALSE,"SMT1";#N/A,#N/A,FALSE,"SMT2";#N/A,#N/A,FALSE,"Summary";#N/A,#N/A,FALSE,"Graphs";#N/A,#N/A,FALSE,"4 Panel"}</definedName>
    <definedName name="___NEW3" hidden="1">{#N/A,#N/A,FALSE,"SMT1";#N/A,#N/A,FALSE,"SMT2";#N/A,#N/A,FALSE,"Summary";#N/A,#N/A,FALSE,"Graphs";#N/A,#N/A,FALSE,"4 Panel"}</definedName>
    <definedName name="___nEW30" localSheetId="10" hidden="1">{"EVA",#N/A,FALSE,"SMT2";#N/A,#N/A,FALSE,"Summary";#N/A,#N/A,FALSE,"Graphs";#N/A,#N/A,FALSE,"4 Panel"}</definedName>
    <definedName name="___nEW30" localSheetId="4" hidden="1">{"EVA",#N/A,FALSE,"SMT2";#N/A,#N/A,FALSE,"Summary";#N/A,#N/A,FALSE,"Graphs";#N/A,#N/A,FALSE,"4 Panel"}</definedName>
    <definedName name="___nEW30" hidden="1">{"EVA",#N/A,FALSE,"SMT2";#N/A,#N/A,FALSE,"Summary";#N/A,#N/A,FALSE,"Graphs";#N/A,#N/A,FALSE,"4 Panel"}</definedName>
    <definedName name="___New31" localSheetId="10" hidden="1">{#N/A,#N/A,FALSE,"SMT1";#N/A,#N/A,FALSE,"SMT2";#N/A,#N/A,FALSE,"Summary";#N/A,#N/A,FALSE,"Graphs";#N/A,#N/A,FALSE,"4 Panel"}</definedName>
    <definedName name="___New31" localSheetId="4" hidden="1">{#N/A,#N/A,FALSE,"SMT1";#N/A,#N/A,FALSE,"SMT2";#N/A,#N/A,FALSE,"Summary";#N/A,#N/A,FALSE,"Graphs";#N/A,#N/A,FALSE,"4 Panel"}</definedName>
    <definedName name="___New31" hidden="1">{#N/A,#N/A,FALSE,"SMT1";#N/A,#N/A,FALSE,"SMT2";#N/A,#N/A,FALSE,"Summary";#N/A,#N/A,FALSE,"Graphs";#N/A,#N/A,FALSE,"4 Panel"}</definedName>
    <definedName name="___New32" localSheetId="10" hidden="1">{#N/A,#N/A,FALSE,"SMT1";#N/A,#N/A,FALSE,"SMT2";#N/A,#N/A,FALSE,"Summary";#N/A,#N/A,FALSE,"Graphs";#N/A,#N/A,FALSE,"4 Panel"}</definedName>
    <definedName name="___New32" localSheetId="4" hidden="1">{#N/A,#N/A,FALSE,"SMT1";#N/A,#N/A,FALSE,"SMT2";#N/A,#N/A,FALSE,"Summary";#N/A,#N/A,FALSE,"Graphs";#N/A,#N/A,FALSE,"4 Panel"}</definedName>
    <definedName name="___New32" hidden="1">{#N/A,#N/A,FALSE,"SMT1";#N/A,#N/A,FALSE,"SMT2";#N/A,#N/A,FALSE,"Summary";#N/A,#N/A,FALSE,"Graphs";#N/A,#N/A,FALSE,"4 Panel"}</definedName>
    <definedName name="___New33" localSheetId="10" hidden="1">{#N/A,#N/A,FALSE,"Full";#N/A,#N/A,FALSE,"Half";#N/A,#N/A,FALSE,"Op Expenses";#N/A,#N/A,FALSE,"Cap Charge";#N/A,#N/A,FALSE,"Cost C";#N/A,#N/A,FALSE,"PP&amp;E";#N/A,#N/A,FALSE,"R&amp;D"}</definedName>
    <definedName name="___New33" localSheetId="4" hidden="1">{#N/A,#N/A,FALSE,"Full";#N/A,#N/A,FALSE,"Half";#N/A,#N/A,FALSE,"Op Expenses";#N/A,#N/A,FALSE,"Cap Charge";#N/A,#N/A,FALSE,"Cost C";#N/A,#N/A,FALSE,"PP&amp;E";#N/A,#N/A,FALSE,"R&amp;D"}</definedName>
    <definedName name="___New33" hidden="1">{#N/A,#N/A,FALSE,"Full";#N/A,#N/A,FALSE,"Half";#N/A,#N/A,FALSE,"Op Expenses";#N/A,#N/A,FALSE,"Cap Charge";#N/A,#N/A,FALSE,"Cost C";#N/A,#N/A,FALSE,"PP&amp;E";#N/A,#N/A,FALSE,"R&amp;D"}</definedName>
    <definedName name="___New34" localSheetId="10" hidden="1">{"EVA",#N/A,FALSE,"SMT2";#N/A,#N/A,FALSE,"Summary";#N/A,#N/A,FALSE,"Graphs";#N/A,#N/A,FALSE,"4 Panel"}</definedName>
    <definedName name="___New34" localSheetId="4" hidden="1">{"EVA",#N/A,FALSE,"SMT2";#N/A,#N/A,FALSE,"Summary";#N/A,#N/A,FALSE,"Graphs";#N/A,#N/A,FALSE,"4 Panel"}</definedName>
    <definedName name="___New34" hidden="1">{"EVA",#N/A,FALSE,"SMT2";#N/A,#N/A,FALSE,"Summary";#N/A,#N/A,FALSE,"Graphs";#N/A,#N/A,FALSE,"4 Panel"}</definedName>
    <definedName name="___New35" localSheetId="10" hidden="1">{#N/A,#N/A,FALSE,"SMT1";#N/A,#N/A,FALSE,"SMT2";#N/A,#N/A,FALSE,"Summary";#N/A,#N/A,FALSE,"Graphs";#N/A,#N/A,FALSE,"4 Panel"}</definedName>
    <definedName name="___New35" localSheetId="4" hidden="1">{#N/A,#N/A,FALSE,"SMT1";#N/A,#N/A,FALSE,"SMT2";#N/A,#N/A,FALSE,"Summary";#N/A,#N/A,FALSE,"Graphs";#N/A,#N/A,FALSE,"4 Panel"}</definedName>
    <definedName name="___New35" hidden="1">{#N/A,#N/A,FALSE,"SMT1";#N/A,#N/A,FALSE,"SMT2";#N/A,#N/A,FALSE,"Summary";#N/A,#N/A,FALSE,"Graphs";#N/A,#N/A,FALSE,"4 Panel"}</definedName>
    <definedName name="___New36" localSheetId="10" hidden="1">{#N/A,#N/A,FALSE,"Full";#N/A,#N/A,FALSE,"Half";#N/A,#N/A,FALSE,"Op Expenses";#N/A,#N/A,FALSE,"Cap Charge";#N/A,#N/A,FALSE,"Cost C";#N/A,#N/A,FALSE,"PP&amp;E";#N/A,#N/A,FALSE,"R&amp;D"}</definedName>
    <definedName name="___New36" localSheetId="4" hidden="1">{#N/A,#N/A,FALSE,"Full";#N/A,#N/A,FALSE,"Half";#N/A,#N/A,FALSE,"Op Expenses";#N/A,#N/A,FALSE,"Cap Charge";#N/A,#N/A,FALSE,"Cost C";#N/A,#N/A,FALSE,"PP&amp;E";#N/A,#N/A,FALSE,"R&amp;D"}</definedName>
    <definedName name="___New36" hidden="1">{#N/A,#N/A,FALSE,"Full";#N/A,#N/A,FALSE,"Half";#N/A,#N/A,FALSE,"Op Expenses";#N/A,#N/A,FALSE,"Cap Charge";#N/A,#N/A,FALSE,"Cost C";#N/A,#N/A,FALSE,"PP&amp;E";#N/A,#N/A,FALSE,"R&amp;D"}</definedName>
    <definedName name="___NEW4" localSheetId="10" hidden="1">{#N/A,#N/A,FALSE,"Full";#N/A,#N/A,FALSE,"Half";#N/A,#N/A,FALSE,"Op Expenses";#N/A,#N/A,FALSE,"Cap Charge";#N/A,#N/A,FALSE,"Cost C";#N/A,#N/A,FALSE,"PP&amp;E";#N/A,#N/A,FALSE,"R&amp;D"}</definedName>
    <definedName name="___NEW4" localSheetId="4" hidden="1">{#N/A,#N/A,FALSE,"Full";#N/A,#N/A,FALSE,"Half";#N/A,#N/A,FALSE,"Op Expenses";#N/A,#N/A,FALSE,"Cap Charge";#N/A,#N/A,FALSE,"Cost C";#N/A,#N/A,FALSE,"PP&amp;E";#N/A,#N/A,FALSE,"R&amp;D"}</definedName>
    <definedName name="___NEW4" hidden="1">{#N/A,#N/A,FALSE,"Full";#N/A,#N/A,FALSE,"Half";#N/A,#N/A,FALSE,"Op Expenses";#N/A,#N/A,FALSE,"Cap Charge";#N/A,#N/A,FALSE,"Cost C";#N/A,#N/A,FALSE,"PP&amp;E";#N/A,#N/A,FALSE,"R&amp;D"}</definedName>
    <definedName name="___PAG1">#REF!</definedName>
    <definedName name="___PAG2">#REF!</definedName>
    <definedName name="___pas1">#REF!</definedName>
    <definedName name="___pas2">#REF!</definedName>
    <definedName name="___pat1">#REF!</definedName>
    <definedName name="___pay1">#REF!</definedName>
    <definedName name="___pay4">#REF!</definedName>
    <definedName name="___PF1">#REF!</definedName>
    <definedName name="___PF4">#REF!</definedName>
    <definedName name="___PF5">#REF!</definedName>
    <definedName name="___R" localSheetId="10" hidden="1">{#N/A,#N/A,FALSE,"GRAFICO";#N/A,#N/A,FALSE,"CAJA (2)";#N/A,#N/A,FALSE,"TERCEROS-PROMEDIO";#N/A,#N/A,FALSE,"CAJA";#N/A,#N/A,FALSE,"INGRESOS1995-2003";#N/A,#N/A,FALSE,"GASTOS1995-2003"}</definedName>
    <definedName name="___R" localSheetId="4"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__RA1">#N/A</definedName>
    <definedName name="___RA2">#N/A</definedName>
    <definedName name="___RA3">#REF!</definedName>
    <definedName name="___RA4">#REF!</definedName>
    <definedName name="___RA5">#REF!</definedName>
    <definedName name="___RA6">#N/A</definedName>
    <definedName name="___TR10">#REF!</definedName>
    <definedName name="___TR11">#REF!</definedName>
    <definedName name="___TR12">#REF!</definedName>
    <definedName name="___TR13">#REF!</definedName>
    <definedName name="___TR14">#REF!</definedName>
    <definedName name="___TR15">#REF!</definedName>
    <definedName name="___TR16">#REF!</definedName>
    <definedName name="___XX1">#REF!</definedName>
    <definedName name="___XX10">#REF!</definedName>
    <definedName name="___XX11">#REF!</definedName>
    <definedName name="___XX12">#REF!</definedName>
    <definedName name="___XX2">#REF!</definedName>
    <definedName name="___XX3">#REF!</definedName>
    <definedName name="___XX4">#REF!</definedName>
    <definedName name="___XX5">#REF!</definedName>
    <definedName name="___XX6">#REF!</definedName>
    <definedName name="___XX7">#REF!</definedName>
    <definedName name="___XX8">#REF!</definedName>
    <definedName name="___XX9">#REF!</definedName>
    <definedName name="__123Graph_A" hidden="1">[1]EXTRA!$B$12:$B$31</definedName>
    <definedName name="__123Graph_ACAPTACIO" hidden="1">[2]COMPENSACIONES!#REF!</definedName>
    <definedName name="__123Graph_ACAPTUEN" hidden="1">[2]COMPENSACIONES!#REF!</definedName>
    <definedName name="__123Graph_B" hidden="1">[1]EXTRA!$C$12:$C$31</definedName>
    <definedName name="__123Graph_BCAPTUEN" hidden="1">[2]COMPENSACIONES!#REF!</definedName>
    <definedName name="__123Graph_C" hidden="1">[1]EXTRA!$D$12:$D$31</definedName>
    <definedName name="__123Graph_CCAPTUEN" hidden="1">[2]COMPENSACIONES!#REF!</definedName>
    <definedName name="__123Graph_D" hidden="1">[1]EXTRA!$E$12:$E$31</definedName>
    <definedName name="__123Graph_DCAPTUEN" hidden="1">[2]COMPENSACIONES!#REF!</definedName>
    <definedName name="__123Graph_E" hidden="1">[1]EXTRA!$F$12:$F$31</definedName>
    <definedName name="__123Graph_F" hidden="1">[1]EXTRA!$G$12:$G$31</definedName>
    <definedName name="__123Graph_X" hidden="1">'[1]Sdo.Empres.Grupo.'!$A$6:$A$58</definedName>
    <definedName name="__123Graph_XCAPTACIO" hidden="1">[2]COMPENSACIONES!#REF!</definedName>
    <definedName name="__123Graph_XCAPTUEN" hidden="1">[2]COMPENSACIONES!#REF!</definedName>
    <definedName name="__act1">#REF!</definedName>
    <definedName name="__act2">#REF!</definedName>
    <definedName name="__act3">#REF!</definedName>
    <definedName name="__apf1">#REF!</definedName>
    <definedName name="__arp1">#REF!</definedName>
    <definedName name="__cmd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ND1">#REF!</definedName>
    <definedName name="__gas1">#REF!</definedName>
    <definedName name="__gas2">#REF!</definedName>
    <definedName name="__gas3">#REF!</definedName>
    <definedName name="__gas4">#REF!</definedName>
    <definedName name="__gas5">#REF!</definedName>
    <definedName name="__GGF2" localSheetId="10" hidden="1">{#N/A,#N/A,FALSE,"balance";#N/A,#N/A,FALSE,"PYG"}</definedName>
    <definedName name="__GGF2" localSheetId="4" hidden="1">{#N/A,#N/A,FALSE,"balance";#N/A,#N/A,FALSE,"PYG"}</definedName>
    <definedName name="__GGF2" hidden="1">{#N/A,#N/A,FALSE,"balance";#N/A,#N/A,FALSE,"PYG"}</definedName>
    <definedName name="__GND1">#REF!</definedName>
    <definedName name="__GND2">#REF!</definedName>
    <definedName name="__GND3">#REF!</definedName>
    <definedName name="__GND4">#REF!</definedName>
    <definedName name="__GND5">#REF!</definedName>
    <definedName name="__GTO1">#REF!</definedName>
    <definedName name="__IMP1">#REF!</definedName>
    <definedName name="__ing1">#REF!</definedName>
    <definedName name="__ing2">#REF!</definedName>
    <definedName name="__ing3">#REF!</definedName>
    <definedName name="__isa1">#REF!</definedName>
    <definedName name="__isa3">#REF!</definedName>
    <definedName name="__LOB10">#REF!</definedName>
    <definedName name="__LOB35">#REF!</definedName>
    <definedName name="__new1" localSheetId="10" hidden="1">{#N/A,#N/A,FALSE,"SMT1";#N/A,#N/A,FALSE,"SMT2";#N/A,#N/A,FALSE,"Summary";#N/A,#N/A,FALSE,"Graphs";#N/A,#N/A,FALSE,"4 Panel"}</definedName>
    <definedName name="__new1" localSheetId="4" hidden="1">{#N/A,#N/A,FALSE,"SMT1";#N/A,#N/A,FALSE,"SMT2";#N/A,#N/A,FALSE,"Summary";#N/A,#N/A,FALSE,"Graphs";#N/A,#N/A,FALSE,"4 Panel"}</definedName>
    <definedName name="__new1" hidden="1">{#N/A,#N/A,FALSE,"SMT1";#N/A,#N/A,FALSE,"SMT2";#N/A,#N/A,FALSE,"Summary";#N/A,#N/A,FALSE,"Graphs";#N/A,#N/A,FALSE,"4 Panel"}</definedName>
    <definedName name="__New15" localSheetId="10" hidden="1">{"EVA",#N/A,FALSE,"SMT2";#N/A,#N/A,FALSE,"Summary";#N/A,#N/A,FALSE,"Graphs";#N/A,#N/A,FALSE,"4 Panel"}</definedName>
    <definedName name="__New15" localSheetId="4" hidden="1">{"EVA",#N/A,FALSE,"SMT2";#N/A,#N/A,FALSE,"Summary";#N/A,#N/A,FALSE,"Graphs";#N/A,#N/A,FALSE,"4 Panel"}</definedName>
    <definedName name="__New15" hidden="1">{"EVA",#N/A,FALSE,"SMT2";#N/A,#N/A,FALSE,"Summary";#N/A,#N/A,FALSE,"Graphs";#N/A,#N/A,FALSE,"4 Panel"}</definedName>
    <definedName name="__New16" localSheetId="10" hidden="1">{#N/A,#N/A,FALSE,"SMT1";#N/A,#N/A,FALSE,"SMT2";#N/A,#N/A,FALSE,"Summary";#N/A,#N/A,FALSE,"Graphs";#N/A,#N/A,FALSE,"4 Panel"}</definedName>
    <definedName name="__New16" localSheetId="4" hidden="1">{#N/A,#N/A,FALSE,"SMT1";#N/A,#N/A,FALSE,"SMT2";#N/A,#N/A,FALSE,"Summary";#N/A,#N/A,FALSE,"Graphs";#N/A,#N/A,FALSE,"4 Panel"}</definedName>
    <definedName name="__New16" hidden="1">{#N/A,#N/A,FALSE,"SMT1";#N/A,#N/A,FALSE,"SMT2";#N/A,#N/A,FALSE,"Summary";#N/A,#N/A,FALSE,"Graphs";#N/A,#N/A,FALSE,"4 Panel"}</definedName>
    <definedName name="__New17" localSheetId="10" hidden="1">{#N/A,#N/A,FALSE,"SMT1";#N/A,#N/A,FALSE,"SMT2";#N/A,#N/A,FALSE,"Summary";#N/A,#N/A,FALSE,"Graphs";#N/A,#N/A,FALSE,"4 Panel"}</definedName>
    <definedName name="__New17" localSheetId="4" hidden="1">{#N/A,#N/A,FALSE,"SMT1";#N/A,#N/A,FALSE,"SMT2";#N/A,#N/A,FALSE,"Summary";#N/A,#N/A,FALSE,"Graphs";#N/A,#N/A,FALSE,"4 Panel"}</definedName>
    <definedName name="__New17" hidden="1">{#N/A,#N/A,FALSE,"SMT1";#N/A,#N/A,FALSE,"SMT2";#N/A,#N/A,FALSE,"Summary";#N/A,#N/A,FALSE,"Graphs";#N/A,#N/A,FALSE,"4 Panel"}</definedName>
    <definedName name="__New18" localSheetId="10" hidden="1">{#N/A,#N/A,FALSE,"Full";#N/A,#N/A,FALSE,"Half";#N/A,#N/A,FALSE,"Op Expenses";#N/A,#N/A,FALSE,"Cap Charge";#N/A,#N/A,FALSE,"Cost C";#N/A,#N/A,FALSE,"PP&amp;E";#N/A,#N/A,FALSE,"R&amp;D"}</definedName>
    <definedName name="__New18" localSheetId="4" hidden="1">{#N/A,#N/A,FALSE,"Full";#N/A,#N/A,FALSE,"Half";#N/A,#N/A,FALSE,"Op Expenses";#N/A,#N/A,FALSE,"Cap Charge";#N/A,#N/A,FALSE,"Cost C";#N/A,#N/A,FALSE,"PP&amp;E";#N/A,#N/A,FALSE,"R&amp;D"}</definedName>
    <definedName name="__New18" hidden="1">{#N/A,#N/A,FALSE,"Full";#N/A,#N/A,FALSE,"Half";#N/A,#N/A,FALSE,"Op Expenses";#N/A,#N/A,FALSE,"Cap Charge";#N/A,#N/A,FALSE,"Cost C";#N/A,#N/A,FALSE,"PP&amp;E";#N/A,#N/A,FALSE,"R&amp;D"}</definedName>
    <definedName name="__New19" localSheetId="10" hidden="1">{"EVA",#N/A,FALSE,"SMT2";#N/A,#N/A,FALSE,"Summary";#N/A,#N/A,FALSE,"Graphs";#N/A,#N/A,FALSE,"4 Panel"}</definedName>
    <definedName name="__New19" localSheetId="4" hidden="1">{"EVA",#N/A,FALSE,"SMT2";#N/A,#N/A,FALSE,"Summary";#N/A,#N/A,FALSE,"Graphs";#N/A,#N/A,FALSE,"4 Panel"}</definedName>
    <definedName name="__New19" hidden="1">{"EVA",#N/A,FALSE,"SMT2";#N/A,#N/A,FALSE,"Summary";#N/A,#N/A,FALSE,"Graphs";#N/A,#N/A,FALSE,"4 Panel"}</definedName>
    <definedName name="__New20" localSheetId="10" hidden="1">{#N/A,#N/A,FALSE,"SMT1";#N/A,#N/A,FALSE,"SMT2";#N/A,#N/A,FALSE,"Summary";#N/A,#N/A,FALSE,"Graphs";#N/A,#N/A,FALSE,"4 Panel"}</definedName>
    <definedName name="__New20" localSheetId="4" hidden="1">{#N/A,#N/A,FALSE,"SMT1";#N/A,#N/A,FALSE,"SMT2";#N/A,#N/A,FALSE,"Summary";#N/A,#N/A,FALSE,"Graphs";#N/A,#N/A,FALSE,"4 Panel"}</definedName>
    <definedName name="__New20" hidden="1">{#N/A,#N/A,FALSE,"SMT1";#N/A,#N/A,FALSE,"SMT2";#N/A,#N/A,FALSE,"Summary";#N/A,#N/A,FALSE,"Graphs";#N/A,#N/A,FALSE,"4 Panel"}</definedName>
    <definedName name="__New21" localSheetId="10" hidden="1">{#N/A,#N/A,FALSE,"Full";#N/A,#N/A,FALSE,"Half";#N/A,#N/A,FALSE,"Op Expenses";#N/A,#N/A,FALSE,"Cap Charge";#N/A,#N/A,FALSE,"Cost C";#N/A,#N/A,FALSE,"PP&amp;E";#N/A,#N/A,FALSE,"R&amp;D"}</definedName>
    <definedName name="__New21" localSheetId="4" hidden="1">{#N/A,#N/A,FALSE,"Full";#N/A,#N/A,FALSE,"Half";#N/A,#N/A,FALSE,"Op Expenses";#N/A,#N/A,FALSE,"Cap Charge";#N/A,#N/A,FALSE,"Cost C";#N/A,#N/A,FALSE,"PP&amp;E";#N/A,#N/A,FALSE,"R&amp;D"}</definedName>
    <definedName name="__New21" hidden="1">{#N/A,#N/A,FALSE,"Full";#N/A,#N/A,FALSE,"Half";#N/A,#N/A,FALSE,"Op Expenses";#N/A,#N/A,FALSE,"Cap Charge";#N/A,#N/A,FALSE,"Cost C";#N/A,#N/A,FALSE,"PP&amp;E";#N/A,#N/A,FALSE,"R&amp;D"}</definedName>
    <definedName name="__NEW3" localSheetId="10" hidden="1">{#N/A,#N/A,FALSE,"SMT1";#N/A,#N/A,FALSE,"SMT2";#N/A,#N/A,FALSE,"Summary";#N/A,#N/A,FALSE,"Graphs";#N/A,#N/A,FALSE,"4 Panel"}</definedName>
    <definedName name="__NEW3" localSheetId="4" hidden="1">{#N/A,#N/A,FALSE,"SMT1";#N/A,#N/A,FALSE,"SMT2";#N/A,#N/A,FALSE,"Summary";#N/A,#N/A,FALSE,"Graphs";#N/A,#N/A,FALSE,"4 Panel"}</definedName>
    <definedName name="__NEW3" hidden="1">{#N/A,#N/A,FALSE,"SMT1";#N/A,#N/A,FALSE,"SMT2";#N/A,#N/A,FALSE,"Summary";#N/A,#N/A,FALSE,"Graphs";#N/A,#N/A,FALSE,"4 Panel"}</definedName>
    <definedName name="__nEW30" localSheetId="10" hidden="1">{"EVA",#N/A,FALSE,"SMT2";#N/A,#N/A,FALSE,"Summary";#N/A,#N/A,FALSE,"Graphs";#N/A,#N/A,FALSE,"4 Panel"}</definedName>
    <definedName name="__nEW30" localSheetId="4" hidden="1">{"EVA",#N/A,FALSE,"SMT2";#N/A,#N/A,FALSE,"Summary";#N/A,#N/A,FALSE,"Graphs";#N/A,#N/A,FALSE,"4 Panel"}</definedName>
    <definedName name="__nEW30" hidden="1">{"EVA",#N/A,FALSE,"SMT2";#N/A,#N/A,FALSE,"Summary";#N/A,#N/A,FALSE,"Graphs";#N/A,#N/A,FALSE,"4 Panel"}</definedName>
    <definedName name="__New31" localSheetId="10" hidden="1">{#N/A,#N/A,FALSE,"SMT1";#N/A,#N/A,FALSE,"SMT2";#N/A,#N/A,FALSE,"Summary";#N/A,#N/A,FALSE,"Graphs";#N/A,#N/A,FALSE,"4 Panel"}</definedName>
    <definedName name="__New31" localSheetId="4" hidden="1">{#N/A,#N/A,FALSE,"SMT1";#N/A,#N/A,FALSE,"SMT2";#N/A,#N/A,FALSE,"Summary";#N/A,#N/A,FALSE,"Graphs";#N/A,#N/A,FALSE,"4 Panel"}</definedName>
    <definedName name="__New31" hidden="1">{#N/A,#N/A,FALSE,"SMT1";#N/A,#N/A,FALSE,"SMT2";#N/A,#N/A,FALSE,"Summary";#N/A,#N/A,FALSE,"Graphs";#N/A,#N/A,FALSE,"4 Panel"}</definedName>
    <definedName name="__New32" localSheetId="10" hidden="1">{#N/A,#N/A,FALSE,"SMT1";#N/A,#N/A,FALSE,"SMT2";#N/A,#N/A,FALSE,"Summary";#N/A,#N/A,FALSE,"Graphs";#N/A,#N/A,FALSE,"4 Panel"}</definedName>
    <definedName name="__New32" localSheetId="4" hidden="1">{#N/A,#N/A,FALSE,"SMT1";#N/A,#N/A,FALSE,"SMT2";#N/A,#N/A,FALSE,"Summary";#N/A,#N/A,FALSE,"Graphs";#N/A,#N/A,FALSE,"4 Panel"}</definedName>
    <definedName name="__New32" hidden="1">{#N/A,#N/A,FALSE,"SMT1";#N/A,#N/A,FALSE,"SMT2";#N/A,#N/A,FALSE,"Summary";#N/A,#N/A,FALSE,"Graphs";#N/A,#N/A,FALSE,"4 Panel"}</definedName>
    <definedName name="__New33" localSheetId="10" hidden="1">{#N/A,#N/A,FALSE,"Full";#N/A,#N/A,FALSE,"Half";#N/A,#N/A,FALSE,"Op Expenses";#N/A,#N/A,FALSE,"Cap Charge";#N/A,#N/A,FALSE,"Cost C";#N/A,#N/A,FALSE,"PP&amp;E";#N/A,#N/A,FALSE,"R&amp;D"}</definedName>
    <definedName name="__New33" localSheetId="4" hidden="1">{#N/A,#N/A,FALSE,"Full";#N/A,#N/A,FALSE,"Half";#N/A,#N/A,FALSE,"Op Expenses";#N/A,#N/A,FALSE,"Cap Charge";#N/A,#N/A,FALSE,"Cost C";#N/A,#N/A,FALSE,"PP&amp;E";#N/A,#N/A,FALSE,"R&amp;D"}</definedName>
    <definedName name="__New33" hidden="1">{#N/A,#N/A,FALSE,"Full";#N/A,#N/A,FALSE,"Half";#N/A,#N/A,FALSE,"Op Expenses";#N/A,#N/A,FALSE,"Cap Charge";#N/A,#N/A,FALSE,"Cost C";#N/A,#N/A,FALSE,"PP&amp;E";#N/A,#N/A,FALSE,"R&amp;D"}</definedName>
    <definedName name="__New34" localSheetId="10" hidden="1">{"EVA",#N/A,FALSE,"SMT2";#N/A,#N/A,FALSE,"Summary";#N/A,#N/A,FALSE,"Graphs";#N/A,#N/A,FALSE,"4 Panel"}</definedName>
    <definedName name="__New34" localSheetId="4" hidden="1">{"EVA",#N/A,FALSE,"SMT2";#N/A,#N/A,FALSE,"Summary";#N/A,#N/A,FALSE,"Graphs";#N/A,#N/A,FALSE,"4 Panel"}</definedName>
    <definedName name="__New34" hidden="1">{"EVA",#N/A,FALSE,"SMT2";#N/A,#N/A,FALSE,"Summary";#N/A,#N/A,FALSE,"Graphs";#N/A,#N/A,FALSE,"4 Panel"}</definedName>
    <definedName name="__New35" localSheetId="10" hidden="1">{#N/A,#N/A,FALSE,"SMT1";#N/A,#N/A,FALSE,"SMT2";#N/A,#N/A,FALSE,"Summary";#N/A,#N/A,FALSE,"Graphs";#N/A,#N/A,FALSE,"4 Panel"}</definedName>
    <definedName name="__New35" localSheetId="4" hidden="1">{#N/A,#N/A,FALSE,"SMT1";#N/A,#N/A,FALSE,"SMT2";#N/A,#N/A,FALSE,"Summary";#N/A,#N/A,FALSE,"Graphs";#N/A,#N/A,FALSE,"4 Panel"}</definedName>
    <definedName name="__New35" hidden="1">{#N/A,#N/A,FALSE,"SMT1";#N/A,#N/A,FALSE,"SMT2";#N/A,#N/A,FALSE,"Summary";#N/A,#N/A,FALSE,"Graphs";#N/A,#N/A,FALSE,"4 Panel"}</definedName>
    <definedName name="__New36" localSheetId="10" hidden="1">{#N/A,#N/A,FALSE,"Full";#N/A,#N/A,FALSE,"Half";#N/A,#N/A,FALSE,"Op Expenses";#N/A,#N/A,FALSE,"Cap Charge";#N/A,#N/A,FALSE,"Cost C";#N/A,#N/A,FALSE,"PP&amp;E";#N/A,#N/A,FALSE,"R&amp;D"}</definedName>
    <definedName name="__New36" localSheetId="4" hidden="1">{#N/A,#N/A,FALSE,"Full";#N/A,#N/A,FALSE,"Half";#N/A,#N/A,FALSE,"Op Expenses";#N/A,#N/A,FALSE,"Cap Charge";#N/A,#N/A,FALSE,"Cost C";#N/A,#N/A,FALSE,"PP&amp;E";#N/A,#N/A,FALSE,"R&amp;D"}</definedName>
    <definedName name="__New36" hidden="1">{#N/A,#N/A,FALSE,"Full";#N/A,#N/A,FALSE,"Half";#N/A,#N/A,FALSE,"Op Expenses";#N/A,#N/A,FALSE,"Cap Charge";#N/A,#N/A,FALSE,"Cost C";#N/A,#N/A,FALSE,"PP&amp;E";#N/A,#N/A,FALSE,"R&amp;D"}</definedName>
    <definedName name="__NEW4" localSheetId="10" hidden="1">{#N/A,#N/A,FALSE,"Full";#N/A,#N/A,FALSE,"Half";#N/A,#N/A,FALSE,"Op Expenses";#N/A,#N/A,FALSE,"Cap Charge";#N/A,#N/A,FALSE,"Cost C";#N/A,#N/A,FALSE,"PP&amp;E";#N/A,#N/A,FALSE,"R&amp;D"}</definedName>
    <definedName name="__NEW4" localSheetId="4" hidden="1">{#N/A,#N/A,FALSE,"Full";#N/A,#N/A,FALSE,"Half";#N/A,#N/A,FALSE,"Op Expenses";#N/A,#N/A,FALSE,"Cap Charge";#N/A,#N/A,FALSE,"Cost C";#N/A,#N/A,FALSE,"PP&amp;E";#N/A,#N/A,FALSE,"R&amp;D"}</definedName>
    <definedName name="__NEW4" hidden="1">{#N/A,#N/A,FALSE,"Full";#N/A,#N/A,FALSE,"Half";#N/A,#N/A,FALSE,"Op Expenses";#N/A,#N/A,FALSE,"Cap Charge";#N/A,#N/A,FALSE,"Cost C";#N/A,#N/A,FALSE,"PP&amp;E";#N/A,#N/A,FALSE,"R&amp;D"}</definedName>
    <definedName name="__OCT2" localSheetId="10" hidden="1">{#N/A,#N/A,FALSE,"BL&amp;GPA";#N/A,#N/A,FALSE,"Summary";#N/A,#N/A,FALSE,"hts"}</definedName>
    <definedName name="__OCT2" localSheetId="4" hidden="1">{#N/A,#N/A,FALSE,"BL&amp;GPA";#N/A,#N/A,FALSE,"Summary";#N/A,#N/A,FALSE,"hts"}</definedName>
    <definedName name="__OCT2" hidden="1">{#N/A,#N/A,FALSE,"BL&amp;GPA";#N/A,#N/A,FALSE,"Summary";#N/A,#N/A,FALSE,"hts"}</definedName>
    <definedName name="__ok1" localSheetId="10" hidden="1">{#N/A,#N/A,FALSE,"balance";#N/A,#N/A,FALSE,"PYG"}</definedName>
    <definedName name="__ok1" localSheetId="4" hidden="1">{#N/A,#N/A,FALSE,"balance";#N/A,#N/A,FALSE,"PYG"}</definedName>
    <definedName name="__ok1" hidden="1">{#N/A,#N/A,FALSE,"balance";#N/A,#N/A,FALSE,"PYG"}</definedName>
    <definedName name="__Ok2" localSheetId="10" hidden="1">{#N/A,#N/A,FALSE,"balance";#N/A,#N/A,FALSE,"PYG"}</definedName>
    <definedName name="__Ok2" localSheetId="4" hidden="1">{#N/A,#N/A,FALSE,"balance";#N/A,#N/A,FALSE,"PYG"}</definedName>
    <definedName name="__Ok2" hidden="1">{#N/A,#N/A,FALSE,"balance";#N/A,#N/A,FALSE,"PYG"}</definedName>
    <definedName name="__op2000">#REF!</definedName>
    <definedName name="__PAG1">#REF!</definedName>
    <definedName name="__PAG2">#REF!</definedName>
    <definedName name="__pas1">#REF!</definedName>
    <definedName name="__pas2">#REF!</definedName>
    <definedName name="__pat1">#REF!</definedName>
    <definedName name="__pay1">#REF!</definedName>
    <definedName name="__pay4">#REF!</definedName>
    <definedName name="__PF1">#REF!</definedName>
    <definedName name="__PF4">#REF!</definedName>
    <definedName name="__PF5">#REF!</definedName>
    <definedName name="__PyG2" localSheetId="10" hidden="1">{#N/A,#N/A,FALSE,"balance";#N/A,#N/A,FALSE,"PYG"}</definedName>
    <definedName name="__PyG2" localSheetId="4" hidden="1">{#N/A,#N/A,FALSE,"balance";#N/A,#N/A,FALSE,"PYG"}</definedName>
    <definedName name="__PyG2" hidden="1">{#N/A,#N/A,FALSE,"balance";#N/A,#N/A,FALSE,"PYG"}</definedName>
    <definedName name="__PYG3" localSheetId="10" hidden="1">{#N/A,#N/A,FALSE,"balance";#N/A,#N/A,FALSE,"PYG"}</definedName>
    <definedName name="__PYG3" localSheetId="4" hidden="1">{#N/A,#N/A,FALSE,"balance";#N/A,#N/A,FALSE,"PYG"}</definedName>
    <definedName name="__PYG3" hidden="1">{#N/A,#N/A,FALSE,"balance";#N/A,#N/A,FALSE,"PYG"}</definedName>
    <definedName name="__PyG33" localSheetId="10" hidden="1">{#N/A,#N/A,FALSE,"balance";#N/A,#N/A,FALSE,"PYG"}</definedName>
    <definedName name="__PyG33" localSheetId="4" hidden="1">{#N/A,#N/A,FALSE,"balance";#N/A,#N/A,FALSE,"PYG"}</definedName>
    <definedName name="__PyG33" hidden="1">{#N/A,#N/A,FALSE,"balance";#N/A,#N/A,FALSE,"PYG"}</definedName>
    <definedName name="__R" localSheetId="10" hidden="1">{#N/A,#N/A,FALSE,"GRAFICO";#N/A,#N/A,FALSE,"CAJA (2)";#N/A,#N/A,FALSE,"TERCEROS-PROMEDIO";#N/A,#N/A,FALSE,"CAJA";#N/A,#N/A,FALSE,"INGRESOS1995-2003";#N/A,#N/A,FALSE,"GASTOS1995-2003"}</definedName>
    <definedName name="__R" localSheetId="4" hidden="1">{#N/A,#N/A,FALSE,"GRAFICO";#N/A,#N/A,FALSE,"CAJA (2)";#N/A,#N/A,FALSE,"TERCEROS-PROMEDIO";#N/A,#N/A,FALSE,"CAJA";#N/A,#N/A,FALSE,"INGRESOS1995-2003";#N/A,#N/A,FALSE,"GASTOS1995-2003"}</definedName>
    <definedName name="__R" hidden="1">{#N/A,#N/A,FALSE,"GRAFICO";#N/A,#N/A,FALSE,"CAJA (2)";#N/A,#N/A,FALSE,"TERCEROS-PROMEDIO";#N/A,#N/A,FALSE,"CAJA";#N/A,#N/A,FALSE,"INGRESOS1995-2003";#N/A,#N/A,FALSE,"GASTOS1995-2003"}</definedName>
    <definedName name="__RA1">#N/A</definedName>
    <definedName name="__RA2">#N/A</definedName>
    <definedName name="__RA3">#REF!</definedName>
    <definedName name="__RA4">#REF!</definedName>
    <definedName name="__RA5">#REF!</definedName>
    <definedName name="__RA6">#N/A</definedName>
    <definedName name="__REQ1">#REF!</definedName>
    <definedName name="__TR10">#REF!</definedName>
    <definedName name="__TR11">#REF!</definedName>
    <definedName name="__TR12">#REF!</definedName>
    <definedName name="__TR13">#REF!</definedName>
    <definedName name="__TR14">#REF!</definedName>
    <definedName name="__TR15">#REF!</definedName>
    <definedName name="__TR16">#REF!</definedName>
    <definedName name="__XX1">#REF!</definedName>
    <definedName name="__XX10">#REF!</definedName>
    <definedName name="__XX11">#REF!</definedName>
    <definedName name="__XX12">#REF!</definedName>
    <definedName name="__XX2">#REF!</definedName>
    <definedName name="__XX3">#REF!</definedName>
    <definedName name="__XX4">#REF!</definedName>
    <definedName name="__XX5">#REF!</definedName>
    <definedName name="__XX6">#REF!</definedName>
    <definedName name="__XX7">#REF!</definedName>
    <definedName name="__XX8">#REF!</definedName>
    <definedName name="__XX9">#REF!</definedName>
    <definedName name="_0">#N/A</definedName>
    <definedName name="_1">#REF!</definedName>
    <definedName name="_1.__PRODUCCION_Y_SERVICIOS___P_63">#REF!</definedName>
    <definedName name="_1._TOTAL_GASTOS">#REF!</definedName>
    <definedName name="_1_">#REF!</definedName>
    <definedName name="_1_______________________0febr">#REF!</definedName>
    <definedName name="_1_00346">#REF!</definedName>
    <definedName name="_10_____________________0febr">#REF!</definedName>
    <definedName name="_10____________________febr">#REF!</definedName>
    <definedName name="_11__________________0febr">#REF!</definedName>
    <definedName name="_12______________________febr">#REF!</definedName>
    <definedName name="_12___________________febr">#REF!</definedName>
    <definedName name="_1201_03">#N/A</definedName>
    <definedName name="_1221ACR">#REF!</definedName>
    <definedName name="_13_________________0febr">#REF!</definedName>
    <definedName name="_14____________________0febr">#REF!</definedName>
    <definedName name="_14__________________febr">#REF!</definedName>
    <definedName name="_15________________0febr">#REF!</definedName>
    <definedName name="_16_____________________febr">#REF!</definedName>
    <definedName name="_16_________________febr">#REF!</definedName>
    <definedName name="_1612_13">#REF!</definedName>
    <definedName name="_17_______________0febr">#REF!</definedName>
    <definedName name="_18___________________0febr">#REF!</definedName>
    <definedName name="_18________________febr">#REF!</definedName>
    <definedName name="_19______________0febr">#REF!</definedName>
    <definedName name="_1febr">#REF!</definedName>
    <definedName name="_2">#REF!</definedName>
    <definedName name="_2_">#REF!</definedName>
    <definedName name="_2________________________febr">#REF!</definedName>
    <definedName name="_2_______________________0febr">#REF!</definedName>
    <definedName name="_2_0febr">#REF!</definedName>
    <definedName name="_2_0RA" localSheetId="4">[3]Hoja1!#REF!</definedName>
    <definedName name="_2_0RA">[4]Hoja1!#REF!</definedName>
    <definedName name="_20____________________febr">#REF!</definedName>
    <definedName name="_20_______________febr">#REF!</definedName>
    <definedName name="_21_____________0febr">#REF!</definedName>
    <definedName name="_22__________________0febr">#REF!</definedName>
    <definedName name="_22______________febr">#REF!</definedName>
    <definedName name="_23____________0febr">#REF!</definedName>
    <definedName name="_24___________________febr">#REF!</definedName>
    <definedName name="_24_____________febr">#REF!</definedName>
    <definedName name="_25___________0febr">#REF!</definedName>
    <definedName name="_26_________________0febr">#REF!</definedName>
    <definedName name="_26____________febr">#REF!</definedName>
    <definedName name="_27__________0febr">#REF!</definedName>
    <definedName name="_28__________________febr">#REF!</definedName>
    <definedName name="_28___________febr">#REF!</definedName>
    <definedName name="_29_________0febr">#REF!</definedName>
    <definedName name="_2febr">#REF!</definedName>
    <definedName name="_3.__GASTOS_VENTAS___P_62">#REF!</definedName>
    <definedName name="_3______________________0febr">#REF!</definedName>
    <definedName name="_30________________0febr">#REF!</definedName>
    <definedName name="_30__________febr">#REF!</definedName>
    <definedName name="_31________0febr">#REF!</definedName>
    <definedName name="_32_________________febr">#REF!</definedName>
    <definedName name="_32_________febr">#REF!</definedName>
    <definedName name="_33_______0febr">#REF!</definedName>
    <definedName name="_34_______________0febr">#REF!</definedName>
    <definedName name="_34________febr">#REF!</definedName>
    <definedName name="_35______0febr">#REF!</definedName>
    <definedName name="_36________________febr">#REF!</definedName>
    <definedName name="_36_______febr">#REF!</definedName>
    <definedName name="_37_____0febr">#REF!</definedName>
    <definedName name="_38______________0febr">#REF!</definedName>
    <definedName name="_38______febr">#REF!</definedName>
    <definedName name="_39____0febr">#REF!</definedName>
    <definedName name="_3febr">#REF!</definedName>
    <definedName name="_4._GASTOS_DE_ADMINISTRACION___P_61">#REF!</definedName>
    <definedName name="_4________________________febr">#REF!</definedName>
    <definedName name="_4_______________________febr">#REF!</definedName>
    <definedName name="_40_______________febr">#REF!</definedName>
    <definedName name="_40_____febr">#REF!</definedName>
    <definedName name="_41___0febr">#REF!</definedName>
    <definedName name="_42_____________0febr">#REF!</definedName>
    <definedName name="_42____febr">#REF!</definedName>
    <definedName name="_43_0febr">#REF!</definedName>
    <definedName name="_44______________febr">#REF!</definedName>
    <definedName name="_44febr">#REF!</definedName>
    <definedName name="_46____________0febr">#REF!</definedName>
    <definedName name="_48_____________febr">#REF!</definedName>
    <definedName name="_4febr">#REF!</definedName>
    <definedName name="_5_____________________0febr">#REF!</definedName>
    <definedName name="_50___________0febr">#REF!</definedName>
    <definedName name="_52____________febr">#REF!</definedName>
    <definedName name="_54__________0febr">#REF!</definedName>
    <definedName name="_56___________febr">#REF!</definedName>
    <definedName name="_58_________0febr">#REF!</definedName>
    <definedName name="_6______________________0febr">#REF!</definedName>
    <definedName name="_6______________________febr">#REF!</definedName>
    <definedName name="_60__________febr">#REF!</definedName>
    <definedName name="_62________0febr">#REF!</definedName>
    <definedName name="_64_________febr">#REF!</definedName>
    <definedName name="_66_______0febr">#REF!</definedName>
    <definedName name="_68________febr">#REF!</definedName>
    <definedName name="_7____________________0febr">#REF!</definedName>
    <definedName name="_70______0febr">#REF!</definedName>
    <definedName name="_72_______febr">#REF!</definedName>
    <definedName name="_74_____0febr">#REF!</definedName>
    <definedName name="_76______febr">#REF!</definedName>
    <definedName name="_78____0febr">#REF!</definedName>
    <definedName name="_8_______________________febr">#REF!</definedName>
    <definedName name="_8_____________________febr">#REF!</definedName>
    <definedName name="_80_____febr">#REF!</definedName>
    <definedName name="_82___0febr">#REF!</definedName>
    <definedName name="_84____febr">#REF!</definedName>
    <definedName name="_86_0febr">#REF!</definedName>
    <definedName name="_88febr">#REF!</definedName>
    <definedName name="_9___________________0febr">#REF!</definedName>
    <definedName name="_A_">#REF!</definedName>
    <definedName name="_act1">#REF!</definedName>
    <definedName name="_act2">#REF!</definedName>
    <definedName name="_act3">#REF!</definedName>
    <definedName name="_apf1">#REF!</definedName>
    <definedName name="_arp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0</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_">#REF!</definedName>
    <definedName name="_C_">#REF!</definedName>
    <definedName name="_cmd1">#REF!</definedName>
    <definedName name="_d">#REF!</definedName>
    <definedName name="_D_">#REF!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5">#REF!</definedName>
    <definedName name="_DAT50">#REF!</definedName>
    <definedName name="_DAT52">#REF!</definedName>
    <definedName name="_DAT53">#REF!</definedName>
    <definedName name="_DAT55">#REF!</definedName>
    <definedName name="_DAT56">#REF!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9">#REF!</definedName>
    <definedName name="_E_">#REF!</definedName>
    <definedName name="_END1">#REF!</definedName>
    <definedName name="_f" localSheetId="10" hidden="1">{#N/A,#N/A,FALSE,"GRAFICO";#N/A,#N/A,FALSE,"CAJA (2)";#N/A,#N/A,FALSE,"TERCEROS-PROMEDIO";#N/A,#N/A,FALSE,"CAJA";#N/A,#N/A,FALSE,"INGRESOS1995-2003";#N/A,#N/A,FALSE,"GASTOS1995-2003"}</definedName>
    <definedName name="_f" localSheetId="4" hidden="1">{#N/A,#N/A,FALSE,"GRAFICO";#N/A,#N/A,FALSE,"CAJA (2)";#N/A,#N/A,FALSE,"TERCEROS-PROMEDIO";#N/A,#N/A,FALSE,"CAJA";#N/A,#N/A,FALSE,"INGRESOS1995-2003";#N/A,#N/A,FALSE,"GASTOS1995-2003"}</definedName>
    <definedName name="_f" hidden="1">{#N/A,#N/A,FALSE,"GRAFICO";#N/A,#N/A,FALSE,"CAJA (2)";#N/A,#N/A,FALSE,"TERCEROS-PROMEDIO";#N/A,#N/A,FALSE,"CAJA";#N/A,#N/A,FALSE,"INGRESOS1995-2003";#N/A,#N/A,FALSE,"GASTOS1995-2003"}</definedName>
    <definedName name="_Fill" localSheetId="10" hidden="1">#REF!</definedName>
    <definedName name="_Fill" localSheetId="4" hidden="1">#REF!</definedName>
    <definedName name="_Fill" hidden="1">#REF!</definedName>
    <definedName name="_xlnm._FilterDatabase" localSheetId="8" hidden="1">'DES activos y OEFs'!$B$4:$H$58</definedName>
    <definedName name="_xlnm._FilterDatabase" localSheetId="10" hidden="1">'DES Ing. OR'!$B$4:$Q$4</definedName>
    <definedName name="_xlnm._FilterDatabase" localSheetId="4" hidden="1">'Resumen Deuda 1T2026'!$B$8:$I$197</definedName>
    <definedName name="_gas1" localSheetId="4">#REF!</definedName>
    <definedName name="_gas1">#REF!</definedName>
    <definedName name="_gas2" localSheetId="4">#REF!</definedName>
    <definedName name="_gas2">#REF!</definedName>
    <definedName name="_gas3" localSheetId="4">#REF!</definedName>
    <definedName name="_gas3">#REF!</definedName>
    <definedName name="_gas4">#REF!</definedName>
    <definedName name="_gas5">#REF!</definedName>
    <definedName name="_GND1">#REF!</definedName>
    <definedName name="_GND2">#REF!</definedName>
    <definedName name="_GND3">#REF!</definedName>
    <definedName name="_GND4">#REF!</definedName>
    <definedName name="_GND5">#REF!</definedName>
    <definedName name="_GTO1">#REF!</definedName>
    <definedName name="_IMP1">#REF!</definedName>
    <definedName name="_ing1">#REF!</definedName>
    <definedName name="_ing2">#REF!</definedName>
    <definedName name="_ing3">#REF!</definedName>
    <definedName name="_isa1">#REF!</definedName>
    <definedName name="_isa3">#REF!</definedName>
    <definedName name="_Key1" hidden="1">[5]INVERGPO!$AF$24:$AF$103</definedName>
    <definedName name="_Key2" hidden="1">[5]INVERGPO!$AF$7:$AF$11</definedName>
    <definedName name="_Key54" hidden="1">[5]INVERGPO!$AF$24:$AF$103</definedName>
    <definedName name="_Key55" hidden="1">[5]INVERGPO!$AF$7:$AF$11</definedName>
    <definedName name="_LOB10" localSheetId="4">#REF!</definedName>
    <definedName name="_LOB10">#REF!</definedName>
    <definedName name="_LOB35" localSheetId="4">#REF!</definedName>
    <definedName name="_LOB35">#REF!</definedName>
    <definedName name="_new1" localSheetId="10" hidden="1">{#N/A,#N/A,FALSE,"SMT1";#N/A,#N/A,FALSE,"SMT2";#N/A,#N/A,FALSE,"Summary";#N/A,#N/A,FALSE,"Graphs";#N/A,#N/A,FALSE,"4 Panel"}</definedName>
    <definedName name="_new1" localSheetId="4" hidden="1">{#N/A,#N/A,FALSE,"SMT1";#N/A,#N/A,FALSE,"SMT2";#N/A,#N/A,FALSE,"Summary";#N/A,#N/A,FALSE,"Graphs";#N/A,#N/A,FALSE,"4 Panel"}</definedName>
    <definedName name="_new1" hidden="1">{#N/A,#N/A,FALSE,"SMT1";#N/A,#N/A,FALSE,"SMT2";#N/A,#N/A,FALSE,"Summary";#N/A,#N/A,FALSE,"Graphs";#N/A,#N/A,FALSE,"4 Panel"}</definedName>
    <definedName name="_New15" localSheetId="10" hidden="1">{"EVA",#N/A,FALSE,"SMT2";#N/A,#N/A,FALSE,"Summary";#N/A,#N/A,FALSE,"Graphs";#N/A,#N/A,FALSE,"4 Panel"}</definedName>
    <definedName name="_New15" localSheetId="4" hidden="1">{"EVA",#N/A,FALSE,"SMT2";#N/A,#N/A,FALSE,"Summary";#N/A,#N/A,FALSE,"Graphs";#N/A,#N/A,FALSE,"4 Panel"}</definedName>
    <definedName name="_New15" hidden="1">{"EVA",#N/A,FALSE,"SMT2";#N/A,#N/A,FALSE,"Summary";#N/A,#N/A,FALSE,"Graphs";#N/A,#N/A,FALSE,"4 Panel"}</definedName>
    <definedName name="_New16" localSheetId="10" hidden="1">{#N/A,#N/A,FALSE,"SMT1";#N/A,#N/A,FALSE,"SMT2";#N/A,#N/A,FALSE,"Summary";#N/A,#N/A,FALSE,"Graphs";#N/A,#N/A,FALSE,"4 Panel"}</definedName>
    <definedName name="_New16" localSheetId="4" hidden="1">{#N/A,#N/A,FALSE,"SMT1";#N/A,#N/A,FALSE,"SMT2";#N/A,#N/A,FALSE,"Summary";#N/A,#N/A,FALSE,"Graphs";#N/A,#N/A,FALSE,"4 Panel"}</definedName>
    <definedName name="_New16" hidden="1">{#N/A,#N/A,FALSE,"SMT1";#N/A,#N/A,FALSE,"SMT2";#N/A,#N/A,FALSE,"Summary";#N/A,#N/A,FALSE,"Graphs";#N/A,#N/A,FALSE,"4 Panel"}</definedName>
    <definedName name="_New17" localSheetId="10" hidden="1">{#N/A,#N/A,FALSE,"SMT1";#N/A,#N/A,FALSE,"SMT2";#N/A,#N/A,FALSE,"Summary";#N/A,#N/A,FALSE,"Graphs";#N/A,#N/A,FALSE,"4 Panel"}</definedName>
    <definedName name="_New17" localSheetId="4" hidden="1">{#N/A,#N/A,FALSE,"SMT1";#N/A,#N/A,FALSE,"SMT2";#N/A,#N/A,FALSE,"Summary";#N/A,#N/A,FALSE,"Graphs";#N/A,#N/A,FALSE,"4 Panel"}</definedName>
    <definedName name="_New17" hidden="1">{#N/A,#N/A,FALSE,"SMT1";#N/A,#N/A,FALSE,"SMT2";#N/A,#N/A,FALSE,"Summary";#N/A,#N/A,FALSE,"Graphs";#N/A,#N/A,FALSE,"4 Panel"}</definedName>
    <definedName name="_New18" localSheetId="10" hidden="1">{#N/A,#N/A,FALSE,"Full";#N/A,#N/A,FALSE,"Half";#N/A,#N/A,FALSE,"Op Expenses";#N/A,#N/A,FALSE,"Cap Charge";#N/A,#N/A,FALSE,"Cost C";#N/A,#N/A,FALSE,"PP&amp;E";#N/A,#N/A,FALSE,"R&amp;D"}</definedName>
    <definedName name="_New18" localSheetId="4" hidden="1">{#N/A,#N/A,FALSE,"Full";#N/A,#N/A,FALSE,"Half";#N/A,#N/A,FALSE,"Op Expenses";#N/A,#N/A,FALSE,"Cap Charge";#N/A,#N/A,FALSE,"Cost C";#N/A,#N/A,FALSE,"PP&amp;E";#N/A,#N/A,FALSE,"R&amp;D"}</definedName>
    <definedName name="_New18" hidden="1">{#N/A,#N/A,FALSE,"Full";#N/A,#N/A,FALSE,"Half";#N/A,#N/A,FALSE,"Op Expenses";#N/A,#N/A,FALSE,"Cap Charge";#N/A,#N/A,FALSE,"Cost C";#N/A,#N/A,FALSE,"PP&amp;E";#N/A,#N/A,FALSE,"R&amp;D"}</definedName>
    <definedName name="_New19" localSheetId="10" hidden="1">{"EVA",#N/A,FALSE,"SMT2";#N/A,#N/A,FALSE,"Summary";#N/A,#N/A,FALSE,"Graphs";#N/A,#N/A,FALSE,"4 Panel"}</definedName>
    <definedName name="_New19" localSheetId="4" hidden="1">{"EVA",#N/A,FALSE,"SMT2";#N/A,#N/A,FALSE,"Summary";#N/A,#N/A,FALSE,"Graphs";#N/A,#N/A,FALSE,"4 Panel"}</definedName>
    <definedName name="_New19" hidden="1">{"EVA",#N/A,FALSE,"SMT2";#N/A,#N/A,FALSE,"Summary";#N/A,#N/A,FALSE,"Graphs";#N/A,#N/A,FALSE,"4 Panel"}</definedName>
    <definedName name="_New20" localSheetId="10" hidden="1">{#N/A,#N/A,FALSE,"SMT1";#N/A,#N/A,FALSE,"SMT2";#N/A,#N/A,FALSE,"Summary";#N/A,#N/A,FALSE,"Graphs";#N/A,#N/A,FALSE,"4 Panel"}</definedName>
    <definedName name="_New20" localSheetId="4" hidden="1">{#N/A,#N/A,FALSE,"SMT1";#N/A,#N/A,FALSE,"SMT2";#N/A,#N/A,FALSE,"Summary";#N/A,#N/A,FALSE,"Graphs";#N/A,#N/A,FALSE,"4 Panel"}</definedName>
    <definedName name="_New20" hidden="1">{#N/A,#N/A,FALSE,"SMT1";#N/A,#N/A,FALSE,"SMT2";#N/A,#N/A,FALSE,"Summary";#N/A,#N/A,FALSE,"Graphs";#N/A,#N/A,FALSE,"4 Panel"}</definedName>
    <definedName name="_New21" localSheetId="10" hidden="1">{#N/A,#N/A,FALSE,"Full";#N/A,#N/A,FALSE,"Half";#N/A,#N/A,FALSE,"Op Expenses";#N/A,#N/A,FALSE,"Cap Charge";#N/A,#N/A,FALSE,"Cost C";#N/A,#N/A,FALSE,"PP&amp;E";#N/A,#N/A,FALSE,"R&amp;D"}</definedName>
    <definedName name="_New21" localSheetId="4" hidden="1">{#N/A,#N/A,FALSE,"Full";#N/A,#N/A,FALSE,"Half";#N/A,#N/A,FALSE,"Op Expenses";#N/A,#N/A,FALSE,"Cap Charge";#N/A,#N/A,FALSE,"Cost C";#N/A,#N/A,FALSE,"PP&amp;E";#N/A,#N/A,FALSE,"R&amp;D"}</definedName>
    <definedName name="_New21" hidden="1">{#N/A,#N/A,FALSE,"Full";#N/A,#N/A,FALSE,"Half";#N/A,#N/A,FALSE,"Op Expenses";#N/A,#N/A,FALSE,"Cap Charge";#N/A,#N/A,FALSE,"Cost C";#N/A,#N/A,FALSE,"PP&amp;E";#N/A,#N/A,FALSE,"R&amp;D"}</definedName>
    <definedName name="_NEW3" localSheetId="10" hidden="1">{#N/A,#N/A,FALSE,"SMT1";#N/A,#N/A,FALSE,"SMT2";#N/A,#N/A,FALSE,"Summary";#N/A,#N/A,FALSE,"Graphs";#N/A,#N/A,FALSE,"4 Panel"}</definedName>
    <definedName name="_NEW3" localSheetId="4" hidden="1">{#N/A,#N/A,FALSE,"SMT1";#N/A,#N/A,FALSE,"SMT2";#N/A,#N/A,FALSE,"Summary";#N/A,#N/A,FALSE,"Graphs";#N/A,#N/A,FALSE,"4 Panel"}</definedName>
    <definedName name="_NEW3" hidden="1">{#N/A,#N/A,FALSE,"SMT1";#N/A,#N/A,FALSE,"SMT2";#N/A,#N/A,FALSE,"Summary";#N/A,#N/A,FALSE,"Graphs";#N/A,#N/A,FALSE,"4 Panel"}</definedName>
    <definedName name="_nEW30" localSheetId="10" hidden="1">{"EVA",#N/A,FALSE,"SMT2";#N/A,#N/A,FALSE,"Summary";#N/A,#N/A,FALSE,"Graphs";#N/A,#N/A,FALSE,"4 Panel"}</definedName>
    <definedName name="_nEW30" localSheetId="4" hidden="1">{"EVA",#N/A,FALSE,"SMT2";#N/A,#N/A,FALSE,"Summary";#N/A,#N/A,FALSE,"Graphs";#N/A,#N/A,FALSE,"4 Panel"}</definedName>
    <definedName name="_nEW30" hidden="1">{"EVA",#N/A,FALSE,"SMT2";#N/A,#N/A,FALSE,"Summary";#N/A,#N/A,FALSE,"Graphs";#N/A,#N/A,FALSE,"4 Panel"}</definedName>
    <definedName name="_New31" localSheetId="10" hidden="1">{#N/A,#N/A,FALSE,"SMT1";#N/A,#N/A,FALSE,"SMT2";#N/A,#N/A,FALSE,"Summary";#N/A,#N/A,FALSE,"Graphs";#N/A,#N/A,FALSE,"4 Panel"}</definedName>
    <definedName name="_New31" localSheetId="4" hidden="1">{#N/A,#N/A,FALSE,"SMT1";#N/A,#N/A,FALSE,"SMT2";#N/A,#N/A,FALSE,"Summary";#N/A,#N/A,FALSE,"Graphs";#N/A,#N/A,FALSE,"4 Panel"}</definedName>
    <definedName name="_New31" hidden="1">{#N/A,#N/A,FALSE,"SMT1";#N/A,#N/A,FALSE,"SMT2";#N/A,#N/A,FALSE,"Summary";#N/A,#N/A,FALSE,"Graphs";#N/A,#N/A,FALSE,"4 Panel"}</definedName>
    <definedName name="_New32" localSheetId="10" hidden="1">{#N/A,#N/A,FALSE,"SMT1";#N/A,#N/A,FALSE,"SMT2";#N/A,#N/A,FALSE,"Summary";#N/A,#N/A,FALSE,"Graphs";#N/A,#N/A,FALSE,"4 Panel"}</definedName>
    <definedName name="_New32" localSheetId="4" hidden="1">{#N/A,#N/A,FALSE,"SMT1";#N/A,#N/A,FALSE,"SMT2";#N/A,#N/A,FALSE,"Summary";#N/A,#N/A,FALSE,"Graphs";#N/A,#N/A,FALSE,"4 Panel"}</definedName>
    <definedName name="_New32" hidden="1">{#N/A,#N/A,FALSE,"SMT1";#N/A,#N/A,FALSE,"SMT2";#N/A,#N/A,FALSE,"Summary";#N/A,#N/A,FALSE,"Graphs";#N/A,#N/A,FALSE,"4 Panel"}</definedName>
    <definedName name="_New33" localSheetId="10" hidden="1">{#N/A,#N/A,FALSE,"Full";#N/A,#N/A,FALSE,"Half";#N/A,#N/A,FALSE,"Op Expenses";#N/A,#N/A,FALSE,"Cap Charge";#N/A,#N/A,FALSE,"Cost C";#N/A,#N/A,FALSE,"PP&amp;E";#N/A,#N/A,FALSE,"R&amp;D"}</definedName>
    <definedName name="_New33" localSheetId="4" hidden="1">{#N/A,#N/A,FALSE,"Full";#N/A,#N/A,FALSE,"Half";#N/A,#N/A,FALSE,"Op Expenses";#N/A,#N/A,FALSE,"Cap Charge";#N/A,#N/A,FALSE,"Cost C";#N/A,#N/A,FALSE,"PP&amp;E";#N/A,#N/A,FALSE,"R&amp;D"}</definedName>
    <definedName name="_New33" hidden="1">{#N/A,#N/A,FALSE,"Full";#N/A,#N/A,FALSE,"Half";#N/A,#N/A,FALSE,"Op Expenses";#N/A,#N/A,FALSE,"Cap Charge";#N/A,#N/A,FALSE,"Cost C";#N/A,#N/A,FALSE,"PP&amp;E";#N/A,#N/A,FALSE,"R&amp;D"}</definedName>
    <definedName name="_New34" localSheetId="10" hidden="1">{"EVA",#N/A,FALSE,"SMT2";#N/A,#N/A,FALSE,"Summary";#N/A,#N/A,FALSE,"Graphs";#N/A,#N/A,FALSE,"4 Panel"}</definedName>
    <definedName name="_New34" localSheetId="4" hidden="1">{"EVA",#N/A,FALSE,"SMT2";#N/A,#N/A,FALSE,"Summary";#N/A,#N/A,FALSE,"Graphs";#N/A,#N/A,FALSE,"4 Panel"}</definedName>
    <definedName name="_New34" hidden="1">{"EVA",#N/A,FALSE,"SMT2";#N/A,#N/A,FALSE,"Summary";#N/A,#N/A,FALSE,"Graphs";#N/A,#N/A,FALSE,"4 Panel"}</definedName>
    <definedName name="_New35" localSheetId="10" hidden="1">{#N/A,#N/A,FALSE,"SMT1";#N/A,#N/A,FALSE,"SMT2";#N/A,#N/A,FALSE,"Summary";#N/A,#N/A,FALSE,"Graphs";#N/A,#N/A,FALSE,"4 Panel"}</definedName>
    <definedName name="_New35" localSheetId="4" hidden="1">{#N/A,#N/A,FALSE,"SMT1";#N/A,#N/A,FALSE,"SMT2";#N/A,#N/A,FALSE,"Summary";#N/A,#N/A,FALSE,"Graphs";#N/A,#N/A,FALSE,"4 Panel"}</definedName>
    <definedName name="_New35" hidden="1">{#N/A,#N/A,FALSE,"SMT1";#N/A,#N/A,FALSE,"SMT2";#N/A,#N/A,FALSE,"Summary";#N/A,#N/A,FALSE,"Graphs";#N/A,#N/A,FALSE,"4 Panel"}</definedName>
    <definedName name="_New36" localSheetId="10" hidden="1">{#N/A,#N/A,FALSE,"Full";#N/A,#N/A,FALSE,"Half";#N/A,#N/A,FALSE,"Op Expenses";#N/A,#N/A,FALSE,"Cap Charge";#N/A,#N/A,FALSE,"Cost C";#N/A,#N/A,FALSE,"PP&amp;E";#N/A,#N/A,FALSE,"R&amp;D"}</definedName>
    <definedName name="_New36" localSheetId="4" hidden="1">{#N/A,#N/A,FALSE,"Full";#N/A,#N/A,FALSE,"Half";#N/A,#N/A,FALSE,"Op Expenses";#N/A,#N/A,FALSE,"Cap Charge";#N/A,#N/A,FALSE,"Cost C";#N/A,#N/A,FALSE,"PP&amp;E";#N/A,#N/A,FALSE,"R&amp;D"}</definedName>
    <definedName name="_New36" hidden="1">{#N/A,#N/A,FALSE,"Full";#N/A,#N/A,FALSE,"Half";#N/A,#N/A,FALSE,"Op Expenses";#N/A,#N/A,FALSE,"Cap Charge";#N/A,#N/A,FALSE,"Cost C";#N/A,#N/A,FALSE,"PP&amp;E";#N/A,#N/A,FALSE,"R&amp;D"}</definedName>
    <definedName name="_NEW4" localSheetId="10" hidden="1">{#N/A,#N/A,FALSE,"Full";#N/A,#N/A,FALSE,"Half";#N/A,#N/A,FALSE,"Op Expenses";#N/A,#N/A,FALSE,"Cap Charge";#N/A,#N/A,FALSE,"Cost C";#N/A,#N/A,FALSE,"PP&amp;E";#N/A,#N/A,FALSE,"R&amp;D"}</definedName>
    <definedName name="_NEW4" localSheetId="4"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op2000">#REF!</definedName>
    <definedName name="_Orden" hidden="1">[5]INVERGPO!$B$24:$AF$103</definedName>
    <definedName name="_Order1" hidden="1">0</definedName>
    <definedName name="_Order2" hidden="1">0</definedName>
    <definedName name="_Pag1">#REF!</definedName>
    <definedName name="_PAG2">#REF!</definedName>
    <definedName name="_Parse_In" localSheetId="10" hidden="1">[6]BOGOTA!#REF!</definedName>
    <definedName name="_Parse_In" localSheetId="4" hidden="1">[6]BOGOTA!#REF!</definedName>
    <definedName name="_Parse_In" hidden="1">[6]BOGOTA!#REF!</definedName>
    <definedName name="_pas1" localSheetId="4">#REF!</definedName>
    <definedName name="_pas1">#REF!</definedName>
    <definedName name="_pas2" localSheetId="4">#REF!</definedName>
    <definedName name="_pas2">#REF!</definedName>
    <definedName name="_pat1" localSheetId="4">#REF!</definedName>
    <definedName name="_pat1">#REF!</definedName>
    <definedName name="_pay1">#REF!</definedName>
    <definedName name="_pay4">#REF!</definedName>
    <definedName name="_PF1">#REF!</definedName>
    <definedName name="_PF4">#REF!</definedName>
    <definedName name="_PF5">#REF!</definedName>
    <definedName name="_PYG1">#REF!</definedName>
    <definedName name="_PYG2">#REF!</definedName>
    <definedName name="_R" localSheetId="10" hidden="1">{#N/A,#N/A,FALSE,"GRAFICO";#N/A,#N/A,FALSE,"CAJA (2)";#N/A,#N/A,FALSE,"TERCEROS-PROMEDIO";#N/A,#N/A,FALSE,"CAJA";#N/A,#N/A,FALSE,"INGRESOS1995-2003";#N/A,#N/A,FALSE,"GASTOS1995-2003"}</definedName>
    <definedName name="_R" localSheetId="4"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A1">#N/A</definedName>
    <definedName name="_RA2">#N/A</definedName>
    <definedName name="_RA3">#REF!</definedName>
    <definedName name="_RA4">#REF!</definedName>
    <definedName name="_RA5">#REF!</definedName>
    <definedName name="_RA6">#N/A</definedName>
    <definedName name="_Regression_Int" hidden="1">1</definedName>
    <definedName name="_Regression_Out" localSheetId="10" hidden="1">#REF!</definedName>
    <definedName name="_Regression_Out" localSheetId="4" hidden="1">#REF!</definedName>
    <definedName name="_Regression_Out" hidden="1">#REF!</definedName>
    <definedName name="_Regression_X" localSheetId="10" hidden="1">#REF!</definedName>
    <definedName name="_Regression_X" localSheetId="4" hidden="1">#REF!</definedName>
    <definedName name="_Regression_X" hidden="1">#REF!</definedName>
    <definedName name="_Regression_Y" localSheetId="10" hidden="1">#REF!</definedName>
    <definedName name="_Regression_Y" localSheetId="4" hidden="1">#REF!</definedName>
    <definedName name="_Regression_Y" hidden="1">#REF!</definedName>
    <definedName name="_REQ1">#REF!</definedName>
    <definedName name="_Sort" hidden="1">[5]INVERGPO!$B$24:$AF$103</definedName>
    <definedName name="_Table2_Out" localSheetId="10" hidden="1">#REF!</definedName>
    <definedName name="_Table2_Out" localSheetId="4" hidden="1">#REF!</definedName>
    <definedName name="_Table2_Out" hidden="1">#REF!</definedName>
    <definedName name="_TR10" localSheetId="4">#REF!</definedName>
    <definedName name="_TR10">#REF!</definedName>
    <definedName name="_TR11" localSheetId="4">#REF!</definedName>
    <definedName name="_TR11">#REF!</definedName>
    <definedName name="_TR12">#REF!</definedName>
    <definedName name="_TR13">#REF!</definedName>
    <definedName name="_TR14">#REF!</definedName>
    <definedName name="_TR15">#REF!</definedName>
    <definedName name="_TR16">#REF!</definedName>
    <definedName name="_XX1">#REF!</definedName>
    <definedName name="_XX10">#REF!</definedName>
    <definedName name="_XX11">#REF!</definedName>
    <definedName name="_XX12">#REF!</definedName>
    <definedName name="_XX2">#REF!</definedName>
    <definedName name="_XX3">#REF!</definedName>
    <definedName name="_XX4">#REF!</definedName>
    <definedName name="_XX5">#REF!</definedName>
    <definedName name="_XX6">#REF!</definedName>
    <definedName name="_XX7">#REF!</definedName>
    <definedName name="_XX8">#REF!</definedName>
    <definedName name="_XX9">#REF!</definedName>
    <definedName name="a" localSheetId="10" hidden="1">{#N/A,#N/A,FALSE,"balance";#N/A,#N/A,FALSE,"PYG"}</definedName>
    <definedName name="a" localSheetId="4" hidden="1">{#N/A,#N/A,FALSE,"balance";#N/A,#N/A,FALSE,"PYG"}</definedName>
    <definedName name="a" hidden="1">{#N/A,#N/A,FALSE,"balance";#N/A,#N/A,FALSE,"PYG"}</definedName>
    <definedName name="A.1.">#REF!</definedName>
    <definedName name="A.1._VOLVER">#REF!</definedName>
    <definedName name="A.1.1.">#REF!</definedName>
    <definedName name="A.1.1._VOLVER">#REF!</definedName>
    <definedName name="A.1.1.1.">#REF!</definedName>
    <definedName name="A.1.1.2.">#REF!</definedName>
    <definedName name="A.1.1.3.">#REF!</definedName>
    <definedName name="A.1.1.4">#REF!</definedName>
    <definedName name="A.1.2.">#REF!</definedName>
    <definedName name="A.1.2._VOLVER">#REF!</definedName>
    <definedName name="A.1.2.1.">#REF!</definedName>
    <definedName name="A.1.2.2.">#REF!</definedName>
    <definedName name="A.1.2.3.">#REF!</definedName>
    <definedName name="A.1.2.4.">#REF!</definedName>
    <definedName name="A.1.2.5.">#REF!</definedName>
    <definedName name="A.1.2.6.">#REF!</definedName>
    <definedName name="A.1.2.7.">#REF!</definedName>
    <definedName name="A.1.2.8.">#REF!</definedName>
    <definedName name="A.1.2.9.">#REF!</definedName>
    <definedName name="A.1.3.">#REF!</definedName>
    <definedName name="A.1.3._VOLVER">#REF!</definedName>
    <definedName name="A.1.3.1.">#REF!</definedName>
    <definedName name="A.1.3.2.">#REF!</definedName>
    <definedName name="A.1.3.3.">#REF!</definedName>
    <definedName name="A.1.3.4.">#REF!</definedName>
    <definedName name="A.1.4.">#REF!</definedName>
    <definedName name="A.1.4._VOLVER">#REF!</definedName>
    <definedName name="A.1.4.1.">#REF!</definedName>
    <definedName name="A.1.4.2.">#REF!</definedName>
    <definedName name="A.1.4.3.">#REF!</definedName>
    <definedName name="A.1.4.4.">#REF!</definedName>
    <definedName name="A.1.4.5.">#REF!</definedName>
    <definedName name="A.1.4.6.">#REF!</definedName>
    <definedName name="A.1.4.7.">#REF!</definedName>
    <definedName name="A.2.">#REF!</definedName>
    <definedName name="A.2._VOLVER">#REF!</definedName>
    <definedName name="A.2.1.">#REF!</definedName>
    <definedName name="A.2.1._VOLVER">#REF!</definedName>
    <definedName name="A.2.1.1.">#REF!</definedName>
    <definedName name="A.2.1.2.">#REF!</definedName>
    <definedName name="A.2.2.">#REF!</definedName>
    <definedName name="A.2.2._VOLVER">#REF!</definedName>
    <definedName name="A.2.2.1.">#REF!</definedName>
    <definedName name="A.2.2.2.">#REF!</definedName>
    <definedName name="A.2.2.3.">#REF!</definedName>
    <definedName name="A.2.2.4.">#REF!</definedName>
    <definedName name="A.3.">#REF!</definedName>
    <definedName name="A.3._VOLVER">#REF!</definedName>
    <definedName name="A.3.1.">#REF!</definedName>
    <definedName name="A.3.1._VOLVER">#REF!</definedName>
    <definedName name="A.3.1.1.">#REF!</definedName>
    <definedName name="A.3.1.2.">#REF!</definedName>
    <definedName name="A.3.1.3.">#REF!</definedName>
    <definedName name="A.3.2.">#REF!</definedName>
    <definedName name="A.3.2._VOLVER">#REF!</definedName>
    <definedName name="A.3.2.1.">#REF!</definedName>
    <definedName name="A.3.2.2.">#REF!</definedName>
    <definedName name="A.3.2.3.">#REF!</definedName>
    <definedName name="A.4.">#REF!</definedName>
    <definedName name="A.4._VOLVER">#REF!</definedName>
    <definedName name="A.4.1.">#REF!</definedName>
    <definedName name="A.4.1._VOLVER">#REF!</definedName>
    <definedName name="A.4.1.1.">#REF!</definedName>
    <definedName name="A.4.1.2.">#REF!</definedName>
    <definedName name="A.4.2.">#REF!</definedName>
    <definedName name="A.4.2._VOLVER">#REF!</definedName>
    <definedName name="A.4.2.1.">#REF!</definedName>
    <definedName name="A.4.2.2.">#REF!</definedName>
    <definedName name="A_impresión_IM">'[7]ACCION POR GRU AL 23 DE JULIO'!$C$2:$E$55</definedName>
    <definedName name="A_O" localSheetId="4">#REF!</definedName>
    <definedName name="A_O">#REF!</definedName>
    <definedName name="A_O_ANT" localSheetId="4">#REF!</definedName>
    <definedName name="A_O_ANT">#REF!</definedName>
    <definedName name="A_O_ANTC" localSheetId="4">#REF!</definedName>
    <definedName name="A_O_ANTC">#REF!</definedName>
    <definedName name="A60W60">#REF!</definedName>
    <definedName name="AA">#REF!</definedName>
    <definedName name="AAA" localSheetId="10" hidden="1">{#N/A,#N/A,FALSE,"balance";#N/A,#N/A,FALSE,"PYG"}</definedName>
    <definedName name="AAA" localSheetId="4" hidden="1">{#N/A,#N/A,FALSE,"balance";#N/A,#N/A,FALSE,"PYG"}</definedName>
    <definedName name="AAA" hidden="1">{#N/A,#N/A,FALSE,"balance";#N/A,#N/A,FALSE,"PYG"}</definedName>
    <definedName name="AAAA" localSheetId="10" hidden="1">{#N/A,#N/A,FALSE,"Aging Summary";#N/A,#N/A,FALSE,"Ratio Analysis";#N/A,#N/A,FALSE,"Test 120 Day Accts";#N/A,#N/A,FALSE,"Tickmarks"}</definedName>
    <definedName name="AAAA" localSheetId="4" hidden="1">{#N/A,#N/A,FALSE,"Aging Summary";#N/A,#N/A,FALSE,"Ratio Analysis";#N/A,#N/A,FALSE,"Test 120 Day Accts";#N/A,#N/A,FALSE,"Tickmarks"}</definedName>
    <definedName name="AAAA" hidden="1">{#N/A,#N/A,FALSE,"Aging Summary";#N/A,#N/A,FALSE,"Ratio Analysis";#N/A,#N/A,FALSE,"Test 120 Day Accts";#N/A,#N/A,FALSE,"Tickmarks"}</definedName>
    <definedName name="AAAAA" localSheetId="10" hidden="1">{#N/A,#N/A,FALSE,"balance";#N/A,#N/A,FALSE,"PYG"}</definedName>
    <definedName name="AAAAA" localSheetId="4" hidden="1">{#N/A,#N/A,FALSE,"balance";#N/A,#N/A,FALSE,"PYG"}</definedName>
    <definedName name="AAAAA" hidden="1">{#N/A,#N/A,FALSE,"balance";#N/A,#N/A,FALSE,"PYG"}</definedName>
    <definedName name="ABAST">#REF!</definedName>
    <definedName name="ABC">#REF!</definedName>
    <definedName name="Abr" localSheetId="10" hidden="1">{#N/A,#N/A,FALSE,"GP";#N/A,#N/A,FALSE,"Summary"}</definedName>
    <definedName name="Abr" localSheetId="4" hidden="1">{#N/A,#N/A,FALSE,"GP";#N/A,#N/A,FALSE,"Summary"}</definedName>
    <definedName name="Abr" hidden="1">{#N/A,#N/A,FALSE,"GP";#N/A,#N/A,FALSE,"Summary"}</definedName>
    <definedName name="ABRIL" localSheetId="10" hidden="1">{#N/A,#N/A,FALSE,"GP";#N/A,#N/A,FALSE,"Summary"}</definedName>
    <definedName name="ABRIL" localSheetId="4" hidden="1">{#N/A,#N/A,FALSE,"GP";#N/A,#N/A,FALSE,"Summary"}</definedName>
    <definedName name="ABRIL" hidden="1">{#N/A,#N/A,FALSE,"GP";#N/A,#N/A,FALSE,"Summary"}</definedName>
    <definedName name="Abril2" localSheetId="10" hidden="1">{#N/A,#N/A,FALSE,"GP";#N/A,#N/A,FALSE,"Summary"}</definedName>
    <definedName name="Abril2" localSheetId="4" hidden="1">{#N/A,#N/A,FALSE,"GP";#N/A,#N/A,FALSE,"Summary"}</definedName>
    <definedName name="Abril2" hidden="1">{#N/A,#N/A,FALSE,"GP";#N/A,#N/A,FALSE,"Summary"}</definedName>
    <definedName name="AccessDatabase" hidden="1">"F:\AndersonLegal\Modificado\ANEXOC2000 PARA SOCIEDADES.mdb"</definedName>
    <definedName name="ACCOUNTEDPERIODTYPE1">#REF!</definedName>
    <definedName name="ACLPop">#REF!</definedName>
    <definedName name="ACT">#REF!</definedName>
    <definedName name="ACTAGR">#REF!</definedName>
    <definedName name="ACTDEUD">#REF!</definedName>
    <definedName name="ACTENER">#REF!</definedName>
    <definedName name="ACTESC">#REF!</definedName>
    <definedName name="ACTGAN">#REF!</definedName>
    <definedName name="ACTINVER">#REF!</definedName>
    <definedName name="actividades">#REF!</definedName>
    <definedName name="ACTIVO">#REF!</definedName>
    <definedName name="ACTIVO_CARIBE">#REF!</definedName>
    <definedName name="ACTIVO_CETSA">#REF!</definedName>
    <definedName name="ACTIVO_COSTA">#REF!</definedName>
    <definedName name="ACTIVO01">#REF!</definedName>
    <definedName name="ACTIVO1">#REF!</definedName>
    <definedName name="ACTIVO1A">#REF!</definedName>
    <definedName name="ACTIVOA">#REF!</definedName>
    <definedName name="ACTTARIF">#REF!</definedName>
    <definedName name="ACTUALIZAR">#N/A</definedName>
    <definedName name="adelaida_de_martán">#REF!</definedName>
    <definedName name="adfadsfsa" localSheetId="10" hidden="1">{#N/A,#N/A,FALSE,"GRAFICO";#N/A,#N/A,FALSE,"CAJA (2)";#N/A,#N/A,FALSE,"TERCEROS-PROMEDIO";#N/A,#N/A,FALSE,"CAJA";#N/A,#N/A,FALSE,"INGRESOS1995-2003";#N/A,#N/A,FALSE,"GASTOS1995-2003"}</definedName>
    <definedName name="adfadsfsa" localSheetId="4" hidden="1">{#N/A,#N/A,FALSE,"GRAFICO";#N/A,#N/A,FALSE,"CAJA (2)";#N/A,#N/A,FALSE,"TERCEROS-PROMEDIO";#N/A,#N/A,FALSE,"CAJA";#N/A,#N/A,FALSE,"INGRESOS1995-2003";#N/A,#N/A,FALSE,"GASTOS1995-2003"}</definedName>
    <definedName name="adfadsfsa" hidden="1">{#N/A,#N/A,FALSE,"GRAFICO";#N/A,#N/A,FALSE,"CAJA (2)";#N/A,#N/A,FALSE,"TERCEROS-PROMEDIO";#N/A,#N/A,FALSE,"CAJA";#N/A,#N/A,FALSE,"INGRESOS1995-2003";#N/A,#N/A,FALSE,"GASTOS1995-2003"}</definedName>
    <definedName name="ADM_FIN">#REF!</definedName>
    <definedName name="admin">#REF!</definedName>
    <definedName name="ADMINISTRATIVOS_PROPIOS">#REF!</definedName>
    <definedName name="ADRIANA">#REF!</definedName>
    <definedName name="adriana_del_pilar_cruz">#REF!</definedName>
    <definedName name="adriana_ocampo">#REF!</definedName>
    <definedName name="adz">#REF!</definedName>
    <definedName name="af">#REF!</definedName>
    <definedName name="af_1">#REF!</definedName>
    <definedName name="af_2">#REF!</definedName>
    <definedName name="Affiliate">#REF!</definedName>
    <definedName name="afhdfh">#REF!</definedName>
    <definedName name="Agente">#REF!</definedName>
    <definedName name="agentes">#REF!</definedName>
    <definedName name="AGLO" localSheetId="10" hidden="1">{#N/A,#N/A,FALSE,"Aging Summary";#N/A,#N/A,FALSE,"Ratio Analysis";#N/A,#N/A,FALSE,"Test 120 Day Accts";#N/A,#N/A,FALSE,"Tickmarks"}</definedName>
    <definedName name="AGLO" localSheetId="4" hidden="1">{#N/A,#N/A,FALSE,"Aging Summary";#N/A,#N/A,FALSE,"Ratio Analysis";#N/A,#N/A,FALSE,"Test 120 Day Accts";#N/A,#N/A,FALSE,"Tickmarks"}</definedName>
    <definedName name="AGLO" hidden="1">{#N/A,#N/A,FALSE,"Aging Summary";#N/A,#N/A,FALSE,"Ratio Analysis";#N/A,#N/A,FALSE,"Test 120 Day Accts";#N/A,#N/A,FALSE,"Tickmarks"}</definedName>
    <definedName name="AGO">#REF!</definedName>
    <definedName name="AGOSTO">#REF!</definedName>
    <definedName name="AJUSTES">#REF!</definedName>
    <definedName name="AJUSTES1">#REF!</definedName>
    <definedName name="AKO" localSheetId="10" hidden="1">{#N/A,#N/A,FALSE,"SMT1";#N/A,#N/A,FALSE,"SMT2";#N/A,#N/A,FALSE,"Summary";#N/A,#N/A,FALSE,"Graphs";#N/A,#N/A,FALSE,"4 Panel"}</definedName>
    <definedName name="AKO" localSheetId="4" hidden="1">{#N/A,#N/A,FALSE,"SMT1";#N/A,#N/A,FALSE,"SMT2";#N/A,#N/A,FALSE,"Summary";#N/A,#N/A,FALSE,"Graphs";#N/A,#N/A,FALSE,"4 Panel"}</definedName>
    <definedName name="AKO" hidden="1">{#N/A,#N/A,FALSE,"SMT1";#N/A,#N/A,FALSE,"SMT2";#N/A,#N/A,FALSE,"Summary";#N/A,#N/A,FALSE,"Graphs";#N/A,#N/A,FALSE,"4 Panel"}</definedName>
    <definedName name="alba_de_cadavid">#REF!</definedName>
    <definedName name="alberto_marmolejo">#REF!</definedName>
    <definedName name="alberto_varela">#REF!</definedName>
    <definedName name="ALEJO" localSheetId="10" hidden="1">{#N/A,#N/A,FALSE,"Aging Summary";#N/A,#N/A,FALSE,"Ratio Analysis";#N/A,#N/A,FALSE,"Test 120 Day Accts";#N/A,#N/A,FALSE,"Tickmarks"}</definedName>
    <definedName name="ALEJO" localSheetId="4" hidden="1">{#N/A,#N/A,FALSE,"Aging Summary";#N/A,#N/A,FALSE,"Ratio Analysis";#N/A,#N/A,FALSE,"Test 120 Day Accts";#N/A,#N/A,FALSE,"Tickmarks"}</definedName>
    <definedName name="ALEJO" hidden="1">{#N/A,#N/A,FALSE,"Aging Summary";#N/A,#N/A,FALSE,"Ratio Analysis";#N/A,#N/A,FALSE,"Test 120 Day Accts";#N/A,#N/A,FALSE,"Tickmarks"}</definedName>
    <definedName name="alfayomega" localSheetId="10" hidden="1">{#N/A,#N/A,FALSE,"Aging Summary";#N/A,#N/A,FALSE,"Ratio Analysis";#N/A,#N/A,FALSE,"Test 120 Day Accts";#N/A,#N/A,FALSE,"Tickmarks"}</definedName>
    <definedName name="alfayomega" localSheetId="4" hidden="1">{#N/A,#N/A,FALSE,"Aging Summary";#N/A,#N/A,FALSE,"Ratio Analysis";#N/A,#N/A,FALSE,"Test 120 Day Accts";#N/A,#N/A,FALSE,"Tickmarks"}</definedName>
    <definedName name="alfayomega" hidden="1">{#N/A,#N/A,FALSE,"Aging Summary";#N/A,#N/A,FALSE,"Ratio Analysis";#N/A,#N/A,FALSE,"Test 120 Day Accts";#N/A,#N/A,FALSE,"Tickmarks"}</definedName>
    <definedName name="alicia_de_solanilla">#REF!</definedName>
    <definedName name="Alloc">#REF!</definedName>
    <definedName name="Alquilada">#REF!</definedName>
    <definedName name="ALTAS_año_2004">#REF!</definedName>
    <definedName name="alvaro_colonia">#REF!</definedName>
    <definedName name="alvaro_girón">#REF!</definedName>
    <definedName name="alvaro_marmolejo">#REF!</definedName>
    <definedName name="AM1A">#REF!</definedName>
    <definedName name="AM1Q">#REF!</definedName>
    <definedName name="ana_maría_olaya">#REF!</definedName>
    <definedName name="Andino">#REF!</definedName>
    <definedName name="ANDREA">#REF!</definedName>
    <definedName name="anex" localSheetId="10" hidden="1">{#N/A,#N/A,FALSE,"balance";#N/A,#N/A,FALSE,"PYG"}</definedName>
    <definedName name="anex" localSheetId="4" hidden="1">{#N/A,#N/A,FALSE,"balance";#N/A,#N/A,FALSE,"PYG"}</definedName>
    <definedName name="anex" hidden="1">{#N/A,#N/A,FALSE,"balance";#N/A,#N/A,FALSE,"PYG"}</definedName>
    <definedName name="Anexo" localSheetId="10" hidden="1">{#N/A,#N/A,FALSE,"balance";#N/A,#N/A,FALSE,"PYG"}</definedName>
    <definedName name="Anexo" localSheetId="4" hidden="1">{#N/A,#N/A,FALSE,"balance";#N/A,#N/A,FALSE,"PYG"}</definedName>
    <definedName name="Anexo" hidden="1">{#N/A,#N/A,FALSE,"balance";#N/A,#N/A,FALSE,"PYG"}</definedName>
    <definedName name="Anexo19" localSheetId="10" hidden="1">{#N/A,#N/A,FALSE,"balance";#N/A,#N/A,FALSE,"PYG"}</definedName>
    <definedName name="Anexo19" localSheetId="4" hidden="1">{#N/A,#N/A,FALSE,"balance";#N/A,#N/A,FALSE,"PYG"}</definedName>
    <definedName name="Anexo19" hidden="1">{#N/A,#N/A,FALSE,"balance";#N/A,#N/A,FALSE,"PYG"}</definedName>
    <definedName name="ANEXO196">#REF!</definedName>
    <definedName name="ANEXO9" localSheetId="10" hidden="1">{#N/A,#N/A,FALSE,"balance";#N/A,#N/A,FALSE,"PYG"}</definedName>
    <definedName name="ANEXO9" localSheetId="4" hidden="1">{#N/A,#N/A,FALSE,"balance";#N/A,#N/A,FALSE,"PYG"}</definedName>
    <definedName name="ANEXO9" hidden="1">{#N/A,#N/A,FALSE,"balance";#N/A,#N/A,FALSE,"PYG"}</definedName>
    <definedName name="ANEXOC2000_PARA_SOCIEDADES_Hoja1_Lista">#REF!</definedName>
    <definedName name="anexos" localSheetId="4">#REF!,#REF!</definedName>
    <definedName name="anexos">#REF!,#REF!</definedName>
    <definedName name="ANGEL" localSheetId="10" hidden="1">{#N/A,#N/A,FALSE,"GRAFICO";#N/A,#N/A,FALSE,"CAJA (2)";#N/A,#N/A,FALSE,"TERCEROS-PROMEDIO";#N/A,#N/A,FALSE,"CAJA";#N/A,#N/A,FALSE,"INGRESOS1995-2003";#N/A,#N/A,FALSE,"GASTOS1995-2003"}</definedName>
    <definedName name="ANGEL" localSheetId="4" hidden="1">{#N/A,#N/A,FALSE,"GRAFICO";#N/A,#N/A,FALSE,"CAJA (2)";#N/A,#N/A,FALSE,"TERCEROS-PROMEDIO";#N/A,#N/A,FALSE,"CAJA";#N/A,#N/A,FALSE,"INGRESOS1995-2003";#N/A,#N/A,FALSE,"GASTOS1995-2003"}</definedName>
    <definedName name="ANGEL" hidden="1">{#N/A,#N/A,FALSE,"GRAFICO";#N/A,#N/A,FALSE,"CAJA (2)";#N/A,#N/A,FALSE,"TERCEROS-PROMEDIO";#N/A,#N/A,FALSE,"CAJA";#N/A,#N/A,FALSE,"INGRESOS1995-2003";#N/A,#N/A,FALSE,"GASTOS1995-2003"}</definedName>
    <definedName name="angela_marmolejo">#REF!</definedName>
    <definedName name="ANGELICA">#REF!</definedName>
    <definedName name="anis">#REF!</definedName>
    <definedName name="Ano_Gravable">#REF!</definedName>
    <definedName name="anscount" hidden="1">1</definedName>
    <definedName name="ANTICIPO">#REF!</definedName>
    <definedName name="ANTICIPO1">#REF!</definedName>
    <definedName name="ANUARIO">#REF!</definedName>
    <definedName name="AÑO">#REF!</definedName>
    <definedName name="añoinf">#REF!</definedName>
    <definedName name="API_CARIBE">#REF!</definedName>
    <definedName name="API_COSTA">#REF!</definedName>
    <definedName name="aportes">#REF!</definedName>
    <definedName name="APORTES1">#REF!</definedName>
    <definedName name="APORTES2">#REF!</definedName>
    <definedName name="aportes3">#REF!</definedName>
    <definedName name="APPSUSERNAME1">#REF!</definedName>
    <definedName name="ARA_Threshold">#REF!</definedName>
    <definedName name="aranceles">#REF!</definedName>
    <definedName name="ARCHIVO">#REF!</definedName>
    <definedName name="ARCHIVO_AJUSTES">#REF!</definedName>
    <definedName name="AREA">#REF!</definedName>
    <definedName name="_xlnm.Print_Area">#REF!</definedName>
    <definedName name="Área_de_reimpresión">#REF!</definedName>
    <definedName name="Area_Funcional">#REF!</definedName>
    <definedName name="area_imp">#REF!</definedName>
    <definedName name="area2">#REF!</definedName>
    <definedName name="area3">#REF!</definedName>
    <definedName name="Areas">#REF!</definedName>
    <definedName name="ARP_Threshold">#REF!</definedName>
    <definedName name="ARRENDAM1" localSheetId="10" hidden="1">{#N/A,#N/A,FALSE,"Aging Summary";#N/A,#N/A,FALSE,"Ratio Analysis";#N/A,#N/A,FALSE,"Test 120 Day Accts";#N/A,#N/A,FALSE,"Tickmarks"}</definedName>
    <definedName name="ARRENDAM1" localSheetId="4"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10" hidden="1">{#N/A,#N/A,FALSE,"Aging Summary";#N/A,#N/A,FALSE,"Ratio Analysis";#N/A,#N/A,FALSE,"Test 120 Day Accts";#N/A,#N/A,FALSE,"Tickmarks"}</definedName>
    <definedName name="ARRENDAMIENTO" localSheetId="4"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10" hidden="1">{#N/A,#N/A,FALSE,"Aging Summary";#N/A,#N/A,FALSE,"Ratio Analysis";#N/A,#N/A,FALSE,"Test 120 Day Accts";#N/A,#N/A,FALSE,"Tickmarks"}</definedName>
    <definedName name="ARRENDAMIENTOS" localSheetId="4" hidden="1">{#N/A,#N/A,FALSE,"Aging Summary";#N/A,#N/A,FALSE,"Ratio Analysis";#N/A,#N/A,FALSE,"Test 120 Day Accts";#N/A,#N/A,FALSE,"Tickmarks"}</definedName>
    <definedName name="ARRENDAMIENTOS" hidden="1">{#N/A,#N/A,FALSE,"Aging Summary";#N/A,#N/A,FALSE,"Ratio Analysis";#N/A,#N/A,FALSE,"Test 120 Day Accts";#N/A,#N/A,FALSE,"Tickmarks"}</definedName>
    <definedName name="as">#REF!</definedName>
    <definedName name="AS2DocOpenMode" hidden="1">"AS2DocumentEdit"</definedName>
    <definedName name="AS2LinkLS" hidden="1">[8]Links!A1</definedName>
    <definedName name="AS2ReportLS" hidden="1">1</definedName>
    <definedName name="AS2StaticLS" hidden="1">[8]Lead!A1</definedName>
    <definedName name="AS2SyncStepLS" hidden="1">0</definedName>
    <definedName name="AS2TickmarkLS" hidden="1">#REF!</definedName>
    <definedName name="AS2VersionLS" hidden="1">300</definedName>
    <definedName name="asa">#REF!</definedName>
    <definedName name="asdf" localSheetId="10" hidden="1">{#N/A,#N/A,FALSE,"balance";#N/A,#N/A,FALSE,"PYG"}</definedName>
    <definedName name="asdf" localSheetId="4" hidden="1">{#N/A,#N/A,FALSE,"balance";#N/A,#N/A,FALSE,"PYG"}</definedName>
    <definedName name="asdf" hidden="1">{#N/A,#N/A,FALSE,"balance";#N/A,#N/A,FALSE,"PYG"}</definedName>
    <definedName name="asf">#REF!</definedName>
    <definedName name="ASFTRT">#REF!</definedName>
    <definedName name="askfnkng">#REF!</definedName>
    <definedName name="assdd">#REF!</definedName>
    <definedName name="assumptions">#REF!</definedName>
    <definedName name="ATRYH">#REF!</definedName>
    <definedName name="AUTO">#REF!</definedName>
    <definedName name="AUTOSERVICIOS">#REF!</definedName>
    <definedName name="AveragePPI">#REF!</definedName>
    <definedName name="Avisostd">"Rectangle 18"</definedName>
    <definedName name="AYUDA">#REF!</definedName>
    <definedName name="AZUCPA">#REF!</definedName>
    <definedName name="AZUCPS">#REF!</definedName>
    <definedName name="AZUCRA">#REF!</definedName>
    <definedName name="AZUCRS">#REF!</definedName>
    <definedName name="b" localSheetId="10" hidden="1">{#N/A,#N/A,FALSE,"balance";#N/A,#N/A,FALSE,"PYG"}</definedName>
    <definedName name="b" localSheetId="4" hidden="1">{#N/A,#N/A,FALSE,"balance";#N/A,#N/A,FALSE,"PYG"}</definedName>
    <definedName name="b" hidden="1">{#N/A,#N/A,FALSE,"balance";#N/A,#N/A,FALSE,"PYG"}</definedName>
    <definedName name="B14B">#REF!</definedName>
    <definedName name="B6A">#REF!</definedName>
    <definedName name="BA_05">#REF!</definedName>
    <definedName name="BA_06A">#REF!</definedName>
    <definedName name="BA_06B">#REF!</definedName>
    <definedName name="BA_08">#REF!</definedName>
    <definedName name="ba_12">#REF!</definedName>
    <definedName name="ba_13">#REF!</definedName>
    <definedName name="BA_16A">#REF!</definedName>
    <definedName name="BA_16B">#REF!</definedName>
    <definedName name="BA_20">#REF!</definedName>
    <definedName name="BA_32">#REF!</definedName>
    <definedName name="BA_33">#REF!</definedName>
    <definedName name="BA_34">#REF!</definedName>
    <definedName name="BA_35">#REF!</definedName>
    <definedName name="BA_39">#REF!</definedName>
    <definedName name="BABAS" localSheetId="10" hidden="1">{#N/A,#N/A,FALSE,"Aging Summary";#N/A,#N/A,FALSE,"Ratio Analysis";#N/A,#N/A,FALSE,"Test 120 Day Accts";#N/A,#N/A,FALSE,"Tickmarks"}</definedName>
    <definedName name="BABAS" localSheetId="4" hidden="1">{#N/A,#N/A,FALSE,"Aging Summary";#N/A,#N/A,FALSE,"Ratio Analysis";#N/A,#N/A,FALSE,"Test 120 Day Accts";#N/A,#N/A,FALSE,"Tickmarks"}</definedName>
    <definedName name="BABAS" hidden="1">{#N/A,#N/A,FALSE,"Aging Summary";#N/A,#N/A,FALSE,"Ratio Analysis";#N/A,#N/A,FALSE,"Test 120 Day Accts";#N/A,#N/A,FALSE,"Tickmarks"}</definedName>
    <definedName name="BAG">#REF!</definedName>
    <definedName name="BAGS">#REF!</definedName>
    <definedName name="BAJAS_año_2004">#REF!</definedName>
    <definedName name="BALANCE">#REF!</definedName>
    <definedName name="BALANCE_GENERAL2">#REF!</definedName>
    <definedName name="BARRANQUILLA" localSheetId="4">#REF!,#REF!</definedName>
    <definedName name="BARRANQUILLA">#REF!,#REF!</definedName>
    <definedName name="bas" localSheetId="4">#REF!</definedName>
    <definedName name="bas">#REF!</definedName>
    <definedName name="BASE" localSheetId="4">#REF!</definedName>
    <definedName name="BASE">#REF!</definedName>
    <definedName name="BASE_DATO" localSheetId="4">#REF!</definedName>
    <definedName name="BASE_DATO">#REF!</definedName>
    <definedName name="base1">#REF!</definedName>
    <definedName name="BASE2">#REF!</definedName>
    <definedName name="_xlnm.Database">'[7]ACCION POR GRU AL 23 DE JULIO'!#REF!</definedName>
    <definedName name="BasePer" localSheetId="4">#REF!</definedName>
    <definedName name="BasePer">#REF!</definedName>
    <definedName name="bases" localSheetId="4">#REF!</definedName>
    <definedName name="bases">#REF!</definedName>
    <definedName name="bases1" localSheetId="4">#REF!</definedName>
    <definedName name="bases1">#REF!</definedName>
    <definedName name="BASETABLA">#REF!</definedName>
    <definedName name="Baxter">#REF!</definedName>
    <definedName name="bb" localSheetId="10" hidden="1">{"PYGS",#N/A,FALSE,"PYG";"ACTIS",#N/A,FALSE,"BCE_GRAL-ACTIVO";"PASIS",#N/A,FALSE,"BCE_GRAL-PASIVO-PATRIM";"CAJAS",#N/A,FALSE,"CAJA"}</definedName>
    <definedName name="bb" localSheetId="4" hidden="1">{"PYGS",#N/A,FALSE,"PYG";"ACTIS",#N/A,FALSE,"BCE_GRAL-ACTIVO";"PASIS",#N/A,FALSE,"BCE_GRAL-PASIVO-PATRIM";"CAJAS",#N/A,FALSE,"CAJA"}</definedName>
    <definedName name="bb" hidden="1">{"PYGS",#N/A,FALSE,"PYG";"ACTIS",#N/A,FALSE,"BCE_GRAL-ACTIVO";"PASIS",#N/A,FALSE,"BCE_GRAL-PASIVO-PATRIM";"CAJAS",#N/A,FALSE,"CAJA"}</definedName>
    <definedName name="BBB" hidden="1">0</definedName>
    <definedName name="BBBB" localSheetId="10" hidden="1">{"PYGT",#N/A,FALSE,"PYG";"ACTIT",#N/A,FALSE,"BCE_GRAL-ACTIVO";"PASIT",#N/A,FALSE,"BCE_GRAL-PASIVO-PATRIM";"CAJAT",#N/A,FALSE,"CAJA"}</definedName>
    <definedName name="BBBB" localSheetId="4" hidden="1">{"PYGT",#N/A,FALSE,"PYG";"ACTIT",#N/A,FALSE,"BCE_GRAL-ACTIVO";"PASIT",#N/A,FALSE,"BCE_GRAL-PASIVO-PATRIM";"CAJAT",#N/A,FALSE,"CAJA"}</definedName>
    <definedName name="BBBB" hidden="1">{"PYGT",#N/A,FALSE,"PYG";"ACTIT",#N/A,FALSE,"BCE_GRAL-ACTIVO";"PASIT",#N/A,FALSE,"BCE_GRAL-PASIVO-PATRIM";"CAJAT",#N/A,FALSE,"CAJA"}</definedName>
    <definedName name="BC">#REF!</definedName>
    <definedName name="BCVC">#REF!</definedName>
    <definedName name="Beneficio">#REF!</definedName>
    <definedName name="bernardo_naranjo">#REF!</definedName>
    <definedName name="BG_Del" hidden="1">15</definedName>
    <definedName name="BG_Ins" hidden="1">4</definedName>
    <definedName name="BG_Mod" hidden="1">6</definedName>
    <definedName name="BGF">#REF!</definedName>
    <definedName name="Blanco_Ven">#REF!</definedName>
    <definedName name="BNV">#REF!</definedName>
    <definedName name="BOGOTA" localSheetId="4">#REF!,#REF!</definedName>
    <definedName name="BOGOTA">#REF!,#REF!</definedName>
    <definedName name="Borrar" localSheetId="4">#REF!,#REF!,#REF!</definedName>
    <definedName name="Borrar">#REF!,#REF!,#REF!</definedName>
    <definedName name="BORRAR1" localSheetId="4">#REF!</definedName>
    <definedName name="BORRAR1">#REF!</definedName>
    <definedName name="Brand">#REF!</definedName>
    <definedName name="BSCH">#REF!</definedName>
    <definedName name="BUBBALOO">#REF!</definedName>
    <definedName name="BUBBLICIOUS">#REF!</definedName>
    <definedName name="BUCARAMANGA" localSheetId="4">#REF!,#REF!</definedName>
    <definedName name="BUCARAMANGA">#REF!,#REF!</definedName>
    <definedName name="BuiltIn_Print_Area">#N/A</definedName>
    <definedName name="BuiltIn_Print_Area___0">#N/A</definedName>
    <definedName name="BuiltIn_Print_Area___0___0">#N/A</definedName>
    <definedName name="BuiltIn_Print_Area___0___0___0">#N/A</definedName>
    <definedName name="BuiltIn_Print_Area___0___0___0___0">#N/A</definedName>
    <definedName name="BuiltIn_Print_Area___0___0___0___0___0">#N/A</definedName>
    <definedName name="BuiltIn_Print_Titles">#N/A</definedName>
    <definedName name="BuiltIn_Print_Titles___0">#N/A</definedName>
    <definedName name="BuiltIn_Print_Titles___0___0">#N/A</definedName>
    <definedName name="BuiltIn_Print_Titles___0___0___0">#N/A</definedName>
    <definedName name="BuiltIn_Print_Titles___0___0___0___0">#N/A</definedName>
    <definedName name="BuiltIn_Print_Titles___0___0___0___0___0">#N/A</definedName>
    <definedName name="Button_1">"ANEXOC2000_PARA_SOCIEDADES_Hoja1_Lista"</definedName>
    <definedName name="BVB">#REF!</definedName>
    <definedName name="BVNB">#REF!</definedName>
    <definedName name="BVNVB">#REF!</definedName>
    <definedName name="C.1">#REF!</definedName>
    <definedName name="C.1.">#REF!</definedName>
    <definedName name="C.1._VOLVER">#REF!</definedName>
    <definedName name="C.1.1">#REF!</definedName>
    <definedName name="C.1.1.">#REF!</definedName>
    <definedName name="C.1.1._VOLVER">#REF!</definedName>
    <definedName name="C.1.1.1.">#REF!</definedName>
    <definedName name="C.1.1.2.">#REF!</definedName>
    <definedName name="C.1.2.">#REF!</definedName>
    <definedName name="C.1.2._VOLVER">#REF!</definedName>
    <definedName name="C.1.2.1.">#REF!</definedName>
    <definedName name="C.1.2.2.">#REF!</definedName>
    <definedName name="C.1.3.">#REF!</definedName>
    <definedName name="C.1.3._VOLVER">#REF!</definedName>
    <definedName name="C.1.3.1.">#REF!</definedName>
    <definedName name="C.1.3.2.">#REF!</definedName>
    <definedName name="C.1.3.3.">#REF!</definedName>
    <definedName name="C.1.4.">#REF!</definedName>
    <definedName name="C.1.4._VOLVER">#REF!</definedName>
    <definedName name="C.1.4.1.">#REF!</definedName>
    <definedName name="C.1.5.">#REF!</definedName>
    <definedName name="C.1.5._VOLVER">#REF!</definedName>
    <definedName name="C.1.5.1.">#REF!</definedName>
    <definedName name="C.1.5.2.">#REF!</definedName>
    <definedName name="C.1.5.3.">#REF!</definedName>
    <definedName name="C.2">#REF!</definedName>
    <definedName name="C.2.">#REF!</definedName>
    <definedName name="C.2._VOLVER">#REF!</definedName>
    <definedName name="C.2.1.">#REF!</definedName>
    <definedName name="C.2.1._VOLVER">#REF!</definedName>
    <definedName name="C.2.1.1.">#REF!</definedName>
    <definedName name="C.2.1.2">#REF!</definedName>
    <definedName name="C.2.1.2.">#REF!</definedName>
    <definedName name="C.2.2.">#REF!</definedName>
    <definedName name="C.2.2._VOLVER">#REF!</definedName>
    <definedName name="C.2.2.1">#REF!</definedName>
    <definedName name="C.2.2.1.">#REF!</definedName>
    <definedName name="C.3.">#REF!</definedName>
    <definedName name="C.3._VOLVER">#REF!</definedName>
    <definedName name="C.3.1.">#REF!</definedName>
    <definedName name="C.3.1._VOLVER">#REF!</definedName>
    <definedName name="C.3.1.1.">#REF!</definedName>
    <definedName name="C.3.1.1._VOLVER">#REF!</definedName>
    <definedName name="C.3.1.2.">#REF!</definedName>
    <definedName name="C.3.1.3.">#REF!</definedName>
    <definedName name="C.3.1.4.">#REF!</definedName>
    <definedName name="C.3.1.5.">#REF!</definedName>
    <definedName name="C.3.1.6.">#REF!</definedName>
    <definedName name="C.3.2.">#REF!</definedName>
    <definedName name="C.3.2._VOLVER">#REF!</definedName>
    <definedName name="C.3.2.1.">#REF!</definedName>
    <definedName name="C.3.2.1._VOLVER">#REF!</definedName>
    <definedName name="C.3.2.2.">#REF!</definedName>
    <definedName name="C.3.2.3.">#REF!</definedName>
    <definedName name="C.3.2.4.">#REF!</definedName>
    <definedName name="C.3.2.5.">#REF!</definedName>
    <definedName name="C.4.">#REF!</definedName>
    <definedName name="C.4._VOLVER">#REF!</definedName>
    <definedName name="C.4.1.">#REF!</definedName>
    <definedName name="C.4.1._VOLVER">#REF!</definedName>
    <definedName name="C.4.1.1.">#REF!</definedName>
    <definedName name="C.4.1.1._VOLVER">#REF!</definedName>
    <definedName name="C.4.1.2.">#REF!</definedName>
    <definedName name="C.4.1.3.">#REF!</definedName>
    <definedName name="C.4.2.">#REF!</definedName>
    <definedName name="C.4.2._VOLVER">#REF!</definedName>
    <definedName name="C.4.2.1.">#REF!</definedName>
    <definedName name="C.4.2.1._VOLVER">#REF!</definedName>
    <definedName name="C.4.2.2.">#REF!</definedName>
    <definedName name="C.4.3.">#REF!</definedName>
    <definedName name="C.4.3._VOLVER">#REF!</definedName>
    <definedName name="C.4.3.1._VOLVER">#REF!</definedName>
    <definedName name="C.5.">#REF!</definedName>
    <definedName name="C.5._VOLVER">#REF!</definedName>
    <definedName name="C.5.1._VOLVER">#REF!</definedName>
    <definedName name="C.5.2.">#REF!</definedName>
    <definedName name="C.5.2._VOLVER">#REF!</definedName>
    <definedName name="C.5.2.1.">#REF!</definedName>
    <definedName name="C.5.2.1._VOLVER">#REF!</definedName>
    <definedName name="C.5.2.2.">#REF!</definedName>
    <definedName name="C.5.2.3.">#REF!</definedName>
    <definedName name="C.6.">#REF!</definedName>
    <definedName name="C.6._VOLVER">#REF!</definedName>
    <definedName name="C.6.1.">#REF!</definedName>
    <definedName name="C.6.1._VOLVER">#REF!</definedName>
    <definedName name="C.6.1.1.">#REF!</definedName>
    <definedName name="C.6.1.1._VOLVER">#REF!</definedName>
    <definedName name="C.6.1.2.">#REF!</definedName>
    <definedName name="C.6.2.">#REF!</definedName>
    <definedName name="C.6.2._VOLVER">#REF!</definedName>
    <definedName name="C.6.2.1.">#REF!</definedName>
    <definedName name="C.6.2.1._VOLVER">#REF!</definedName>
    <definedName name="C.6.2.2.">#REF!</definedName>
    <definedName name="C.6.2.3.">#REF!</definedName>
    <definedName name="C.C.F.CONTR">#REF!</definedName>
    <definedName name="C.C.F.CORT">#REF!</definedName>
    <definedName name="C.C.O.CONTR">#REF!</definedName>
    <definedName name="C.C.O.CORT">#REF!</definedName>
    <definedName name="C_">#REF!</definedName>
    <definedName name="C3.">#REF!</definedName>
    <definedName name="CABEZ2">#REF!</definedName>
    <definedName name="CABEZA">#REF!</definedName>
    <definedName name="cacao" localSheetId="10" hidden="1">{#N/A,#N/A,FALSE,"Aging Summary";#N/A,#N/A,FALSE,"Ratio Analysis";#N/A,#N/A,FALSE,"Test 120 Day Accts";#N/A,#N/A,FALSE,"Tickmarks"}</definedName>
    <definedName name="cacao" localSheetId="4" hidden="1">{#N/A,#N/A,FALSE,"Aging Summary";#N/A,#N/A,FALSE,"Ratio Analysis";#N/A,#N/A,FALSE,"Test 120 Day Accts";#N/A,#N/A,FALSE,"Tickmarks"}</definedName>
    <definedName name="cacao" hidden="1">{#N/A,#N/A,FALSE,"Aging Summary";#N/A,#N/A,FALSE,"Ratio Analysis";#N/A,#N/A,FALSE,"Test 120 Day Accts";#N/A,#N/A,FALSE,"Tickmarks"}</definedName>
    <definedName name="CACH">#REF!</definedName>
    <definedName name="CAJA">#REF!</definedName>
    <definedName name="CAJA_CARIBE">#REF!</definedName>
    <definedName name="CAJA_CETSA">#REF!</definedName>
    <definedName name="CAJA_COSTA">#REF!</definedName>
    <definedName name="CALCULADO">#REF!</definedName>
    <definedName name="CALDO" localSheetId="10" hidden="1">{"PYGT",#N/A,FALSE,"PYG";"ACTIT",#N/A,FALSE,"BCE_GRAL-ACTIVO";"PASIT",#N/A,FALSE,"BCE_GRAL-PASIVO-PATRIM";"CAJAT",#N/A,FALSE,"CAJA"}</definedName>
    <definedName name="CALDO" localSheetId="4" hidden="1">{"PYGT",#N/A,FALSE,"PYG";"ACTIT",#N/A,FALSE,"BCE_GRAL-ACTIVO";"PASIT",#N/A,FALSE,"BCE_GRAL-PASIVO-PATRIM";"CAJAT",#N/A,FALSE,"CAJA"}</definedName>
    <definedName name="CALDO" hidden="1">{"PYGT",#N/A,FALSE,"PYG";"ACTIT",#N/A,FALSE,"BCE_GRAL-ACTIVO";"PASIT",#N/A,FALSE,"BCE_GRAL-PASIVO-PATRIM";"CAJAT",#N/A,FALSE,"CAJA"}</definedName>
    <definedName name="CALEND" localSheetId="10" hidden="1">{"'18'!$A$5:$M$18"}</definedName>
    <definedName name="CALEND" localSheetId="4" hidden="1">{"'18'!$A$5:$M$18"}</definedName>
    <definedName name="CALEND" hidden="1">{"'18'!$A$5:$M$18"}</definedName>
    <definedName name="CALI">#REF!,#REF!</definedName>
    <definedName name="cambio">#REF!</definedName>
    <definedName name="cant">#REF!</definedName>
    <definedName name="cantidad2000">#REF!</definedName>
    <definedName name="Capacity">#REF!</definedName>
    <definedName name="CAPI">#REF!</definedName>
    <definedName name="Capital_Invertido">#REF!</definedName>
    <definedName name="CapitalAcumDatos">#REF!</definedName>
    <definedName name="CapitalDatos">#REF!</definedName>
    <definedName name="CARGA97">#REF!</definedName>
    <definedName name="CARIBE">#REF!</definedName>
    <definedName name="CARLA" localSheetId="10" hidden="1">{#N/A,#N/A,FALSE,"GRAFICO";#N/A,#N/A,FALSE,"CAJA (2)";#N/A,#N/A,FALSE,"TERCEROS-PROMEDIO";#N/A,#N/A,FALSE,"CAJA";#N/A,#N/A,FALSE,"INGRESOS1995-2003";#N/A,#N/A,FALSE,"GASTOS1995-2003"}</definedName>
    <definedName name="CARLA" localSheetId="4" hidden="1">{#N/A,#N/A,FALSE,"GRAFICO";#N/A,#N/A,FALSE,"CAJA (2)";#N/A,#N/A,FALSE,"TERCEROS-PROMEDIO";#N/A,#N/A,FALSE,"CAJA";#N/A,#N/A,FALSE,"INGRESOS1995-2003";#N/A,#N/A,FALSE,"GASTOS1995-2003"}</definedName>
    <definedName name="CARLA" hidden="1">{#N/A,#N/A,FALSE,"GRAFICO";#N/A,#N/A,FALSE,"CAJA (2)";#N/A,#N/A,FALSE,"TERCEROS-PROMEDIO";#N/A,#N/A,FALSE,"CAJA";#N/A,#N/A,FALSE,"INGRESOS1995-2003";#N/A,#N/A,FALSE,"GASTOS1995-2003"}</definedName>
    <definedName name="CARLALUCIA" localSheetId="10" hidden="1">{#N/A,#N/A,FALSE,"Aging Summary";#N/A,#N/A,FALSE,"Ratio Analysis";#N/A,#N/A,FALSE,"Test 120 Day Accts";#N/A,#N/A,FALSE,"Tickmarks"}</definedName>
    <definedName name="CARLALUCIA" localSheetId="4" hidden="1">{#N/A,#N/A,FALSE,"Aging Summary";#N/A,#N/A,FALSE,"Ratio Analysis";#N/A,#N/A,FALSE,"Test 120 Day Accts";#N/A,#N/A,FALSE,"Tickmarks"}</definedName>
    <definedName name="CARLALUCIA" hidden="1">{#N/A,#N/A,FALSE,"Aging Summary";#N/A,#N/A,FALSE,"Ratio Analysis";#N/A,#N/A,FALSE,"Test 120 Day Accts";#N/A,#N/A,FALSE,"Tickmarks"}</definedName>
    <definedName name="CARLOS" localSheetId="10" hidden="1">{#N/A,#N/A,FALSE,"Aging Summary";#N/A,#N/A,FALSE,"Ratio Analysis";#N/A,#N/A,FALSE,"Test 120 Day Accts";#N/A,#N/A,FALSE,"Tickmarks"}</definedName>
    <definedName name="CARLOS" localSheetId="4" hidden="1">{#N/A,#N/A,FALSE,"Aging Summary";#N/A,#N/A,FALSE,"Ratio Analysis";#N/A,#N/A,FALSE,"Test 120 Day Accts";#N/A,#N/A,FALSE,"Tickmarks"}</definedName>
    <definedName name="CARLOS" hidden="1">{#N/A,#N/A,FALSE,"Aging Summary";#N/A,#N/A,FALSE,"Ratio Analysis";#N/A,#N/A,FALSE,"Test 120 Day Accts";#N/A,#N/A,FALSE,"Tickmarks"}</definedName>
    <definedName name="carlos_a_colonia">#REF!</definedName>
    <definedName name="carlos_a_gonzález">#REF!</definedName>
    <definedName name="carlos_alberto_potes">#REF!</definedName>
    <definedName name="carlos_alfonso_potes">#REF!</definedName>
    <definedName name="carlos_andrés_lópez">#REF!</definedName>
    <definedName name="carlos_marmolejo">#REF!</definedName>
    <definedName name="carlos_tabares">#REF!</definedName>
    <definedName name="CARM">#REF!</definedName>
    <definedName name="carne" localSheetId="10" hidden="1">{#N/A,#N/A,FALSE,"Aging Summary";#N/A,#N/A,FALSE,"Ratio Analysis";#N/A,#N/A,FALSE,"Test 120 Day Accts";#N/A,#N/A,FALSE,"Tickmarks"}</definedName>
    <definedName name="carne" localSheetId="4" hidden="1">{#N/A,#N/A,FALSE,"Aging Summary";#N/A,#N/A,FALSE,"Ratio Analysis";#N/A,#N/A,FALSE,"Test 120 Day Accts";#N/A,#N/A,FALSE,"Tickmarks"}</definedName>
    <definedName name="carne" hidden="1">{#N/A,#N/A,FALSE,"Aging Summary";#N/A,#N/A,FALSE,"Ratio Analysis";#N/A,#N/A,FALSE,"Test 120 Day Accts";#N/A,#N/A,FALSE,"Tickmarks"}</definedName>
    <definedName name="CAROOZA">#REF!</definedName>
    <definedName name="CARRO">#REF!</definedName>
    <definedName name="CARTERA" localSheetId="4">#REF!,#REF!</definedName>
    <definedName name="CARTERA">#REF!,#REF!</definedName>
    <definedName name="CARTERA_DISTRITOS" localSheetId="4">#REF!,#REF!</definedName>
    <definedName name="CARTERA_DISTRITOS">#REF!,#REF!</definedName>
    <definedName name="CARTERA_PP_DIC2008" localSheetId="10" hidden="1">{#N/A,#N/A,FALSE,"Full";#N/A,#N/A,FALSE,"Half";#N/A,#N/A,FALSE,"Op Expenses";#N/A,#N/A,FALSE,"Cap Charge";#N/A,#N/A,FALSE,"Cost C";#N/A,#N/A,FALSE,"PP&amp;E";#N/A,#N/A,FALSE,"R&amp;D"}</definedName>
    <definedName name="CARTERA_PP_DIC2008" localSheetId="4" hidden="1">{#N/A,#N/A,FALSE,"Full";#N/A,#N/A,FALSE,"Half";#N/A,#N/A,FALSE,"Op Expenses";#N/A,#N/A,FALSE,"Cap Charge";#N/A,#N/A,FALSE,"Cost C";#N/A,#N/A,FALSE,"PP&amp;E";#N/A,#N/A,FALSE,"R&amp;D"}</definedName>
    <definedName name="CARTERA_PP_DIC2008" hidden="1">{#N/A,#N/A,FALSE,"Full";#N/A,#N/A,FALSE,"Half";#N/A,#N/A,FALSE,"Op Expenses";#N/A,#N/A,FALSE,"Cap Charge";#N/A,#N/A,FALSE,"Cost C";#N/A,#N/A,FALSE,"PP&amp;E";#N/A,#N/A,FALSE,"R&amp;D"}</definedName>
    <definedName name="cas" localSheetId="10" hidden="1">{"'18'!$A$5:$M$18"}</definedName>
    <definedName name="cas" localSheetId="4" hidden="1">{"'18'!$A$5:$M$18"}</definedName>
    <definedName name="cas" hidden="1">{"'18'!$A$5:$M$18"}</definedName>
    <definedName name="casas" localSheetId="10" hidden="1">{"PYGT",#N/A,FALSE,"PYG";"ACTIT",#N/A,FALSE,"BCE_GRAL-ACTIVO";"PASIT",#N/A,FALSE,"BCE_GRAL-PASIVO-PATRIM";"CAJAT",#N/A,FALSE,"CAJA"}</definedName>
    <definedName name="casas" localSheetId="4" hidden="1">{"PYGT",#N/A,FALSE,"PYG";"ACTIT",#N/A,FALSE,"BCE_GRAL-ACTIVO";"PASIT",#N/A,FALSE,"BCE_GRAL-PASIVO-PATRIM";"CAJAT",#N/A,FALSE,"CAJA"}</definedName>
    <definedName name="casas" hidden="1">{"PYGT",#N/A,FALSE,"PYG";"ACTIT",#N/A,FALSE,"BCE_GRAL-ACTIVO";"PASIT",#N/A,FALSE,"BCE_GRAL-PASIVO-PATRIM";"CAJAT",#N/A,FALSE,"CAJA"}</definedName>
    <definedName name="CASINO" localSheetId="10" hidden="1">{#N/A,#N/A,FALSE,"balance";#N/A,#N/A,FALSE,"PYG"}</definedName>
    <definedName name="CASINO" localSheetId="4" hidden="1">{#N/A,#N/A,FALSE,"balance";#N/A,#N/A,FALSE,"PYG"}</definedName>
    <definedName name="CASINO" hidden="1">{#N/A,#N/A,FALSE,"balance";#N/A,#N/A,FALSE,"PYG"}</definedName>
    <definedName name="CASTILLA">#REF!</definedName>
    <definedName name="categoria">#REF!</definedName>
    <definedName name="CATEGORIA_AJ">#REF!</definedName>
    <definedName name="CATEGORIA_SIE">#REF!</definedName>
    <definedName name="categorias">#REF!</definedName>
    <definedName name="CATORCE">#REF!</definedName>
    <definedName name="CBWorkbookPriority" hidden="1">-1906970393</definedName>
    <definedName name="CC">#REF!</definedName>
    <definedName name="CC_170">#REF!</definedName>
    <definedName name="CCAAacum">#REF!</definedName>
    <definedName name="CCCCCCCCCC" localSheetId="10" hidden="1">{#N/A,#N/A,FALSE,"Aging Summary";#N/A,#N/A,FALSE,"Ratio Analysis";#N/A,#N/A,FALSE,"Test 120 Day Accts";#N/A,#N/A,FALSE,"Tickmarks"}</definedName>
    <definedName name="CCCCCCCCCC" localSheetId="4" hidden="1">{#N/A,#N/A,FALSE,"Aging Summary";#N/A,#N/A,FALSE,"Ratio Analysis";#N/A,#N/A,FALSE,"Test 120 Day Accts";#N/A,#N/A,FALSE,"Tickmarks"}</definedName>
    <definedName name="CCCCCCCCCC" hidden="1">{#N/A,#N/A,FALSE,"Aging Summary";#N/A,#N/A,FALSE,"Ratio Analysis";#N/A,#N/A,FALSE,"Test 120 Day Accts";#N/A,#N/A,FALSE,"Tickmarks"}</definedName>
    <definedName name="ce">#REF!</definedName>
    <definedName name="CEBRA" localSheetId="10" hidden="1">{#N/A,#N/A,FALSE,"Aging Summary";#N/A,#N/A,FALSE,"Ratio Analysis";#N/A,#N/A,FALSE,"Test 120 Day Accts";#N/A,#N/A,FALSE,"Tickmarks"}</definedName>
    <definedName name="CEBRA" localSheetId="4" hidden="1">{#N/A,#N/A,FALSE,"Aging Summary";#N/A,#N/A,FALSE,"Ratio Analysis";#N/A,#N/A,FALSE,"Test 120 Day Accts";#N/A,#N/A,FALSE,"Tickmarks"}</definedName>
    <definedName name="CEBRA" hidden="1">{#N/A,#N/A,FALSE,"Aging Summary";#N/A,#N/A,FALSE,"Ratio Analysis";#N/A,#N/A,FALSE,"Test 120 Day Accts";#N/A,#N/A,FALSE,"Tickmarks"}</definedName>
    <definedName name="CEDED">#REF!</definedName>
    <definedName name="center">#REF!</definedName>
    <definedName name="centro" localSheetId="10" hidden="1">{#N/A,#N/A,FALSE,"GRAFICO";#N/A,#N/A,FALSE,"CAJA (2)";#N/A,#N/A,FALSE,"TERCEROS-PROMEDIO";#N/A,#N/A,FALSE,"CAJA";#N/A,#N/A,FALSE,"INGRESOS1995-2003";#N/A,#N/A,FALSE,"GASTOS1995-2003"}</definedName>
    <definedName name="centro" localSheetId="4"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entros">#REF!</definedName>
    <definedName name="CERO">#REF!</definedName>
    <definedName name="cerrar">#REF!</definedName>
    <definedName name="CERTS">#REF!</definedName>
    <definedName name="CERTS1">#REF!</definedName>
    <definedName name="CERTS2">#REF!</definedName>
    <definedName name="CESAR">#REF!</definedName>
    <definedName name="césar_marmolejo">#REF!</definedName>
    <definedName name="CETSA">#REF!</definedName>
    <definedName name="cfom">#REF!</definedName>
    <definedName name="Cgrupos">#REF!</definedName>
    <definedName name="charli">#REF!</definedName>
    <definedName name="CHARTOFACCOUNTSID1">#REF!</definedName>
    <definedName name="chelo">#REF!</definedName>
    <definedName name="CHICLETS_100_S">#REF!</definedName>
    <definedName name="CHICLETS_100S">#REF!</definedName>
    <definedName name="CHICLETS_20S">#REF!</definedName>
    <definedName name="CIA">#REF!</definedName>
    <definedName name="cielo_colonia">#REF!</definedName>
    <definedName name="CIERRE">#REF!</definedName>
    <definedName name="cilia_mery_de_mejía">#REF!</definedName>
    <definedName name="CINFI">#REF!</definedName>
    <definedName name="clase1">#REF!</definedName>
    <definedName name="CLASS">#REF!</definedName>
    <definedName name="CLASSIF">#REF!</definedName>
    <definedName name="clientes" hidden="1">#REF!</definedName>
    <definedName name="clklank">#REF!</definedName>
    <definedName name="CM">#REF!</definedName>
    <definedName name="Cmatriz_combustible">#REF!</definedName>
    <definedName name="Cmatriz_contabilidad">#REF!</definedName>
    <definedName name="Cmatriz_contasbilidad">#REF!</definedName>
    <definedName name="Cmatriz_cuenta_mayor">#REF!</definedName>
    <definedName name="Cmatriz_cuenta_toda">#REF!</definedName>
    <definedName name="Cmatriz_material">#REF!</definedName>
    <definedName name="Cmatriz_otros">#REF!</definedName>
    <definedName name="Cmatriz_salarios">#REF!</definedName>
    <definedName name="Cmatriz_total">#REF!</definedName>
    <definedName name="CMD">#REF!</definedName>
    <definedName name="CO">#REF!</definedName>
    <definedName name="COCO">#REF!</definedName>
    <definedName name="Codigo">#REF!</definedName>
    <definedName name="codigos_anterior">#REF!</definedName>
    <definedName name="codogkghkl">#REF!</definedName>
    <definedName name="COL">#REF!</definedName>
    <definedName name="cola" localSheetId="10" hidden="1">{#N/A,#N/A,FALSE,"GRAFICO";#N/A,#N/A,FALSE,"CAJA (2)";#N/A,#N/A,FALSE,"TERCEROS-PROMEDIO";#N/A,#N/A,FALSE,"CAJA";#N/A,#N/A,FALSE,"INGRESOS1995-2003";#N/A,#N/A,FALSE,"GASTOS1995-2003"}</definedName>
    <definedName name="cola" localSheetId="4" hidden="1">{#N/A,#N/A,FALSE,"GRAFICO";#N/A,#N/A,FALSE,"CAJA (2)";#N/A,#N/A,FALSE,"TERCEROS-PROMEDIO";#N/A,#N/A,FALSE,"CAJA";#N/A,#N/A,FALSE,"INGRESOS1995-2003";#N/A,#N/A,FALSE,"GASTOS1995-2003"}</definedName>
    <definedName name="cola" hidden="1">{#N/A,#N/A,FALSE,"GRAFICO";#N/A,#N/A,FALSE,"CAJA (2)";#N/A,#N/A,FALSE,"TERCEROS-PROMEDIO";#N/A,#N/A,FALSE,"CAJA";#N/A,#N/A,FALSE,"INGRESOS1995-2003";#N/A,#N/A,FALSE,"GASTOS1995-2003"}</definedName>
    <definedName name="COLO_ACU">#REF!</definedName>
    <definedName name="COLOCO">#REF!</definedName>
    <definedName name="COLUMNA">#REF!</definedName>
    <definedName name="COMA">#REF!</definedName>
    <definedName name="Comb">#REF!</definedName>
    <definedName name="Comb_Acum">#REF!</definedName>
    <definedName name="COMBINAR">#REF!</definedName>
    <definedName name="COMBINAR1">#REF!</definedName>
    <definedName name="COMENTA">#REF!</definedName>
    <definedName name="comente">#REF!</definedName>
    <definedName name="COMERCIAL">#REF!</definedName>
    <definedName name="comp">#REF!</definedName>
    <definedName name="compa">#REF!</definedName>
    <definedName name="Compania">#REF!</definedName>
    <definedName name="COMPARACION_AÑO_ANTERIOR">#REF!</definedName>
    <definedName name="ComputedPop">#REF!</definedName>
    <definedName name="conc1">#REF!</definedName>
    <definedName name="conc2">#REF!</definedName>
    <definedName name="CONCEPTO">#REF!</definedName>
    <definedName name="CONCILIA">#REF!</definedName>
    <definedName name="concilia1">#REF!</definedName>
    <definedName name="concilia2">#REF!</definedName>
    <definedName name="concilia3">#REF!</definedName>
    <definedName name="CONCILIACIONELECTROC" localSheetId="10" hidden="1">{#N/A,#N/A,FALSE,"Aging Summary";#N/A,#N/A,FALSE,"Ratio Analysis";#N/A,#N/A,FALSE,"Test 120 Day Accts";#N/A,#N/A,FALSE,"Tickmarks"}</definedName>
    <definedName name="CONCILIACIONELECTROC" localSheetId="4" hidden="1">{#N/A,#N/A,FALSE,"Aging Summary";#N/A,#N/A,FALSE,"Ratio Analysis";#N/A,#N/A,FALSE,"Test 120 Day Accts";#N/A,#N/A,FALSE,"Tickmarks"}</definedName>
    <definedName name="CONCILIACIONELECTROC" hidden="1">{#N/A,#N/A,FALSE,"Aging Summary";#N/A,#N/A,FALSE,"Ratio Analysis";#N/A,#N/A,FALSE,"Test 120 Day Accts";#N/A,#N/A,FALSE,"Tickmarks"}</definedName>
    <definedName name="conciliapcpf">#REF!</definedName>
    <definedName name="CONCILIAPCPF1">#REF!</definedName>
    <definedName name="CONCILIAPCPF2">#REF!</definedName>
    <definedName name="CONCILIARCRF">#REF!</definedName>
    <definedName name="CONCILIPFPC1">#REF!</definedName>
    <definedName name="Concretos" localSheetId="10" hidden="1">{#N/A,#N/A,FALSE,"GP";#N/A,#N/A,FALSE,"Summary"}</definedName>
    <definedName name="Concretos" localSheetId="4" hidden="1">{#N/A,#N/A,FALSE,"GP";#N/A,#N/A,FALSE,"Summary"}</definedName>
    <definedName name="Concretos" hidden="1">{#N/A,#N/A,FALSE,"GP";#N/A,#N/A,FALSE,"Summary"}</definedName>
    <definedName name="confpv">#REF!</definedName>
    <definedName name="CONNECTSTRING1">#REF!</definedName>
    <definedName name="Conparación_año_anterior">#REF!</definedName>
    <definedName name="Consolidado">#REF!</definedName>
    <definedName name="CONSUL">#REF!</definedName>
    <definedName name="CONSUL4">#REF!</definedName>
    <definedName name="CONSULTA">#REF!</definedName>
    <definedName name="Consumo">#REF!</definedName>
    <definedName name="CONTABILIDAD">#REF!</definedName>
    <definedName name="CONTINENT">#REF!</definedName>
    <definedName name="CONTRA">#REF!</definedName>
    <definedName name="CONTRATO">#REF!</definedName>
    <definedName name="CONTRIBUCION">#REF!</definedName>
    <definedName name="CONTROL">#REF!</definedName>
    <definedName name="COP">#REF!</definedName>
    <definedName name="COPIA1">#REF!</definedName>
    <definedName name="COPIA1A">#REF!</definedName>
    <definedName name="COPY">#REF!</definedName>
    <definedName name="CORI">#REF!</definedName>
    <definedName name="CORR_MON_CETSA">#REF!</definedName>
    <definedName name="corral" localSheetId="10" hidden="1">{#N/A,#N/A,FALSE,"GRAFICO";#N/A,#N/A,FALSE,"CAJA (2)";#N/A,#N/A,FALSE,"TERCEROS-PROMEDIO";#N/A,#N/A,FALSE,"CAJA";#N/A,#N/A,FALSE,"INGRESOS1995-2003";#N/A,#N/A,FALSE,"GASTOS1995-2003"}</definedName>
    <definedName name="corral" localSheetId="4" hidden="1">{#N/A,#N/A,FALSE,"GRAFICO";#N/A,#N/A,FALSE,"CAJA (2)";#N/A,#N/A,FALSE,"TERCEROS-PROMEDIO";#N/A,#N/A,FALSE,"CAJA";#N/A,#N/A,FALSE,"INGRESOS1995-2003";#N/A,#N/A,FALSE,"GASTOS1995-2003"}</definedName>
    <definedName name="corral" hidden="1">{#N/A,#N/A,FALSE,"GRAFICO";#N/A,#N/A,FALSE,"CAJA (2)";#N/A,#N/A,FALSE,"TERCEROS-PROMEDIO";#N/A,#N/A,FALSE,"CAJA";#N/A,#N/A,FALSE,"INGRESOS1995-2003";#N/A,#N/A,FALSE,"GASTOS1995-2003"}</definedName>
    <definedName name="costa">#REF!</definedName>
    <definedName name="COSTO">#REF!</definedName>
    <definedName name="Costo_Real">#REF!</definedName>
    <definedName name="Costo_Sens">#REF!</definedName>
    <definedName name="costofijos">#REF!</definedName>
    <definedName name="COSTOS">#REF!</definedName>
    <definedName name="costos_1">#REF!</definedName>
    <definedName name="COSTOS1">#REF!</definedName>
    <definedName name="COSTOS1A">#REF!</definedName>
    <definedName name="COSTOS1B">#REF!</definedName>
    <definedName name="COSTOSA">#REF!</definedName>
    <definedName name="COSTOSB">#REF!</definedName>
    <definedName name="COTIZACIONES_DEL_SECTOR">"imprimir 2001"</definedName>
    <definedName name="CP">#REF!</definedName>
    <definedName name="CPCPF1">#REF!</definedName>
    <definedName name="CPCPF2">#REF!</definedName>
    <definedName name="CR20_">#REF!</definedName>
    <definedName name="CR21_">#REF!</definedName>
    <definedName name="CR22_">#REF!</definedName>
    <definedName name="CR23_">#REF!</definedName>
    <definedName name="CR24_">#REF!</definedName>
    <definedName name="CR25_">#REF!</definedName>
    <definedName name="CR26_">#REF!</definedName>
    <definedName name="CR27_">#REF!</definedName>
    <definedName name="CR28_">#REF!</definedName>
    <definedName name="CRCM">#REF!</definedName>
    <definedName name="CREATESUMMARYJNLS1">#REF!</definedName>
    <definedName name="Crecimiento_en_Gastos">#REF!</definedName>
    <definedName name="creo">#REF!</definedName>
    <definedName name="CRITERIACOLUMN1">#REF!</definedName>
    <definedName name="_xlnm.Criteria" localSheetId="10" hidden="1">{#N/A,#N/A,FALSE,"GRAFICO";#N/A,#N/A,FALSE,"CAJA (2)";#N/A,#N/A,FALSE,"TERCEROS-PROMEDIO";#N/A,#N/A,FALSE,"CAJA";#N/A,#N/A,FALSE,"INGRESOS1995-2003";#N/A,#N/A,FALSE,"GASTOS1995-2003"}</definedName>
    <definedName name="_xlnm.Criteria" localSheetId="4"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localSheetId="10" hidden="1">{#N/A,#N/A,FALSE,"GRAFICO";#N/A,#N/A,FALSE,"CAJA (2)";#N/A,#N/A,FALSE,"TERCEROS-PROMEDIO";#N/A,#N/A,FALSE,"CAJA";#N/A,#N/A,FALSE,"INGRESOS1995-2003";#N/A,#N/A,FALSE,"GASTOS1995-2003"}</definedName>
    <definedName name="crt" localSheetId="4"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TALA" localSheetId="10" hidden="1">{#N/A,#N/A,FALSE,"Aging Summary";#N/A,#N/A,FALSE,"Ratio Analysis";#N/A,#N/A,FALSE,"Test 120 Day Accts";#N/A,#N/A,FALSE,"Tickmarks"}</definedName>
    <definedName name="CTALA" localSheetId="4" hidden="1">{#N/A,#N/A,FALSE,"Aging Summary";#N/A,#N/A,FALSE,"Ratio Analysis";#N/A,#N/A,FALSE,"Test 120 Day Accts";#N/A,#N/A,FALSE,"Tickmarks"}</definedName>
    <definedName name="CTALA" hidden="1">{#N/A,#N/A,FALSE,"Aging Summary";#N/A,#N/A,FALSE,"Ratio Analysis";#N/A,#N/A,FALSE,"Test 120 Day Accts";#N/A,#N/A,FALSE,"Tickmarks"}</definedName>
    <definedName name="CTC">#REF!</definedName>
    <definedName name="ctoa">#REF!</definedName>
    <definedName name="cuadGrup">#REF!</definedName>
    <definedName name="CUADRE" localSheetId="10" hidden="1">{#N/A,#N/A,FALSE,"Aging Summary";#N/A,#N/A,FALSE,"Ratio Analysis";#N/A,#N/A,FALSE,"Test 120 Day Accts";#N/A,#N/A,FALSE,"Tickmarks"}</definedName>
    <definedName name="CUADRE" localSheetId="4" hidden="1">{#N/A,#N/A,FALSE,"Aging Summary";#N/A,#N/A,FALSE,"Ratio Analysis";#N/A,#N/A,FALSE,"Test 120 Day Accts";#N/A,#N/A,FALSE,"Tickmarks"}</definedName>
    <definedName name="CUADRE" hidden="1">{#N/A,#N/A,FALSE,"Aging Summary";#N/A,#N/A,FALSE,"Ratio Analysis";#N/A,#N/A,FALSE,"Test 120 Day Accts";#N/A,#N/A,FALSE,"Tickmarks"}</definedName>
    <definedName name="CUADRO">#N/A</definedName>
    <definedName name="Cuadro_Vtas_Trad">#REF!</definedName>
    <definedName name="CUADRO10A">#REF!</definedName>
    <definedName name="CUADRO10B">#REF!</definedName>
    <definedName name="CUADRO11A">#REF!</definedName>
    <definedName name="CUADRO11B">#REF!</definedName>
    <definedName name="CUADRO12A">#REF!</definedName>
    <definedName name="CUADRO12B">#REF!</definedName>
    <definedName name="CUADRO13A">#REF!</definedName>
    <definedName name="CUADRO13B">#REF!</definedName>
    <definedName name="CUADRO14A">#REF!</definedName>
    <definedName name="CUADRO14B">#REF!</definedName>
    <definedName name="Cuadro18">#REF!</definedName>
    <definedName name="CUADRO1A">#REF!</definedName>
    <definedName name="CUADRO1B">#REF!</definedName>
    <definedName name="Cuadro24a">#REF!</definedName>
    <definedName name="CUADRO2A">#REF!</definedName>
    <definedName name="CUADRO2B">#REF!</definedName>
    <definedName name="CUADRO3A">#REF!</definedName>
    <definedName name="CUADRO3B">#REF!</definedName>
    <definedName name="Cuadro4">#REF!</definedName>
    <definedName name="CUADRO4A">#REF!</definedName>
    <definedName name="CUADRO4B">#REF!</definedName>
    <definedName name="Cuadro5">#REF!</definedName>
    <definedName name="CUADRO5A">#REF!</definedName>
    <definedName name="CUADRO5B">#REF!</definedName>
    <definedName name="Cuadro6">#REF!</definedName>
    <definedName name="CUADRO6A">#REF!</definedName>
    <definedName name="CUADRO6B">#REF!</definedName>
    <definedName name="Cuadro7">#REF!</definedName>
    <definedName name="CUADRO7A">#REF!</definedName>
    <definedName name="CUADRO7B">#REF!</definedName>
    <definedName name="Cuadro8">#REF!</definedName>
    <definedName name="CUADRO8A">#REF!</definedName>
    <definedName name="CUADRO8B">#REF!</definedName>
    <definedName name="Cuadro9">#REF!</definedName>
    <definedName name="CUADRO9A">#REF!</definedName>
    <definedName name="CUADRO9B">#REF!</definedName>
    <definedName name="CUENTA">#REF!</definedName>
    <definedName name="CUENTAS">#REF!</definedName>
    <definedName name="CUMPLIMIENTO_PRESUPUESTAL">#REF!</definedName>
    <definedName name="CUNA">#REF!</definedName>
    <definedName name="cupo">#REF!</definedName>
    <definedName name="CVBCV">#REF!</definedName>
    <definedName name="cvom">#REF!</definedName>
    <definedName name="CX" localSheetId="10" hidden="1">{#N/A,#N/A,FALSE,"Aging Summary";#N/A,#N/A,FALSE,"Ratio Analysis";#N/A,#N/A,FALSE,"Test 120 Day Accts";#N/A,#N/A,FALSE,"Tickmarks"}</definedName>
    <definedName name="CX" localSheetId="4" hidden="1">{#N/A,#N/A,FALSE,"Aging Summary";#N/A,#N/A,FALSE,"Ratio Analysis";#N/A,#N/A,FALSE,"Test 120 Day Accts";#N/A,#N/A,FALSE,"Tickmarks"}</definedName>
    <definedName name="CX" hidden="1">{#N/A,#N/A,FALSE,"Aging Summary";#N/A,#N/A,FALSE,"Ratio Analysis";#N/A,#N/A,FALSE,"Test 120 Day Accts";#N/A,#N/A,FALSE,"Tickmarks"}</definedName>
    <definedName name="CXC">#REF!</definedName>
    <definedName name="CXP">#REF!</definedName>
    <definedName name="D" localSheetId="10" hidden="1">{"PYGT",#N/A,FALSE,"PYG";"ACTIT",#N/A,FALSE,"BCE_GRAL-ACTIVO";"PASIT",#N/A,FALSE,"BCE_GRAL-PASIVO-PATRIM";"CAJAT",#N/A,FALSE,"CAJA"}</definedName>
    <definedName name="D" localSheetId="4" hidden="1">{"PYGT",#N/A,FALSE,"PYG";"ACTIT",#N/A,FALSE,"BCE_GRAL-ACTIVO";"PASIT",#N/A,FALSE,"BCE_GRAL-PASIVO-PATRIM";"CAJAT",#N/A,FALSE,"CAJA"}</definedName>
    <definedName name="D" hidden="1">{"PYGT",#N/A,FALSE,"PYG";"ACTIT",#N/A,FALSE,"BCE_GRAL-ACTIVO";"PASIT",#N/A,FALSE,"BCE_GRAL-PASIVO-PATRIM";"CAJAT",#N/A,FALSE,"CAJA"}</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base_MI">#REF!</definedName>
    <definedName name="dato">#REF!</definedName>
    <definedName name="Datos">#REF!</definedName>
    <definedName name="DATOS0">#REF!</definedName>
    <definedName name="DATOS01">#REF!</definedName>
    <definedName name="DATOS02">#REF!</definedName>
    <definedName name="DATOS03">#REF!</definedName>
    <definedName name="DATOS0A">#REF!</definedName>
    <definedName name="DATOS0B">#REF!</definedName>
    <definedName name="DATOS0C">#REF!</definedName>
    <definedName name="DATOS1">#REF!</definedName>
    <definedName name="DATOS11">#REF!</definedName>
    <definedName name="DATOS1A">#REF!</definedName>
    <definedName name="DATOS1B">#REF!</definedName>
    <definedName name="DATOS1C">#REF!</definedName>
    <definedName name="DATOS1E">#REF!</definedName>
    <definedName name="DATOS1T">#REF!</definedName>
    <definedName name="DATOS2">#REF!</definedName>
    <definedName name="DATOS3">#REF!</definedName>
    <definedName name="DATOSA">#REF!</definedName>
    <definedName name="DATOSB">#REF!</definedName>
    <definedName name="DATOSE">#REF!</definedName>
    <definedName name="DATOSE1">#REF!</definedName>
    <definedName name="DATOSEX">#REF!</definedName>
    <definedName name="DATOSEY">#REF!</definedName>
    <definedName name="DATOSI">#REF!</definedName>
    <definedName name="DatosOct">#REF!</definedName>
    <definedName name="DATOSP">#REF!</definedName>
    <definedName name="DATOSP1">#REF!</definedName>
    <definedName name="DATOSPX">#REF!</definedName>
    <definedName name="DATOSPY">#REF!</definedName>
    <definedName name="DATOST">#REF!</definedName>
    <definedName name="DATOST1">#REF!</definedName>
    <definedName name="Days">365</definedName>
    <definedName name="db">#REF!</definedName>
    <definedName name="DBCM">#REF!</definedName>
    <definedName name="DBNAME1">#REF!</definedName>
    <definedName name="DBUSERNAME1">#REF!</definedName>
    <definedName name="DC">#REF!</definedName>
    <definedName name="dd" localSheetId="10" hidden="1">{#N/A,#N/A,FALSE,"balance";#N/A,#N/A,FALSE,"PYG"}</definedName>
    <definedName name="dd" localSheetId="4" hidden="1">{#N/A,#N/A,FALSE,"balance";#N/A,#N/A,FALSE,"PYG"}</definedName>
    <definedName name="dd" hidden="1">{#N/A,#N/A,FALSE,"balance";#N/A,#N/A,FALSE,"PYG"}</definedName>
    <definedName name="DDDDDD" localSheetId="10" hidden="1">{"PYGS",#N/A,FALSE,"PYG";"ACTIS",#N/A,FALSE,"BCE_GRAL-ACTIVO";"PASIS",#N/A,FALSE,"BCE_GRAL-PASIVO-PATRIM";"CAJAS",#N/A,FALSE,"CAJA"}</definedName>
    <definedName name="DDDDDD" localSheetId="4" hidden="1">{"PYGS",#N/A,FALSE,"PYG";"ACTIS",#N/A,FALSE,"BCE_GRAL-ACTIVO";"PASIS",#N/A,FALSE,"BCE_GRAL-PASIVO-PATRIM";"CAJAS",#N/A,FALSE,"CAJA"}</definedName>
    <definedName name="DDDDDD" hidden="1">{"PYGS",#N/A,FALSE,"PYG";"ACTIS",#N/A,FALSE,"BCE_GRAL-ACTIVO";"PASIS",#N/A,FALSE,"BCE_GRAL-PASIVO-PATRIM";"CAJAS",#N/A,FALSE,"CAJA"}</definedName>
    <definedName name="ddddddd" localSheetId="10" hidden="1">{"PYGS",#N/A,FALSE,"PYG";"ACTIS",#N/A,FALSE,"BCE_GRAL-ACTIVO";"PASIS",#N/A,FALSE,"BCE_GRAL-PASIVO-PATRIM";"CAJAS",#N/A,FALSE,"CAJA"}</definedName>
    <definedName name="ddddddd" localSheetId="4" hidden="1">{"PYGS",#N/A,FALSE,"PYG";"ACTIS",#N/A,FALSE,"BCE_GRAL-ACTIVO";"PASIS",#N/A,FALSE,"BCE_GRAL-PASIVO-PATRIM";"CAJAS",#N/A,FALSE,"CAJA"}</definedName>
    <definedName name="ddddddd" hidden="1">{"PYGS",#N/A,FALSE,"PYG";"ACTIS",#N/A,FALSE,"BCE_GRAL-ACTIVO";"PASIS",#N/A,FALSE,"BCE_GRAL-PASIVO-PATRIM";"CAJAS",#N/A,FALSE,"CAJA"}</definedName>
    <definedName name="ddr" localSheetId="10" hidden="1">{#N/A,#N/A,FALSE,"balance";#N/A,#N/A,FALSE,"PYG"}</definedName>
    <definedName name="ddr" localSheetId="4" hidden="1">{#N/A,#N/A,FALSE,"balance";#N/A,#N/A,FALSE,"PYG"}</definedName>
    <definedName name="ddr" hidden="1">{#N/A,#N/A,FALSE,"balance";#N/A,#N/A,FALSE,"PYG"}</definedName>
    <definedName name="DEDT">#REF!</definedName>
    <definedName name="DEDUCCIONES">#REF!</definedName>
    <definedName name="DEDUCCIONES1">#REF!</definedName>
    <definedName name="DEDUCCIONES1A">#REF!</definedName>
    <definedName name="DEDUCCIONES1B">#REF!</definedName>
    <definedName name="DEDUCCIONES1C">#REF!</definedName>
    <definedName name="DEDUCCIONES1D">#REF!</definedName>
    <definedName name="DEDUCCIONESA">#REF!</definedName>
    <definedName name="DEDUCCIONESB">#REF!</definedName>
    <definedName name="DEDUCCIONESC">#REF!</definedName>
    <definedName name="deduccionesx">#REF!</definedName>
    <definedName name="DEDUCCIONESY">#REF!</definedName>
    <definedName name="deduccionx">#REF!</definedName>
    <definedName name="DELETELOGICTYPE1">#REF!</definedName>
    <definedName name="DELOITTE">#REF!</definedName>
    <definedName name="Departamental">#REF!</definedName>
    <definedName name="derecho">#REF!</definedName>
    <definedName name="DESCRIPCIONES">#REF!</definedName>
    <definedName name="DESCUENTOS">#REF!</definedName>
    <definedName name="DESFRE" localSheetId="10" hidden="1">{#N/A,#N/A,FALSE,"GRAFICO";#N/A,#N/A,FALSE,"CAJA (2)";#N/A,#N/A,FALSE,"TERCEROS-PROMEDIO";#N/A,#N/A,FALSE,"CAJA";#N/A,#N/A,FALSE,"INGRESOS1995-2003";#N/A,#N/A,FALSE,"GASTOS1995-2003"}</definedName>
    <definedName name="DESFRE" localSheetId="4"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ESPRE">#REF!</definedName>
    <definedName name="DETALEL_GASTOS">#REF!</definedName>
    <definedName name="detalle">#REF!</definedName>
    <definedName name="DetalleImpExp" localSheetId="4">#REF!,#REF!,#REF!,#REF!,#REF!,#REF!,#REF!,#REF!,#REF!,#REF!,#REF!,#REF!,#REF!,#REF!</definedName>
    <definedName name="DetalleImpExp">#REF!,#REF!,#REF!,#REF!,#REF!,#REF!,#REF!,#REF!,#REF!,#REF!,#REF!,#REF!,#REF!,#REF!</definedName>
    <definedName name="DEX" localSheetId="4">#REF!</definedName>
    <definedName name="DEX">#REF!</definedName>
    <definedName name="dffff" localSheetId="10" hidden="1">{#N/A,#N/A,FALSE,"balance";#N/A,#N/A,FALSE,"PYG"}</definedName>
    <definedName name="dffff" localSheetId="4" hidden="1">{#N/A,#N/A,FALSE,"balance";#N/A,#N/A,FALSE,"PYG"}</definedName>
    <definedName name="dffff" hidden="1">{#N/A,#N/A,FALSE,"balance";#N/A,#N/A,FALSE,"PYG"}</definedName>
    <definedName name="dfg" localSheetId="10" hidden="1">{#N/A,#N/A,FALSE,"balance";#N/A,#N/A,FALSE,"PYG"}</definedName>
    <definedName name="dfg" localSheetId="4" hidden="1">{#N/A,#N/A,FALSE,"balance";#N/A,#N/A,FALSE,"PYG"}</definedName>
    <definedName name="dfg" hidden="1">{#N/A,#N/A,FALSE,"balance";#N/A,#N/A,FALSE,"PYG"}</definedName>
    <definedName name="dfs">#REF!</definedName>
    <definedName name="dgffh">#REF!</definedName>
    <definedName name="DGHFHH">#REF!</definedName>
    <definedName name="DHDHJU">#REF!</definedName>
    <definedName name="DialogoOtros">"Dialog Frame 1"</definedName>
    <definedName name="Dias1080">#REF!</definedName>
    <definedName name="Dias1440">#REF!</definedName>
    <definedName name="Dias180">#REF!</definedName>
    <definedName name="Dias1800">#REF!</definedName>
    <definedName name="Dias270">#REF!</definedName>
    <definedName name="Dias30">#REF!</definedName>
    <definedName name="Dias360">#REF!</definedName>
    <definedName name="Dias3600">#REF!</definedName>
    <definedName name="Dias60">#REF!</definedName>
    <definedName name="Dias720">#REF!</definedName>
    <definedName name="Dias90">#REF!</definedName>
    <definedName name="DiasTotal">#REF!</definedName>
    <definedName name="dic">#REF!</definedName>
    <definedName name="DICIEMBRE">#REF!</definedName>
    <definedName name="DIEZ">#REF!</definedName>
    <definedName name="DIEZYNUEVE">#REF!</definedName>
    <definedName name="DIEZYOCHO">#REF!</definedName>
    <definedName name="DIEZYSEIS">#REF!</definedName>
    <definedName name="DIEZYSIETE">#REF!</definedName>
    <definedName name="DIRECTORIO">#REF!</definedName>
    <definedName name="DISTRIBUCION">#REF!</definedName>
    <definedName name="DIVIPAR">#REF!</definedName>
    <definedName name="djkdhfkhdkk">#REF!</definedName>
    <definedName name="DME_Dirty" hidden="1">"False"</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DOC_SOP_SIE">#REF!</definedName>
    <definedName name="DOCE">#REF!</definedName>
    <definedName name="dolar">#REF!</definedName>
    <definedName name="dólar">#REF!</definedName>
    <definedName name="DON">#REF!</definedName>
    <definedName name="Dos" localSheetId="10" hidden="1">{#N/A,#N/A,FALSE,"SMT1";#N/A,#N/A,FALSE,"SMT2";#N/A,#N/A,FALSE,"Summary";#N/A,#N/A,FALSE,"Graphs";#N/A,#N/A,FALSE,"4 Panel"}</definedName>
    <definedName name="Dos" localSheetId="4" hidden="1">{#N/A,#N/A,FALSE,"SMT1";#N/A,#N/A,FALSE,"SMT2";#N/A,#N/A,FALSE,"Summary";#N/A,#N/A,FALSE,"Graphs";#N/A,#N/A,FALSE,"4 Panel"}</definedName>
    <definedName name="Dos" hidden="1">{#N/A,#N/A,FALSE,"SMT1";#N/A,#N/A,FALSE,"SMT2";#N/A,#N/A,FALSE,"Summary";#N/A,#N/A,FALSE,"Graphs";#N/A,#N/A,FALSE,"4 Panel"}</definedName>
    <definedName name="DR20_">#REF!</definedName>
    <definedName name="DR21_">#REF!</definedName>
    <definedName name="DR22_">#REF!</definedName>
    <definedName name="DR23_">#REF!</definedName>
    <definedName name="DR24_">#REF!</definedName>
    <definedName name="DR25_">#REF!</definedName>
    <definedName name="DR26_">#REF!</definedName>
    <definedName name="DR27_">#REF!</definedName>
    <definedName name="DR28_">#REF!</definedName>
    <definedName name="DRTA">#REF!</definedName>
    <definedName name="DRTA0">#REF!</definedName>
    <definedName name="DRTA1">#REF!</definedName>
    <definedName name="DRTA2">#REF!</definedName>
    <definedName name="DRTA3">#REF!</definedName>
    <definedName name="DRTA4">#REF!</definedName>
    <definedName name="DRTA5">#REF!</definedName>
    <definedName name="drta8">#REF!</definedName>
    <definedName name="drta88">#REF!</definedName>
    <definedName name="DRTA88A">#REF!</definedName>
    <definedName name="DRTA88B">#REF!</definedName>
    <definedName name="DRTAAB">#REF!</definedName>
    <definedName name="DRTAD">#REF!</definedName>
    <definedName name="DS" localSheetId="10" hidden="1">{#N/A,#N/A,FALSE,"Aging Summary";#N/A,#N/A,FALSE,"Ratio Analysis";#N/A,#N/A,FALSE,"Test 120 Day Accts";#N/A,#N/A,FALSE,"Tickmarks"}</definedName>
    <definedName name="DS" localSheetId="4" hidden="1">{#N/A,#N/A,FALSE,"Aging Summary";#N/A,#N/A,FALSE,"Ratio Analysis";#N/A,#N/A,FALSE,"Test 120 Day Accts";#N/A,#N/A,FALSE,"Tickmarks"}</definedName>
    <definedName name="DS" hidden="1">{#N/A,#N/A,FALSE,"Aging Summary";#N/A,#N/A,FALSE,"Ratio Analysis";#N/A,#N/A,FALSE,"Test 120 Day Accts";#N/A,#N/A,FALSE,"Tickmarks"}</definedName>
    <definedName name="DSF_Conjunta">#REF!</definedName>
    <definedName name="DSF_Ecuador">#REF!</definedName>
    <definedName name="DSF_Mercado_Mundial">#REF!</definedName>
    <definedName name="DSF_Perú">#REF!</definedName>
    <definedName name="DSF_Preferencial">#REF!</definedName>
    <definedName name="DSF_Venezuela">#REF!</definedName>
    <definedName name="DT">#REF!</definedName>
    <definedName name="DTM">#REF!</definedName>
    <definedName name="DVVFG">#REF!</definedName>
    <definedName name="DY">#REF!</definedName>
    <definedName name="DYND">#REF!</definedName>
    <definedName name="DYND1">#REF!</definedName>
    <definedName name="E">#REF!</definedName>
    <definedName name="ear" localSheetId="10" hidden="1">{#N/A,#N/A,FALSE,"balance";#N/A,#N/A,FALSE,"PYG"}</definedName>
    <definedName name="ear" localSheetId="4" hidden="1">{#N/A,#N/A,FALSE,"balance";#N/A,#N/A,FALSE,"PYG"}</definedName>
    <definedName name="ear" hidden="1">{#N/A,#N/A,FALSE,"balance";#N/A,#N/A,FALSE,"PYG"}</definedName>
    <definedName name="Ebitda" localSheetId="10" hidden="1">{#N/A,#N/A,FALSE,"GRAFICO";#N/A,#N/A,FALSE,"CAJA (2)";#N/A,#N/A,FALSE,"TERCEROS-PROMEDIO";#N/A,#N/A,FALSE,"CAJA";#N/A,#N/A,FALSE,"INGRESOS1995-2003";#N/A,#N/A,FALSE,"GASTOS1995-2003"}</definedName>
    <definedName name="Ebitda" localSheetId="4"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BITDA_CETSA">#REF!</definedName>
    <definedName name="ed">#REF!</definedName>
    <definedName name="EDAD">#REF!</definedName>
    <definedName name="EDIFICIOS">#REF!</definedName>
    <definedName name="EDIFICIOS1">#REF!</definedName>
    <definedName name="EDIFICIOST">#REF!</definedName>
    <definedName name="ee" localSheetId="10" hidden="1">{#N/A,#N/A,FALSE,"balance";#N/A,#N/A,FALSE,"PYG"}</definedName>
    <definedName name="ee" localSheetId="4" hidden="1">{#N/A,#N/A,FALSE,"balance";#N/A,#N/A,FALSE,"PYG"}</definedName>
    <definedName name="ee" hidden="1">{#N/A,#N/A,FALSE,"balance";#N/A,#N/A,FALSE,"PYG"}</definedName>
    <definedName name="EEGG">#REF!</definedName>
    <definedName name="efff">#REF!</definedName>
    <definedName name="efraín_marmolejo">#REF!</definedName>
    <definedName name="Ejecución_presupuestal">#REF!</definedName>
    <definedName name="ejemekfl">#REF!</definedName>
    <definedName name="El_Cairo_Cabaña">#REF!</definedName>
    <definedName name="electricaribeLP" localSheetId="10" hidden="1">{#N/A,#N/A,FALSE,"Aging Summary";#N/A,#N/A,FALSE,"Ratio Analysis";#N/A,#N/A,FALSE,"Test 120 Day Accts";#N/A,#N/A,FALSE,"Tickmarks"}</definedName>
    <definedName name="electricaribeLP" localSheetId="4" hidden="1">{#N/A,#N/A,FALSE,"Aging Summary";#N/A,#N/A,FALSE,"Ratio Analysis";#N/A,#N/A,FALSE,"Test 120 Day Accts";#N/A,#N/A,FALSE,"Tickmarks"}</definedName>
    <definedName name="electricaribeLP" hidden="1">{#N/A,#N/A,FALSE,"Aging Summary";#N/A,#N/A,FALSE,"Ratio Analysis";#N/A,#N/A,FALSE,"Test 120 Day Accts";#N/A,#N/A,FALSE,"Tickmarks"}</definedName>
    <definedName name="EMP_FIC">#REF!</definedName>
    <definedName name="EMPRE">#REF!</definedName>
    <definedName name="EMPRESA">#REF!</definedName>
    <definedName name="EMPRESA1">#REF!</definedName>
    <definedName name="EMPRESA5C">#REF!</definedName>
    <definedName name="EMPRESA5D">#REF!</definedName>
    <definedName name="EMPRESAA">#REF!</definedName>
    <definedName name="EMPRESAIVA">#REF!</definedName>
    <definedName name="EMPRESAS">#REF!</definedName>
    <definedName name="ENANO" localSheetId="10" hidden="1">{#N/A,#N/A,FALSE,"Aging Summary";#N/A,#N/A,FALSE,"Ratio Analysis";#N/A,#N/A,FALSE,"Test 120 Day Accts";#N/A,#N/A,FALSE,"Tickmarks"}</definedName>
    <definedName name="ENANO" localSheetId="4" hidden="1">{#N/A,#N/A,FALSE,"Aging Summary";#N/A,#N/A,FALSE,"Ratio Analysis";#N/A,#N/A,FALSE,"Test 120 Day Accts";#N/A,#N/A,FALSE,"Tickmarks"}</definedName>
    <definedName name="ENANO" hidden="1">{#N/A,#N/A,FALSE,"Aging Summary";#N/A,#N/A,FALSE,"Ratio Analysis";#N/A,#N/A,FALSE,"Test 120 Day Accts";#N/A,#N/A,FALSE,"Tickmarks"}</definedName>
    <definedName name="END">#REF!</definedName>
    <definedName name="END1A">#REF!</definedName>
    <definedName name="ENDA">#REF!</definedName>
    <definedName name="ENDA1">#REF!</definedName>
    <definedName name="ENDB">#REF!</definedName>
    <definedName name="ENDB1">#REF!</definedName>
    <definedName name="ENDC">#REF!</definedName>
    <definedName name="ENDC1">#REF!</definedName>
    <definedName name="ENDD">#REF!</definedName>
    <definedName name="ENDD1">#REF!</definedName>
    <definedName name="ENDE">#REF!</definedName>
    <definedName name="ENDE1">#REF!</definedName>
    <definedName name="ENDT1">#REF!</definedName>
    <definedName name="ENDT2">#REF!</definedName>
    <definedName name="ENE">#REF!</definedName>
    <definedName name="ener">#REF!</definedName>
    <definedName name="energia">#REF!</definedName>
    <definedName name="enero">#REF!</definedName>
    <definedName name="ENTER">#REF!</definedName>
    <definedName name="ENTER1">#REF!</definedName>
    <definedName name="ENTRA">#REF!</definedName>
    <definedName name="ENTRADA">#REF!</definedName>
    <definedName name="EPSA">#REF!</definedName>
    <definedName name="EPSA_ESP">#REF!</definedName>
    <definedName name="Equivalencia">#REF!</definedName>
    <definedName name="er" localSheetId="10" hidden="1">{#N/A,#N/A,FALSE,"balance";#N/A,#N/A,FALSE,"PYG"}</definedName>
    <definedName name="er" localSheetId="4" hidden="1">{#N/A,#N/A,FALSE,"balance";#N/A,#N/A,FALSE,"PYG"}</definedName>
    <definedName name="er" hidden="1">{#N/A,#N/A,FALSE,"balance";#N/A,#N/A,FALSE,"PYG"}</definedName>
    <definedName name="ERD" localSheetId="10" hidden="1">{#N/A,#N/A,FALSE,"Aging Summary";#N/A,#N/A,FALSE,"Ratio Analysis";#N/A,#N/A,FALSE,"Test 120 Day Accts";#N/A,#N/A,FALSE,"Tickmarks"}</definedName>
    <definedName name="ERD" localSheetId="4" hidden="1">{#N/A,#N/A,FALSE,"Aging Summary";#N/A,#N/A,FALSE,"Ratio Analysis";#N/A,#N/A,FALSE,"Test 120 Day Accts";#N/A,#N/A,FALSE,"Tickmarks"}</definedName>
    <definedName name="ERD" hidden="1">{#N/A,#N/A,FALSE,"Aging Summary";#N/A,#N/A,FALSE,"Ratio Analysis";#N/A,#N/A,FALSE,"Test 120 Day Accts";#N/A,#N/A,FALSE,"Tickmarks"}</definedName>
    <definedName name="ERE" localSheetId="10" hidden="1">{"'18'!$A$5:$M$18"}</definedName>
    <definedName name="ERE" localSheetId="4" hidden="1">{"'18'!$A$5:$M$18"}</definedName>
    <definedName name="ERE" hidden="1">{"'18'!$A$5:$M$18"}</definedName>
    <definedName name="erer">#REF!</definedName>
    <definedName name="ERROR">#REF!</definedName>
    <definedName name="ert" localSheetId="10" hidden="1">{#N/A,#N/A,FALSE,"balance";#N/A,#N/A,FALSE,"PYG"}</definedName>
    <definedName name="ert" localSheetId="4" hidden="1">{#N/A,#N/A,FALSE,"balance";#N/A,#N/A,FALSE,"PYG"}</definedName>
    <definedName name="ert" hidden="1">{#N/A,#N/A,FALSE,"balance";#N/A,#N/A,FALSE,"PYG"}</definedName>
    <definedName name="erw">#REF!</definedName>
    <definedName name="ESCENARIO" localSheetId="10" hidden="1">{#N/A,#N/A,FALSE,"GRAFICO";#N/A,#N/A,FALSE,"CAJA (2)";#N/A,#N/A,FALSE,"TERCEROS-PROMEDIO";#N/A,#N/A,FALSE,"CAJA";#N/A,#N/A,FALSE,"INGRESOS1995-2003";#N/A,#N/A,FALSE,"GASTOS1995-2003"}</definedName>
    <definedName name="ESCENARIO" localSheetId="4"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CENARIOS">#REF!</definedName>
    <definedName name="est">#REF!</definedName>
    <definedName name="EST_GEN_SIE">#REF!</definedName>
    <definedName name="este" localSheetId="10" hidden="1">{"PYGT",#N/A,FALSE,"PYG";"ACTIT",#N/A,FALSE,"BCE_GRAL-ACTIVO";"PASIT",#N/A,FALSE,"BCE_GRAL-PASIVO-PATRIM";"CAJAT",#N/A,FALSE,"CAJA"}</definedName>
    <definedName name="este" localSheetId="4" hidden="1">{"PYGT",#N/A,FALSE,"PYG";"ACTIT",#N/A,FALSE,"BCE_GRAL-ACTIVO";"PASIT",#N/A,FALSE,"BCE_GRAL-PASIVO-PATRIM";"CAJAT",#N/A,FALSE,"CAJA"}</definedName>
    <definedName name="este" hidden="1">{"PYGT",#N/A,FALSE,"PYG";"ACTIT",#N/A,FALSE,"BCE_GRAL-ACTIVO";"PASIT",#N/A,FALSE,"BCE_GRAL-PASIVO-PATRIM";"CAJAT",#N/A,FALSE,"CAJA"}</definedName>
    <definedName name="ESTEWW" localSheetId="10" hidden="1">{#N/A,#N/A,FALSE,"GRAFICO";#N/A,#N/A,FALSE,"CAJA (2)";#N/A,#N/A,FALSE,"TERCEROS-PROMEDIO";#N/A,#N/A,FALSE,"CAJA";#N/A,#N/A,FALSE,"INGRESOS1995-2003";#N/A,#N/A,FALSE,"GASTOS1995-2003"}</definedName>
    <definedName name="ESTEWW" localSheetId="4"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quees" localSheetId="10" hidden="1">{#N/A,#N/A,FALSE,"Aging Summary";#N/A,#N/A,FALSE,"Ratio Analysis";#N/A,#N/A,FALSE,"Test 120 Day Accts";#N/A,#N/A,FALSE,"Tickmarks"}</definedName>
    <definedName name="Estoquees" localSheetId="4" hidden="1">{#N/A,#N/A,FALSE,"Aging Summary";#N/A,#N/A,FALSE,"Ratio Analysis";#N/A,#N/A,FALSE,"Test 120 Day Accts";#N/A,#N/A,FALSE,"Tickmarks"}</definedName>
    <definedName name="Estoquees" hidden="1">{#N/A,#N/A,FALSE,"Aging Summary";#N/A,#N/A,FALSE,"Ratio Analysis";#N/A,#N/A,FALSE,"Test 120 Day Accts";#N/A,#N/A,FALSE,"Tickmarks"}</definedName>
    <definedName name="estoquees1" localSheetId="10" hidden="1">{#N/A,#N/A,FALSE,"Aging Summary";#N/A,#N/A,FALSE,"Ratio Analysis";#N/A,#N/A,FALSE,"Test 120 Day Accts";#N/A,#N/A,FALSE,"Tickmarks"}</definedName>
    <definedName name="estoquees1" localSheetId="4" hidden="1">{#N/A,#N/A,FALSE,"Aging Summary";#N/A,#N/A,FALSE,"Ratio Analysis";#N/A,#N/A,FALSE,"Test 120 Day Accts";#N/A,#N/A,FALSE,"Tickmarks"}</definedName>
    <definedName name="estoquees1" hidden="1">{#N/A,#N/A,FALSE,"Aging Summary";#N/A,#N/A,FALSE,"Ratio Analysis";#N/A,#N/A,FALSE,"Test 120 Day Accts";#N/A,#N/A,FALSE,"Tickmarks"}</definedName>
    <definedName name="estoquees2" localSheetId="10" hidden="1">{#N/A,#N/A,FALSE,"Aging Summary";#N/A,#N/A,FALSE,"Ratio Analysis";#N/A,#N/A,FALSE,"Test 120 Day Accts";#N/A,#N/A,FALSE,"Tickmarks"}</definedName>
    <definedName name="estoquees2" localSheetId="4" hidden="1">{#N/A,#N/A,FALSE,"Aging Summary";#N/A,#N/A,FALSE,"Ratio Analysis";#N/A,#N/A,FALSE,"Test 120 Day Accts";#N/A,#N/A,FALSE,"Tickmarks"}</definedName>
    <definedName name="estoquees2" hidden="1">{#N/A,#N/A,FALSE,"Aging Summary";#N/A,#N/A,FALSE,"Ratio Analysis";#N/A,#N/A,FALSE,"Test 120 Day Accts";#N/A,#N/A,FALSE,"Tickmarks"}</definedName>
    <definedName name="estre" localSheetId="10" hidden="1">{#N/A,#N/A,FALSE,"GRAFICO";#N/A,#N/A,FALSE,"CAJA (2)";#N/A,#N/A,FALSE,"TERCEROS-PROMEDIO";#N/A,#N/A,FALSE,"CAJA";#N/A,#N/A,FALSE,"INGRESOS1995-2003";#N/A,#N/A,FALSE,"GASTOS1995-2003"}</definedName>
    <definedName name="estre" localSheetId="4"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struct">#REF!</definedName>
    <definedName name="etert">#REF!</definedName>
    <definedName name="eumelia_colonia">#REF!</definedName>
    <definedName name="EUR">#REF!</definedName>
    <definedName name="EuroIndex">#REF!</definedName>
    <definedName name="ev.Calculation" hidden="1">-4135</definedName>
    <definedName name="ev.Initialized" hidden="1">FALSE</definedName>
    <definedName name="EVA">#REF!</definedName>
    <definedName name="evaluados">#REF!</definedName>
    <definedName name="evtr">#REF!</definedName>
    <definedName name="ew">#REF!</definedName>
    <definedName name="ewew" localSheetId="10" hidden="1">{"'18'!$A$5:$M$18"}</definedName>
    <definedName name="ewew" localSheetId="4" hidden="1">{"'18'!$A$5:$M$18"}</definedName>
    <definedName name="ewew" hidden="1">{"'18'!$A$5:$M$18"}</definedName>
    <definedName name="EWQ" localSheetId="10" hidden="1">{#N/A,#N/A,FALSE,"Aging Summary";#N/A,#N/A,FALSE,"Ratio Analysis";#N/A,#N/A,FALSE,"Test 120 Day Accts";#N/A,#N/A,FALSE,"Tickmarks"}</definedName>
    <definedName name="EWQ" localSheetId="4" hidden="1">{#N/A,#N/A,FALSE,"Aging Summary";#N/A,#N/A,FALSE,"Ratio Analysis";#N/A,#N/A,FALSE,"Test 120 Day Accts";#N/A,#N/A,FALSE,"Tickmarks"}</definedName>
    <definedName name="EWQ" hidden="1">{#N/A,#N/A,FALSE,"Aging Summary";#N/A,#N/A,FALSE,"Ratio Analysis";#N/A,#N/A,FALSE,"Test 120 Day Accts";#N/A,#N/A,FALSE,"Tickmarks"}</definedName>
    <definedName name="ewqasd">#REF!</definedName>
    <definedName name="ex">#REF!</definedName>
    <definedName name="Excel_BuiltIn_Print_Titles_1">#REF!</definedName>
    <definedName name="EXHBK">#REF!</definedName>
    <definedName name="Exis_Btura_Blanco">#REF!</definedName>
    <definedName name="Exis_Btura_Crudo">#REF!</definedName>
    <definedName name="Exis_Buga_Blanco">#REF!</definedName>
    <definedName name="Exis_Buga_Crudo">#REF!</definedName>
    <definedName name="Exis_Cartagena_Blanco">#REF!</definedName>
    <definedName name="Exis_Cartagena_Crudo">#REF!</definedName>
    <definedName name="Exis_Ingenio_Blanco">#REF!</definedName>
    <definedName name="Exis_Ingenio_Crudo">#REF!</definedName>
    <definedName name="Exis_Palmira_Blanco">#REF!</definedName>
    <definedName name="Exis_Palmira_Crudo">#REF!</definedName>
    <definedName name="EXPORTACIONES">#REF!</definedName>
    <definedName name="EXTERIOR" localSheetId="4">#REF!,#REF!</definedName>
    <definedName name="EXTERIOR">#REF!,#REF!</definedName>
    <definedName name="F.1.1." localSheetId="4">#REF!</definedName>
    <definedName name="F.1.1.">#REF!</definedName>
    <definedName name="F.1.1._VOLVER" localSheetId="4">#REF!</definedName>
    <definedName name="F.1.1._VOLVER">#REF!</definedName>
    <definedName name="F.1.1.1." localSheetId="4">#REF!</definedName>
    <definedName name="F.1.1.1.">#REF!</definedName>
    <definedName name="F.1.1.2.">#REF!</definedName>
    <definedName name="F.1.1.3.">#REF!</definedName>
    <definedName name="F.1.1.4.">#REF!</definedName>
    <definedName name="F.1.1.5.">#REF!</definedName>
    <definedName name="F.1.2._VOLVER">#REF!</definedName>
    <definedName name="F.1.2.1.">#REF!</definedName>
    <definedName name="F.1.2.2.">#REF!</definedName>
    <definedName name="F.1.2.3.">#REF!</definedName>
    <definedName name="F.1.2.4.">#REF!</definedName>
    <definedName name="F.1.2.5.">#REF!</definedName>
    <definedName name="F.1.2.5._VOLVER">#REF!</definedName>
    <definedName name="F.1.2.5.1.">#REF!</definedName>
    <definedName name="F.1.2.5.2.">#REF!</definedName>
    <definedName name="F.1.2.5.3.">#REF!</definedName>
    <definedName name="F.1.2.5.4.">#REF!</definedName>
    <definedName name="F.1.2.7.">#REF!</definedName>
    <definedName name="F.1.3.1.">#REF!</definedName>
    <definedName name="F.1.3.1._VOLVER">#REF!</definedName>
    <definedName name="F.1.5.">#REF!</definedName>
    <definedName name="F.2.">#REF!</definedName>
    <definedName name="F.2._VOLVER">#REF!</definedName>
    <definedName name="F.2.1.">#REF!</definedName>
    <definedName name="F.2.1._VOLVER">#REF!</definedName>
    <definedName name="F.2.1.1.">#REF!</definedName>
    <definedName name="F.2.1.1._VOLVER">#REF!</definedName>
    <definedName name="F.2.1.2.">#REF!</definedName>
    <definedName name="F.2.1.3.">#REF!</definedName>
    <definedName name="F.2.1.4.">#REF!</definedName>
    <definedName name="F.2.2.1.">#REF!</definedName>
    <definedName name="F.2.2.1._VOLVER">#REF!</definedName>
    <definedName name="F.2.2.2.">#REF!</definedName>
    <definedName name="F.2.3">#REF!</definedName>
    <definedName name="F.2.3.">#REF!</definedName>
    <definedName name="F.2.3._VOLVER">#REF!</definedName>
    <definedName name="F.2.3.1">#REF!</definedName>
    <definedName name="F.2.3.1.">#REF!</definedName>
    <definedName name="F.2.3.1._VOLVER">#REF!</definedName>
    <definedName name="F.2.3.2">#REF!</definedName>
    <definedName name="F.2.3.2.">#REF!</definedName>
    <definedName name="F.2.3.3">#REF!</definedName>
    <definedName name="F.2.3.3.">#REF!</definedName>
    <definedName name="F.2.3.4.">#REF!</definedName>
    <definedName name="F.2.4.">#REF!</definedName>
    <definedName name="F.2.4._VOLVER">#REF!</definedName>
    <definedName name="F.2.4.1.">#REF!</definedName>
    <definedName name="F.2.4.1._VOLVER">#REF!</definedName>
    <definedName name="F.2.4.2">#REF!</definedName>
    <definedName name="F.2.4.2.">#REF!</definedName>
    <definedName name="F.2.4.3.">#REF!</definedName>
    <definedName name="F.2.4.4.">#REF!</definedName>
    <definedName name="F.2_VOLVER">#REF!</definedName>
    <definedName name="F.3.3.">#REF!</definedName>
    <definedName name="F.3.3._VOLVER">#REF!</definedName>
    <definedName name="F.3.3.1.">#REF!</definedName>
    <definedName name="F.3.3.2.">#REF!</definedName>
    <definedName name="F.3.4.">#REF!</definedName>
    <definedName name="F.3.4._VOLVER">#REF!</definedName>
    <definedName name="F.3.4.1.">#REF!</definedName>
    <definedName name="F.3.4.2.">#REF!</definedName>
    <definedName name="F1.">#REF!</definedName>
    <definedName name="F1._Incrementar_ventas_con_rentabilidad.__Jair_Salazar">#REF!</definedName>
    <definedName name="F1._Volver">#REF!</definedName>
    <definedName name="F1.1">#REF!</definedName>
    <definedName name="F1.2">#REF!</definedName>
    <definedName name="F1.3">#REF!</definedName>
    <definedName name="F2.">#REF!</definedName>
    <definedName name="F2._VOLVER">#REF!</definedName>
    <definedName name="F2.1">#REF!</definedName>
    <definedName name="F2.2">#REF!</definedName>
    <definedName name="F2.3">#REF!</definedName>
    <definedName name="F2.3.">#REF!</definedName>
    <definedName name="F2.4">#REF!</definedName>
    <definedName name="F3.">#REF!</definedName>
    <definedName name="F3.1">#REF!</definedName>
    <definedName name="fa">#REF!</definedName>
    <definedName name="Factores">#REF!</definedName>
    <definedName name="Factores1">#REF!</definedName>
    <definedName name="Factores2">#REF!</definedName>
    <definedName name="Factores3">#REF!</definedName>
    <definedName name="FactoresDec">#REF!</definedName>
    <definedName name="FACTURACION_MARZO_DEL_2000">#REF!</definedName>
    <definedName name="FACTURACION_NO_REGULADOS_DATOS">#REF!</definedName>
    <definedName name="FACTURACION_PEAJES_COMER_DATOS">#REF!</definedName>
    <definedName name="FACTURACION_PEAJES_DATOS">#REF!</definedName>
    <definedName name="facturacionTesoreria">#REF!</definedName>
    <definedName name="FACTURAS">#REF!</definedName>
    <definedName name="fanny_marmolejo">#REF!</definedName>
    <definedName name="FAROL" localSheetId="10" hidden="1">{"PYGT",#N/A,FALSE,"PYG";"ACTIT",#N/A,FALSE,"BCE_GRAL-ACTIVO";"PASIT",#N/A,FALSE,"BCE_GRAL-PASIVO-PATRIM";"CAJAT",#N/A,FALSE,"CAJA"}</definedName>
    <definedName name="FAROL" localSheetId="4" hidden="1">{"PYGT",#N/A,FALSE,"PYG";"ACTIT",#N/A,FALSE,"BCE_GRAL-ACTIVO";"PASIT",#N/A,FALSE,"BCE_GRAL-PASIVO-PATRIM";"CAJAT",#N/A,FALSE,"CAJA"}</definedName>
    <definedName name="FAROL" hidden="1">{"PYGT",#N/A,FALSE,"PYG";"ACTIT",#N/A,FALSE,"BCE_GRAL-ACTIVO";"PASIT",#N/A,FALSE,"BCE_GRAL-PASIVO-PATRIM";"CAJAT",#N/A,FALSE,"CAJA"}</definedName>
    <definedName name="FB_Comb">#REF!</definedName>
    <definedName name="FB_ITCR">#REF!</definedName>
    <definedName name="FB_Maq">#REF!</definedName>
    <definedName name="FB_Rieg">#REF!</definedName>
    <definedName name="FCL_CETSA">#REF!</definedName>
    <definedName name="FCL_Financiero">#REF!</definedName>
    <definedName name="FCL_Operacional">#REF!</definedName>
    <definedName name="FD156d" localSheetId="10" hidden="1">{#N/A,#N/A,FALSE,"balance";#N/A,#N/A,FALSE,"PYG"}</definedName>
    <definedName name="FD156d" localSheetId="4" hidden="1">{#N/A,#N/A,FALSE,"balance";#N/A,#N/A,FALSE,"PYG"}</definedName>
    <definedName name="FD156d" hidden="1">{#N/A,#N/A,FALSE,"balance";#N/A,#N/A,FALSE,"PYG"}</definedName>
    <definedName name="fdfdsf">#REF!</definedName>
    <definedName name="FEB">#REF!</definedName>
    <definedName name="febrero">#REF!</definedName>
    <definedName name="FEC_ACUM">#REF!</definedName>
    <definedName name="FECHA">#REF!</definedName>
    <definedName name="FechaFin">#REF!</definedName>
    <definedName name="FechaIni">#REF!</definedName>
    <definedName name="FENIX">#REF!</definedName>
    <definedName name="FER">#REF!</definedName>
    <definedName name="FERGON">#REF!</definedName>
    <definedName name="ff" localSheetId="10" hidden="1">{#N/A,#N/A,FALSE,"GRAFICO";#N/A,#N/A,FALSE,"CAJA (2)";#N/A,#N/A,FALSE,"TERCEROS-PROMEDIO";#N/A,#N/A,FALSE,"CAJA";#N/A,#N/A,FALSE,"INGRESOS1995-2003";#N/A,#N/A,FALSE,"GASTOS1995-2003"}</definedName>
    <definedName name="ff" localSheetId="4" hidden="1">{#N/A,#N/A,FALSE,"GRAFICO";#N/A,#N/A,FALSE,"CAJA (2)";#N/A,#N/A,FALSE,"TERCEROS-PROMEDIO";#N/A,#N/A,FALSE,"CAJA";#N/A,#N/A,FALSE,"INGRESOS1995-2003";#N/A,#N/A,FALSE,"GASTOS1995-2003"}</definedName>
    <definedName name="ff" hidden="1">{#N/A,#N/A,FALSE,"GRAFICO";#N/A,#N/A,FALSE,"CAJA (2)";#N/A,#N/A,FALSE,"TERCEROS-PROMEDIO";#N/A,#N/A,FALSE,"CAJA";#N/A,#N/A,FALSE,"INGRESOS1995-2003";#N/A,#N/A,FALSE,"GASTOS1995-2003"}</definedName>
    <definedName name="FFAPPCOLNAME1_1">#REF!</definedName>
    <definedName name="FFAPPCOLNAME10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f">#REF!</definedName>
    <definedName name="fffff">#REF!</definedName>
    <definedName name="ffgh" localSheetId="10" hidden="1">{#N/A,#N/A,FALSE,"Aging Summary";#N/A,#N/A,FALSE,"Ratio Analysis";#N/A,#N/A,FALSE,"Test 120 Day Accts";#N/A,#N/A,FALSE,"Tickmarks"}</definedName>
    <definedName name="ffgh" localSheetId="4" hidden="1">{#N/A,#N/A,FALSE,"Aging Summary";#N/A,#N/A,FALSE,"Ratio Analysis";#N/A,#N/A,FALSE,"Test 120 Day Accts";#N/A,#N/A,FALSE,"Tickmarks"}</definedName>
    <definedName name="ffgh" hidden="1">{#N/A,#N/A,FALSE,"Aging Summary";#N/A,#N/A,FALSE,"Ratio Analysis";#N/A,#N/A,FALSE,"Test 120 Day Accts";#N/A,#N/A,FALSE,"Tickmarks"}</definedName>
    <definedName name="FFSEGMENT1_1">#REF!</definedName>
    <definedName name="FFSEGMENT10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d">#REF!</definedName>
    <definedName name="fgf" localSheetId="10" hidden="1">{#N/A,#N/A,FALSE,"Aging Summary";#N/A,#N/A,FALSE,"Ratio Analysis";#N/A,#N/A,FALSE,"Test 120 Day Accts";#N/A,#N/A,FALSE,"Tickmarks"}</definedName>
    <definedName name="fgf" localSheetId="4" hidden="1">{#N/A,#N/A,FALSE,"Aging Summary";#N/A,#N/A,FALSE,"Ratio Analysis";#N/A,#N/A,FALSE,"Test 120 Day Accts";#N/A,#N/A,FALSE,"Tickmarks"}</definedName>
    <definedName name="fgf" hidden="1">{#N/A,#N/A,FALSE,"Aging Summary";#N/A,#N/A,FALSE,"Ratio Analysis";#N/A,#N/A,FALSE,"Test 120 Day Accts";#N/A,#N/A,FALSE,"Tickmarks"}</definedName>
    <definedName name="fgfd">#REF!</definedName>
    <definedName name="fgs">#REF!</definedName>
    <definedName name="fhh">#REF!</definedName>
    <definedName name="FICHA1">#REF!</definedName>
    <definedName name="FIDUCIASOCTUBRE" localSheetId="10" hidden="1">{#N/A,#N/A,FALSE,"Aging Summary";#N/A,#N/A,FALSE,"Ratio Analysis";#N/A,#N/A,FALSE,"Test 120 Day Accts";#N/A,#N/A,FALSE,"Tickmarks"}</definedName>
    <definedName name="FIDUCIASOCTUBRE" localSheetId="4" hidden="1">{#N/A,#N/A,FALSE,"Aging Summary";#N/A,#N/A,FALSE,"Ratio Analysis";#N/A,#N/A,FALSE,"Test 120 Day Accts";#N/A,#N/A,FALSE,"Tickmarks"}</definedName>
    <definedName name="FIDUCIASOCTUBRE" hidden="1">{#N/A,#N/A,FALSE,"Aging Summary";#N/A,#N/A,FALSE,"Ratio Analysis";#N/A,#N/A,FALSE,"Test 120 Day Accts";#N/A,#N/A,FALSE,"Tickmarks"}</definedName>
    <definedName name="FIELDNAMECOLUMN1">#REF!</definedName>
    <definedName name="FIELDNAMEROW1">#REF!</definedName>
    <definedName name="fieldsales">#REF!</definedName>
    <definedName name="FILA">#REF!</definedName>
    <definedName name="FILA1">#REF!</definedName>
    <definedName name="FIN_ACU">#REF!</definedName>
    <definedName name="FIN_MEN">#REF!</definedName>
    <definedName name="FINAL_COMERCIALIZADORAS">#REF!</definedName>
    <definedName name="FINAL_CONSUMOS_PEAJES">#REF!</definedName>
    <definedName name="FINAL_REPORTE_CONSUMOS_NO_REGULADOS">#REF!</definedName>
    <definedName name="FINAL_REPORTE_NO_REGULADOS">#REF!</definedName>
    <definedName name="finalopvolumen">#REF!</definedName>
    <definedName name="FIRSTDATAROW1">#REF!</definedName>
    <definedName name="fklksdflñs">#REF!</definedName>
    <definedName name="fkslñklkfs">#REF!</definedName>
    <definedName name="fletes">#REF!</definedName>
    <definedName name="flor_de_maría_caicedo_colonia">#REF!</definedName>
    <definedName name="Flujo_Operacional">#REF!</definedName>
    <definedName name="flujotesoreria">#REF!</definedName>
    <definedName name="FNDNAM1">#REF!</definedName>
    <definedName name="FNDUSERID1">#REF!</definedName>
    <definedName name="fob">#REF!</definedName>
    <definedName name="fondo_empleados_cetsa">#REF!</definedName>
    <definedName name="fondo_mutuo_de_inversión_FIA">#REF!</definedName>
    <definedName name="fop">#REF!</definedName>
    <definedName name="FORMA">#REF!</definedName>
    <definedName name="forward" localSheetId="10" hidden="1">{#N/A,#N/A,FALSE,"Aging Summary";#N/A,#N/A,FALSE,"Ratio Analysis";#N/A,#N/A,FALSE,"Test 120 Day Accts";#N/A,#N/A,FALSE,"Tickmarks"}</definedName>
    <definedName name="forward" localSheetId="4" hidden="1">{#N/A,#N/A,FALSE,"Aging Summary";#N/A,#N/A,FALSE,"Ratio Analysis";#N/A,#N/A,FALSE,"Test 120 Day Accts";#N/A,#N/A,FALSE,"Tickmarks"}</definedName>
    <definedName name="forward" hidden="1">{#N/A,#N/A,FALSE,"Aging Summary";#N/A,#N/A,FALSE,"Ratio Analysis";#N/A,#N/A,FALSE,"Test 120 Day Accts";#N/A,#N/A,FALSE,"Tickmarks"}</definedName>
    <definedName name="FORWARDS">#REF!</definedName>
    <definedName name="foslfsklf">#REF!</definedName>
    <definedName name="fraccion">#REF!</definedName>
    <definedName name="francisco_reina">#REF!</definedName>
    <definedName name="francisco_villegas">#REF!</definedName>
    <definedName name="franja">#REF!</definedName>
    <definedName name="FRE">#REF!</definedName>
    <definedName name="FREV" localSheetId="10" hidden="1">{"PYGT",#N/A,FALSE,"PYG";"ACTIT",#N/A,FALSE,"BCE_GRAL-ACTIVO";"PASIT",#N/A,FALSE,"BCE_GRAL-PASIVO-PATRIM";"CAJAT",#N/A,FALSE,"CAJA"}</definedName>
    <definedName name="FREV" localSheetId="4" hidden="1">{"PYGT",#N/A,FALSE,"PYG";"ACTIT",#N/A,FALSE,"BCE_GRAL-ACTIVO";"PASIT",#N/A,FALSE,"BCE_GRAL-PASIVO-PATRIM";"CAJAT",#N/A,FALSE,"CAJA"}</definedName>
    <definedName name="FREV" hidden="1">{"PYGT",#N/A,FALSE,"PYG";"ACTIT",#N/A,FALSE,"BCE_GRAL-ACTIVO";"PASIT",#N/A,FALSE,"BCE_GRAL-PASIVO-PATRIM";"CAJAT",#N/A,FALSE,"CAJA"}</definedName>
    <definedName name="fsdlñfslñ">#REF!</definedName>
    <definedName name="ftytut">#REF!</definedName>
    <definedName name="FUNCTIONALCURRENCY1">#REF!</definedName>
    <definedName name="fvb" localSheetId="10" hidden="1">{#N/A,#N/A,FALSE,"Aging Summary";#N/A,#N/A,FALSE,"Ratio Analysis";#N/A,#N/A,FALSE,"Test 120 Day Accts";#N/A,#N/A,FALSE,"Tickmarks"}</definedName>
    <definedName name="fvb" localSheetId="4" hidden="1">{#N/A,#N/A,FALSE,"Aging Summary";#N/A,#N/A,FALSE,"Ratio Analysis";#N/A,#N/A,FALSE,"Test 120 Day Accts";#N/A,#N/A,FALSE,"Tickmarks"}</definedName>
    <definedName name="fvb" hidden="1">{#N/A,#N/A,FALSE,"Aging Summary";#N/A,#N/A,FALSE,"Ratio Analysis";#N/A,#N/A,FALSE,"Test 120 Day Accts";#N/A,#N/A,FALSE,"Tickmarks"}</definedName>
    <definedName name="G.V.1995">#REF!</definedName>
    <definedName name="GALLO" localSheetId="10" hidden="1">{#N/A,#N/A,FALSE,"Aging Summary";#N/A,#N/A,FALSE,"Ratio Analysis";#N/A,#N/A,FALSE,"Test 120 Day Accts";#N/A,#N/A,FALSE,"Tickmarks"}</definedName>
    <definedName name="GALLO" localSheetId="4" hidden="1">{#N/A,#N/A,FALSE,"Aging Summary";#N/A,#N/A,FALSE,"Ratio Analysis";#N/A,#N/A,FALSE,"Test 120 Day Accts";#N/A,#N/A,FALSE,"Tickmarks"}</definedName>
    <definedName name="GALLO" hidden="1">{#N/A,#N/A,FALSE,"Aging Summary";#N/A,#N/A,FALSE,"Ratio Analysis";#N/A,#N/A,FALSE,"Test 120 Day Accts";#N/A,#N/A,FALSE,"Tickmarks"}</definedName>
    <definedName name="GASTO97">#REF!</definedName>
    <definedName name="Gastos" localSheetId="10" hidden="1">{#N/A,#N/A,FALSE,"GRAFICO";#N/A,#N/A,FALSE,"CAJA (2)";#N/A,#N/A,FALSE,"TERCEROS-PROMEDIO";#N/A,#N/A,FALSE,"CAJA";#N/A,#N/A,FALSE,"INGRESOS1995-2003";#N/A,#N/A,FALSE,"GASTOS1995-2003"}</definedName>
    <definedName name="Gastos" localSheetId="4"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__Fijos_de_Producción">#REF!</definedName>
    <definedName name="GASTOS_FIJOS_APLICADOS">#REF!</definedName>
    <definedName name="GATO" localSheetId="10" hidden="1">{#N/A,#N/A,FALSE,"Aging Summary";#N/A,#N/A,FALSE,"Ratio Analysis";#N/A,#N/A,FALSE,"Test 120 Day Accts";#N/A,#N/A,FALSE,"Tickmarks"}</definedName>
    <definedName name="GATO" localSheetId="4" hidden="1">{#N/A,#N/A,FALSE,"Aging Summary";#N/A,#N/A,FALSE,"Ratio Analysis";#N/A,#N/A,FALSE,"Test 120 Day Accts";#N/A,#N/A,FALSE,"Tickmarks"}</definedName>
    <definedName name="GATO" hidden="1">{#N/A,#N/A,FALSE,"Aging Summary";#N/A,#N/A,FALSE,"Ratio Analysis";#N/A,#N/A,FALSE,"Test 120 Day Accts";#N/A,#N/A,FALSE,"Tickmarks"}</definedName>
    <definedName name="GCIA_GRAL">#REF!</definedName>
    <definedName name="GDF">#REF!</definedName>
    <definedName name="gdfgsdfh">#REF!</definedName>
    <definedName name="gdgdg">#REF!</definedName>
    <definedName name="Gen">#REF!</definedName>
    <definedName name="GENERACION">#REF!</definedName>
    <definedName name="gfd">#REF!</definedName>
    <definedName name="gfdf" localSheetId="10" hidden="1">{#N/A,#N/A,FALSE,"balance";#N/A,#N/A,FALSE,"PYG"}</definedName>
    <definedName name="gfdf" localSheetId="4" hidden="1">{#N/A,#N/A,FALSE,"balance";#N/A,#N/A,FALSE,"PYG"}</definedName>
    <definedName name="gfdf" hidden="1">{#N/A,#N/A,FALSE,"balance";#N/A,#N/A,FALSE,"PYG"}</definedName>
    <definedName name="GFDG">#REF!</definedName>
    <definedName name="GFDGFDF">#REF!</definedName>
    <definedName name="GFDM" localSheetId="10" hidden="1">{#N/A,#N/A,FALSE,"Aging Summary";#N/A,#N/A,FALSE,"Ratio Analysis";#N/A,#N/A,FALSE,"Test 120 Day Accts";#N/A,#N/A,FALSE,"Tickmarks"}</definedName>
    <definedName name="GFDM" localSheetId="4" hidden="1">{#N/A,#N/A,FALSE,"Aging Summary";#N/A,#N/A,FALSE,"Ratio Analysis";#N/A,#N/A,FALSE,"Test 120 Day Accts";#N/A,#N/A,FALSE,"Tickmarks"}</definedName>
    <definedName name="GFDM" hidden="1">{#N/A,#N/A,FALSE,"Aging Summary";#N/A,#N/A,FALSE,"Ratio Analysis";#N/A,#N/A,FALSE,"Test 120 Day Accts";#N/A,#N/A,FALSE,"Tickmarks"}</definedName>
    <definedName name="GFHGFJJ">#REF!</definedName>
    <definedName name="gg">#REF!</definedName>
    <definedName name="GGF" localSheetId="10" hidden="1">{#N/A,#N/A,FALSE,"balance";#N/A,#N/A,FALSE,"PYG"}</definedName>
    <definedName name="GGF" localSheetId="4" hidden="1">{#N/A,#N/A,FALSE,"balance";#N/A,#N/A,FALSE,"PYG"}</definedName>
    <definedName name="GGF" hidden="1">{#N/A,#N/A,FALSE,"balance";#N/A,#N/A,FALSE,"PYG"}</definedName>
    <definedName name="ggfa" localSheetId="10" hidden="1">{#N/A,#N/A,FALSE,"balance";#N/A,#N/A,FALSE,"PYG"}</definedName>
    <definedName name="ggfa" localSheetId="4" hidden="1">{#N/A,#N/A,FALSE,"balance";#N/A,#N/A,FALSE,"PYG"}</definedName>
    <definedName name="ggfa" hidden="1">{#N/A,#N/A,FALSE,"balance";#N/A,#N/A,FALSE,"PYG"}</definedName>
    <definedName name="GGG">#REF!</definedName>
    <definedName name="ggh">#REF!</definedName>
    <definedName name="ghsfags">#REF!</definedName>
    <definedName name="gibran" localSheetId="10" hidden="1">{#N/A,#N/A,FALSE,"balance";#N/A,#N/A,FALSE,"PYG"}</definedName>
    <definedName name="gibran" localSheetId="4" hidden="1">{#N/A,#N/A,FALSE,"balance";#N/A,#N/A,FALSE,"PYG"}</definedName>
    <definedName name="gibran" hidden="1">{#N/A,#N/A,FALSE,"balance";#N/A,#N/A,FALSE,"PYG"}</definedName>
    <definedName name="gibranguerrero" localSheetId="10" hidden="1">{#N/A,#N/A,FALSE,"balance";#N/A,#N/A,FALSE,"PYG"}</definedName>
    <definedName name="gibranguerrero" localSheetId="4" hidden="1">{#N/A,#N/A,FALSE,"balance";#N/A,#N/A,FALSE,"PYG"}</definedName>
    <definedName name="gibranguerrero" hidden="1">{#N/A,#N/A,FALSE,"balance";#N/A,#N/A,FALSE,"PYG"}</definedName>
    <definedName name="GJK" localSheetId="10" hidden="1">{#N/A,#N/A,FALSE,"Aging Summary";#N/A,#N/A,FALSE,"Ratio Analysis";#N/A,#N/A,FALSE,"Test 120 Day Accts";#N/A,#N/A,FALSE,"Tickmarks"}</definedName>
    <definedName name="GJK" localSheetId="4" hidden="1">{#N/A,#N/A,FALSE,"Aging Summary";#N/A,#N/A,FALSE,"Ratio Analysis";#N/A,#N/A,FALSE,"Test 120 Day Accts";#N/A,#N/A,FALSE,"Tickmarks"}</definedName>
    <definedName name="GJK" hidden="1">{#N/A,#N/A,FALSE,"Aging Summary";#N/A,#N/A,FALSE,"Ratio Analysis";#N/A,#N/A,FALSE,"Test 120 Day Accts";#N/A,#N/A,FALSE,"Tickmarks"}</definedName>
    <definedName name="gloria_quiceno">#REF!</definedName>
    <definedName name="GNDOD">#REF!</definedName>
    <definedName name="GNDOD1">#REF!</definedName>
    <definedName name="GNDODA">#REF!</definedName>
    <definedName name="GNDODA1">#REF!</definedName>
    <definedName name="GNDODA2">#REF!</definedName>
    <definedName name="GNDODA3">#REF!</definedName>
    <definedName name="GNDOND">#REF!</definedName>
    <definedName name="goy" localSheetId="10" hidden="1">{#N/A,#N/A,FALSE,"GRAFICO";#N/A,#N/A,FALSE,"CAJA (2)";#N/A,#N/A,FALSE,"TERCEROS-PROMEDIO";#N/A,#N/A,FALSE,"CAJA";#N/A,#N/A,FALSE,"INGRESOS1995-2003";#N/A,#N/A,FALSE,"GASTOS1995-2003"}</definedName>
    <definedName name="goy" localSheetId="4" hidden="1">{#N/A,#N/A,FALSE,"GRAFICO";#N/A,#N/A,FALSE,"CAJA (2)";#N/A,#N/A,FALSE,"TERCEROS-PROMEDIO";#N/A,#N/A,FALSE,"CAJA";#N/A,#N/A,FALSE,"INGRESOS1995-2003";#N/A,#N/A,FALSE,"GASTOS1995-2003"}</definedName>
    <definedName name="goy" hidden="1">{#N/A,#N/A,FALSE,"GRAFICO";#N/A,#N/A,FALSE,"CAJA (2)";#N/A,#N/A,FALSE,"TERCEROS-PROMEDIO";#N/A,#N/A,FALSE,"CAJA";#N/A,#N/A,FALSE,"INGRESOS1995-2003";#N/A,#N/A,FALSE,"GASTOS1995-2003"}</definedName>
    <definedName name="_xlnm.Recorder">#REF!</definedName>
    <definedName name="GRABAR">#REF!</definedName>
    <definedName name="GrafGrup">#REF!</definedName>
    <definedName name="GRAFICA">#REF!</definedName>
    <definedName name="Grafica1">#REF!</definedName>
    <definedName name="Grafica2">#REF!</definedName>
    <definedName name="Grafica3">#REF!</definedName>
    <definedName name="Grafica4">#REF!</definedName>
    <definedName name="Grafica5">#REF!</definedName>
    <definedName name="Grafica6">#REF!</definedName>
    <definedName name="GRAFO">#REF!</definedName>
    <definedName name="grandec">#REF!</definedName>
    <definedName name="gregorio_urbano">#REF!</definedName>
    <definedName name="GROUP">#REF!</definedName>
    <definedName name="GruposPyG">#REF!</definedName>
    <definedName name="GTO">#REF!</definedName>
    <definedName name="GUIA1">#REF!</definedName>
    <definedName name="GUIA2">#REF!</definedName>
    <definedName name="GUIA3">#REF!</definedName>
    <definedName name="gustavo_alvarez">#REF!</definedName>
    <definedName name="gustavo_tobón">#REF!</definedName>
    <definedName name="GWYUID1">#REF!</definedName>
    <definedName name="gxñ" localSheetId="10" hidden="1">{#N/A,#N/A,FALSE,"Aging Summary";#N/A,#N/A,FALSE,"Ratio Analysis";#N/A,#N/A,FALSE,"Test 120 Day Accts";#N/A,#N/A,FALSE,"Tickmarks"}</definedName>
    <definedName name="gxñ" localSheetId="4" hidden="1">{#N/A,#N/A,FALSE,"Aging Summary";#N/A,#N/A,FALSE,"Ratio Analysis";#N/A,#N/A,FALSE,"Test 120 Day Accts";#N/A,#N/A,FALSE,"Tickmarks"}</definedName>
    <definedName name="gxñ" hidden="1">{#N/A,#N/A,FALSE,"Aging Summary";#N/A,#N/A,FALSE,"Ratio Analysis";#N/A,#N/A,FALSE,"Test 120 Day Accts";#N/A,#N/A,FALSE,"Tickmarks"}</definedName>
    <definedName name="gyfdyg" localSheetId="10" hidden="1">{#N/A,#N/A,FALSE,"balance";#N/A,#N/A,FALSE,"PYG"}</definedName>
    <definedName name="gyfdyg" localSheetId="4" hidden="1">{#N/A,#N/A,FALSE,"balance";#N/A,#N/A,FALSE,"PYG"}</definedName>
    <definedName name="gyfdyg" hidden="1">{#N/A,#N/A,FALSE,"balance";#N/A,#N/A,FALSE,"PYG"}</definedName>
    <definedName name="H" localSheetId="10" hidden="1">{"PYGS",#N/A,FALSE,"PYG";"ACTIS",#N/A,FALSE,"BCE_GRAL-ACTIVO";"PASIS",#N/A,FALSE,"BCE_GRAL-PASIVO-PATRIM";"CAJAS",#N/A,FALSE,"CAJA"}</definedName>
    <definedName name="H" localSheetId="4" hidden="1">{"PYGS",#N/A,FALSE,"PYG";"ACTIS",#N/A,FALSE,"BCE_GRAL-ACTIVO";"PASIS",#N/A,FALSE,"BCE_GRAL-PASIVO-PATRIM";"CAJAS",#N/A,FALSE,"CAJA"}</definedName>
    <definedName name="H" hidden="1">{"PYGS",#N/A,FALSE,"PYG";"ACTIS",#N/A,FALSE,"BCE_GRAL-ACTIVO";"PASIS",#N/A,FALSE,"BCE_GRAL-PASIVO-PATRIM";"CAJAS",#N/A,FALSE,"CAJA"}</definedName>
    <definedName name="HA.">#REF!</definedName>
    <definedName name="hacienda">#REF!</definedName>
    <definedName name="hadfhdj">#REF!</definedName>
    <definedName name="HALLS_PEPA_100S">#REF!</definedName>
    <definedName name="HALLS_TUBO">#REF!</definedName>
    <definedName name="harold_lópez">#REF!</definedName>
    <definedName name="hcc" localSheetId="10" hidden="1">{#N/A,#N/A,FALSE,"balance";#N/A,#N/A,FALSE,"PYG"}</definedName>
    <definedName name="hcc" localSheetId="4" hidden="1">{#N/A,#N/A,FALSE,"balance";#N/A,#N/A,FALSE,"PYG"}</definedName>
    <definedName name="hcc" hidden="1">{#N/A,#N/A,FALSE,"balance";#N/A,#N/A,FALSE,"PYG"}</definedName>
    <definedName name="hda">#REF!</definedName>
    <definedName name="hdahad">#REF!</definedName>
    <definedName name="hdhagfh">#REF!</definedName>
    <definedName name="hdhdh">#REF!</definedName>
    <definedName name="Hedging_Forward_de_Compra">#REF!</definedName>
    <definedName name="Hedging_Forward_de_Venta">#REF!</definedName>
    <definedName name="heliodoro_quintana">#REF!</definedName>
    <definedName name="hfsdhsdh">#REF!</definedName>
    <definedName name="HG" localSheetId="10" hidden="1">{#N/A,#N/A,FALSE,"Aging Summary";#N/A,#N/A,FALSE,"Ratio Analysis";#N/A,#N/A,FALSE,"Test 120 Day Accts";#N/A,#N/A,FALSE,"Tickmarks"}</definedName>
    <definedName name="HG" localSheetId="4" hidden="1">{#N/A,#N/A,FALSE,"Aging Summary";#N/A,#N/A,FALSE,"Ratio Analysis";#N/A,#N/A,FALSE,"Test 120 Day Accts";#N/A,#N/A,FALSE,"Tickmarks"}</definedName>
    <definedName name="HG" hidden="1">{#N/A,#N/A,FALSE,"Aging Summary";#N/A,#N/A,FALSE,"Ratio Analysis";#N/A,#N/A,FALSE,"Test 120 Day Accts";#N/A,#N/A,FALSE,"Tickmarks"}</definedName>
    <definedName name="HGJ" localSheetId="10" hidden="1">{#N/A,#N/A,FALSE,"Aging Summary";#N/A,#N/A,FALSE,"Ratio Analysis";#N/A,#N/A,FALSE,"Test 120 Day Accts";#N/A,#N/A,FALSE,"Tickmarks"}</definedName>
    <definedName name="HGJ" localSheetId="4" hidden="1">{#N/A,#N/A,FALSE,"Aging Summary";#N/A,#N/A,FALSE,"Ratio Analysis";#N/A,#N/A,FALSE,"Test 120 Day Accts";#N/A,#N/A,FALSE,"Tickmarks"}</definedName>
    <definedName name="HGJ" hidden="1">{#N/A,#N/A,FALSE,"Aging Summary";#N/A,#N/A,FALSE,"Ratio Analysis";#N/A,#N/A,FALSE,"Test 120 Day Accts";#N/A,#N/A,FALSE,"Tickmarks"}</definedName>
    <definedName name="hgjfjf">#REF!</definedName>
    <definedName name="HGJUIO">#REF!</definedName>
    <definedName name="hhdhdah">#REF!</definedName>
    <definedName name="hhhhhh" localSheetId="10" hidden="1">{"PYGT",#N/A,FALSE,"PYG";"ACTIT",#N/A,FALSE,"BCE_GRAL-ACTIVO";"PASIT",#N/A,FALSE,"BCE_GRAL-PASIVO-PATRIM";"CAJAT",#N/A,FALSE,"CAJA"}</definedName>
    <definedName name="hhhhhh" localSheetId="4" hidden="1">{"PYGT",#N/A,FALSE,"PYG";"ACTIT",#N/A,FALSE,"BCE_GRAL-ACTIVO";"PASIT",#N/A,FALSE,"BCE_GRAL-PASIVO-PATRIM";"CAJAT",#N/A,FALSE,"CAJA"}</definedName>
    <definedName name="hhhhhh" hidden="1">{"PYGT",#N/A,FALSE,"PYG";"ACTIT",#N/A,FALSE,"BCE_GRAL-ACTIVO";"PASIT",#N/A,FALSE,"BCE_GRAL-PASIVO-PATRIM";"CAJAT",#N/A,FALSE,"CAJA"}</definedName>
    <definedName name="hhhhhhhhhhh" localSheetId="10" hidden="1">{"PYGS",#N/A,FALSE,"PYG";"ACTIS",#N/A,FALSE,"BCE_GRAL-ACTIVO";"PASIS",#N/A,FALSE,"BCE_GRAL-PASIVO-PATRIM";"CAJAS",#N/A,FALSE,"CAJA"}</definedName>
    <definedName name="hhhhhhhhhhh" localSheetId="4" hidden="1">{"PYGS",#N/A,FALSE,"PYG";"ACTIS",#N/A,FALSE,"BCE_GRAL-ACTIVO";"PASIS",#N/A,FALSE,"BCE_GRAL-PASIVO-PATRIM";"CAJAS",#N/A,FALSE,"CAJA"}</definedName>
    <definedName name="hhhhhhhhhhh" hidden="1">{"PYGS",#N/A,FALSE,"PYG";"ACTIS",#N/A,FALSE,"BCE_GRAL-ACTIVO";"PASIS",#N/A,FALSE,"BCE_GRAL-PASIVO-PATRIM";"CAJAS",#N/A,FALSE,"CAJA"}</definedName>
    <definedName name="hhhhhhhhhhhh" localSheetId="10" hidden="1">{"PYGT",#N/A,FALSE,"PYG";"ACTIT",#N/A,FALSE,"BCE_GRAL-ACTIVO";"PASIT",#N/A,FALSE,"BCE_GRAL-PASIVO-PATRIM";"CAJAT",#N/A,FALSE,"CAJA"}</definedName>
    <definedName name="hhhhhhhhhhhh" localSheetId="4" hidden="1">{"PYGT",#N/A,FALSE,"PYG";"ACTIT",#N/A,FALSE,"BCE_GRAL-ACTIVO";"PASIT",#N/A,FALSE,"BCE_GRAL-PASIVO-PATRIM";"CAJAT",#N/A,FALSE,"CAJA"}</definedName>
    <definedName name="hhhhhhhhhhhh" hidden="1">{"PYGT",#N/A,FALSE,"PYG";"ACTIT",#N/A,FALSE,"BCE_GRAL-ACTIVO";"PASIT",#N/A,FALSE,"BCE_GRAL-PASIVO-PATRIM";"CAJAT",#N/A,FALSE,"CAJA"}</definedName>
    <definedName name="hijas_de_la_caridad_san_vicente">#REF!</definedName>
    <definedName name="hijos">#REF!</definedName>
    <definedName name="hipotesis">#REF!</definedName>
    <definedName name="historicos">#REF!</definedName>
    <definedName name="hj">#REF!</definedName>
    <definedName name="hjhgfkkd">#REF!</definedName>
    <definedName name="hjk">#REF!</definedName>
    <definedName name="hjkhgkgk">#REF!</definedName>
    <definedName name="hjkhkjhkhj">#REF!</definedName>
    <definedName name="hjkkkkkkkkkkkk">#REF!</definedName>
    <definedName name="hkjhkgg">#REF!</definedName>
    <definedName name="hn.ExtDb" hidden="1">FALSE</definedName>
    <definedName name="hn.ModelType" hidden="1">"DEAL"</definedName>
    <definedName name="hn.ModelVersion" hidden="1">1</definedName>
    <definedName name="hn.NoUpload" hidden="1">0</definedName>
    <definedName name="hoha" localSheetId="10" hidden="1">{"PYGT",#N/A,FALSE,"PYG";"ACTIT",#N/A,FALSE,"BCE_GRAL-ACTIVO";"PASIT",#N/A,FALSE,"BCE_GRAL-PASIVO-PATRIM";"CAJAT",#N/A,FALSE,"CAJA"}</definedName>
    <definedName name="hoha" localSheetId="4" hidden="1">{"PYGT",#N/A,FALSE,"PYG";"ACTIT",#N/A,FALSE,"BCE_GRAL-ACTIVO";"PASIT",#N/A,FALSE,"BCE_GRAL-PASIVO-PATRIM";"CAJAT",#N/A,FALSE,"CAJA"}</definedName>
    <definedName name="hoha" hidden="1">{"PYGT",#N/A,FALSE,"PYG";"ACTIT",#N/A,FALSE,"BCE_GRAL-ACTIVO";"PASIT",#N/A,FALSE,"BCE_GRAL-PASIVO-PATRIM";"CAJAT",#N/A,FALSE,"CAJA"}</definedName>
    <definedName name="hoja" localSheetId="10" hidden="1">{"PYGT",#N/A,FALSE,"PYG";"ACTIT",#N/A,FALSE,"BCE_GRAL-ACTIVO";"PASIT",#N/A,FALSE,"BCE_GRAL-PASIVO-PATRIM";"CAJAT",#N/A,FALSE,"CAJA"}</definedName>
    <definedName name="hoja" localSheetId="4" hidden="1">{"PYGT",#N/A,FALSE,"PYG";"ACTIT",#N/A,FALSE,"BCE_GRAL-ACTIVO";"PASIT",#N/A,FALSE,"BCE_GRAL-PASIVO-PATRIM";"CAJAT",#N/A,FALSE,"CAJA"}</definedName>
    <definedName name="hoja" hidden="1">{"PYGT",#N/A,FALSE,"PYG";"ACTIT",#N/A,FALSE,"BCE_GRAL-ACTIVO";"PASIT",#N/A,FALSE,"BCE_GRAL-PASIVO-PATRIM";"CAJAT",#N/A,FALSE,"CAJA"}</definedName>
    <definedName name="HOJA1">#REF!</definedName>
    <definedName name="HOJA10">#REF!</definedName>
    <definedName name="HOJA10A">#REF!</definedName>
    <definedName name="HOJA10B">#REF!</definedName>
    <definedName name="HOJA11">#REF!</definedName>
    <definedName name="HOJA11A">#REF!</definedName>
    <definedName name="HOJA11B">#REF!</definedName>
    <definedName name="HOJA12">#REF!</definedName>
    <definedName name="HOJA12A">#REF!</definedName>
    <definedName name="HOJA12B">#REF!</definedName>
    <definedName name="HOJA13">#REF!</definedName>
    <definedName name="HOJA13A">#REF!</definedName>
    <definedName name="HOJA13B">#REF!</definedName>
    <definedName name="HOJA14">#REF!</definedName>
    <definedName name="HOJA14A">#REF!</definedName>
    <definedName name="HOJA14B">#REF!</definedName>
    <definedName name="HOJA15">#REF!</definedName>
    <definedName name="HOJA15A">#REF!</definedName>
    <definedName name="HOJA15B">#REF!</definedName>
    <definedName name="HOJA16">#REF!</definedName>
    <definedName name="HOJA16A">#REF!</definedName>
    <definedName name="HOJA16B">#REF!</definedName>
    <definedName name="HOJA17">#REF!</definedName>
    <definedName name="HOJA17A">#REF!</definedName>
    <definedName name="HOJA17B">#REF!</definedName>
    <definedName name="HOJA1A">#REF!</definedName>
    <definedName name="HOJA1B">#REF!</definedName>
    <definedName name="HOJA2">#REF!</definedName>
    <definedName name="HOJA2A">#REF!</definedName>
    <definedName name="HOJA2B">#REF!</definedName>
    <definedName name="HOJA3">#REF!</definedName>
    <definedName name="HOJA3A">#REF!</definedName>
    <definedName name="HOJA3B">#REF!</definedName>
    <definedName name="HOJA4">#REF!</definedName>
    <definedName name="HOJA5">#REF!</definedName>
    <definedName name="HOJA5A">#REF!</definedName>
    <definedName name="HOJA5B">#REF!</definedName>
    <definedName name="HOJA6">#REF!</definedName>
    <definedName name="HOJA6A">#REF!</definedName>
    <definedName name="HOJA6B">#REF!</definedName>
    <definedName name="HOJA7">#REF!</definedName>
    <definedName name="HOJA8">#REF!</definedName>
    <definedName name="HOJA8A">#REF!</definedName>
    <definedName name="HOJA8B">#REF!</definedName>
    <definedName name="HOJA9">#REF!</definedName>
    <definedName name="hojanueva" localSheetId="10" hidden="1">{#N/A,#N/A,FALSE,"SMT1";#N/A,#N/A,FALSE,"SMT2";#N/A,#N/A,FALSE,"Summary";#N/A,#N/A,FALSE,"Graphs";#N/A,#N/A,FALSE,"4 Panel"}</definedName>
    <definedName name="hojanueva" localSheetId="4" hidden="1">{#N/A,#N/A,FALSE,"SMT1";#N/A,#N/A,FALSE,"SMT2";#N/A,#N/A,FALSE,"Summary";#N/A,#N/A,FALSE,"Graphs";#N/A,#N/A,FALSE,"4 Panel"}</definedName>
    <definedName name="hojanueva" hidden="1">{#N/A,#N/A,FALSE,"SMT1";#N/A,#N/A,FALSE,"SMT2";#N/A,#N/A,FALSE,"Summary";#N/A,#N/A,FALSE,"Graphs";#N/A,#N/A,FALSE,"4 Panel"}</definedName>
    <definedName name="HOLA" localSheetId="10" hidden="1">{"'18'!$A$5:$M$18"}</definedName>
    <definedName name="HOLA" localSheetId="4" hidden="1">{"'18'!$A$5:$M$18"}</definedName>
    <definedName name="HOLA" hidden="1">{"'18'!$A$5:$M$18"}</definedName>
    <definedName name="HORA">#REF!</definedName>
    <definedName name="HTML_CodePage" hidden="1">1252</definedName>
    <definedName name="HTML_Control" localSheetId="10" hidden="1">{"'input-data'!$B$5:$R$22"}</definedName>
    <definedName name="HTML_Control" localSheetId="4" hidden="1">{"'input-data'!$B$5:$R$22"}</definedName>
    <definedName name="HTML_Control" hidden="1">{"'input-data'!$B$5:$R$22"}</definedName>
    <definedName name="Html_control1" localSheetId="10" hidden="1">{"'18'!$A$5:$M$18"}</definedName>
    <definedName name="Html_control1" localSheetId="4" hidden="1">{"'18'!$A$5:$M$18"}</definedName>
    <definedName name="Html_control1" hidden="1">{"'18'!$A$5:$M$18"}</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3" hidden="1">TRUE</definedName>
    <definedName name="HTML_OBDlg4" hidden="1">TRUE</definedName>
    <definedName name="HTML_OS" hidden="1">0</definedName>
    <definedName name="HTML_PathFile" hidden="1">"C:\HENDRIK.htm"</definedName>
    <definedName name="HTML_PathTemplate" hidden="1">"D:\Pruebas\HTML.htm"</definedName>
    <definedName name="HTML_Title" hidden="1">"PPTO_2000_def_May00_PDVSA"</definedName>
    <definedName name="humberto_saenz">#REF!</definedName>
    <definedName name="I" localSheetId="10" hidden="1">{"PYGT",#N/A,FALSE,"PYG";"ACTIT",#N/A,FALSE,"BCE_GRAL-ACTIVO";"PASIT",#N/A,FALSE,"BCE_GRAL-PASIVO-PATRIM";"CAJAT",#N/A,FALSE,"CAJA"}</definedName>
    <definedName name="I" localSheetId="4" hidden="1">{"PYGT",#N/A,FALSE,"PYG";"ACTIT",#N/A,FALSE,"BCE_GRAL-ACTIVO";"PASIT",#N/A,FALSE,"BCE_GRAL-PASIVO-PATRIM";"CAJAT",#N/A,FALSE,"CAJA"}</definedName>
    <definedName name="I" hidden="1">{"PYGT",#N/A,FALSE,"PYG";"ACTIT",#N/A,FALSE,"BCE_GRAL-ACTIVO";"PASIT",#N/A,FALSE,"BCE_GRAL-PASIVO-PATRIM";"CAJAT",#N/A,FALSE,"CAJA"}</definedName>
    <definedName name="I.1.">#REF!</definedName>
    <definedName name="I.1._VOLVER">#REF!</definedName>
    <definedName name="I.1.1">#REF!</definedName>
    <definedName name="I.1.1.">#REF!</definedName>
    <definedName name="I.1.1._VOLVER">#REF!</definedName>
    <definedName name="I.1.1.1.">#REF!</definedName>
    <definedName name="I.1.1.2.">#REF!</definedName>
    <definedName name="I.1.1.3.">#REF!</definedName>
    <definedName name="I.1.2">#REF!</definedName>
    <definedName name="I.1.2.">#REF!</definedName>
    <definedName name="I.1.2._VOLVER">#REF!</definedName>
    <definedName name="I.1.2.1.">#REF!</definedName>
    <definedName name="I.1.2.2.">#REF!</definedName>
    <definedName name="I.1.3">#REF!</definedName>
    <definedName name="I.1.3.">#REF!</definedName>
    <definedName name="I.1.3._VOLVER">#REF!</definedName>
    <definedName name="I.1.3.1.">#REF!</definedName>
    <definedName name="I.1.3.2.">#REF!</definedName>
    <definedName name="I.1.3.3.">#REF!</definedName>
    <definedName name="I.1.4">#REF!</definedName>
    <definedName name="I.1.4.">#REF!</definedName>
    <definedName name="I.1.4._VOLVER">#REF!</definedName>
    <definedName name="I.1.4.1.">#REF!</definedName>
    <definedName name="I.1.5.">#REF!</definedName>
    <definedName name="I.1.5._VOLVER">#REF!</definedName>
    <definedName name="I.1.5.1.">#REF!</definedName>
    <definedName name="I.1.5.2.">#REF!</definedName>
    <definedName name="I.1.6.">#REF!</definedName>
    <definedName name="I.1.6._VOLVER">#REF!</definedName>
    <definedName name="I.1.6.1.">#REF!</definedName>
    <definedName name="I.1.6.2.">#REF!</definedName>
    <definedName name="I.1.6.3.">#REF!</definedName>
    <definedName name="I.1.6.4.">#REF!</definedName>
    <definedName name="I.1.6.5.">#REF!</definedName>
    <definedName name="I.1.7.">#REF!</definedName>
    <definedName name="I.1.7._VOLVER">#REF!</definedName>
    <definedName name="I.1.7.1.">#REF!</definedName>
    <definedName name="I.1.7.2.">#REF!</definedName>
    <definedName name="I.1.7.3.">#REF!</definedName>
    <definedName name="I.1.7.4.">#REF!</definedName>
    <definedName name="I.1.8.">#REF!</definedName>
    <definedName name="I.1.8._VOLVER">#REF!</definedName>
    <definedName name="I.1.8.1.">#REF!</definedName>
    <definedName name="I.1.8.2.">#REF!</definedName>
    <definedName name="I.1.8.3.">#REF!</definedName>
    <definedName name="I.1.8.4.">#REF!</definedName>
    <definedName name="I.14">#REF!</definedName>
    <definedName name="I.2.">#REF!</definedName>
    <definedName name="I.2._VOLVER">#REF!</definedName>
    <definedName name="I.2.1.">#REF!</definedName>
    <definedName name="I.2.1._VOLVER">#REF!</definedName>
    <definedName name="I.2.1.1.">#REF!</definedName>
    <definedName name="I.2.1.2.">#REF!</definedName>
    <definedName name="I.2.1.3.">#REF!</definedName>
    <definedName name="I.2.1.4.">#REF!</definedName>
    <definedName name="I.2.2.">#REF!</definedName>
    <definedName name="I.2.2._VOLVER">#REF!</definedName>
    <definedName name="I.2.2.1.">#REF!</definedName>
    <definedName name="I.2.2.2.">#REF!</definedName>
    <definedName name="I.2.2.3.">#REF!</definedName>
    <definedName name="I.2.2.4">#REF!</definedName>
    <definedName name="I.2.3.">#REF!</definedName>
    <definedName name="I.2.3._VOLVER">#REF!</definedName>
    <definedName name="I.2.3.1.">#REF!</definedName>
    <definedName name="I.2.3.2.">#REF!</definedName>
    <definedName name="I.2.3.3.">#REF!</definedName>
    <definedName name="I.3.">#REF!</definedName>
    <definedName name="I.3.1.">#REF!</definedName>
    <definedName name="I.3.1._VOLVER">#REF!</definedName>
    <definedName name="I.3.1.1.">#REF!</definedName>
    <definedName name="I.3.1.2.">#REF!</definedName>
    <definedName name="I.3.1.3.">#REF!</definedName>
    <definedName name="I.3.1.4.">#REF!</definedName>
    <definedName name="I.3.2.">#REF!</definedName>
    <definedName name="I.3.2._VOLVER">#REF!</definedName>
    <definedName name="I.3.2.1.">#REF!</definedName>
    <definedName name="I.3.2.2.">#REF!</definedName>
    <definedName name="I.4.">#REF!</definedName>
    <definedName name="I.4._VOLVER">#REF!</definedName>
    <definedName name="I.4.1.">#REF!</definedName>
    <definedName name="I.4.2.">#REF!</definedName>
    <definedName name="I.4_">#REF!</definedName>
    <definedName name="I.4_VOLVER">#REF!</definedName>
    <definedName name="I.41">#REF!</definedName>
    <definedName name="I.41_VOLVER">#REF!</definedName>
    <definedName name="I.411">#REF!</definedName>
    <definedName name="I.411_VOLVER">#REF!</definedName>
    <definedName name="I.412">#REF!</definedName>
    <definedName name="I.412_VOLVER">#REF!</definedName>
    <definedName name="I.42">#REF!</definedName>
    <definedName name="I.42_VOLVER">#REF!</definedName>
    <definedName name="I.421">#REF!</definedName>
    <definedName name="I.421_VOLVER">#REF!</definedName>
    <definedName name="I.422">#REF!</definedName>
    <definedName name="I.422_VOLVER">#REF!</definedName>
    <definedName name="I.5.">#REF!</definedName>
    <definedName name="I.5..">#REF!</definedName>
    <definedName name="I.5._VOLVER">#REF!</definedName>
    <definedName name="I.5._VOLVER1">#REF!</definedName>
    <definedName name="I.5_">#REF!</definedName>
    <definedName name="I.6..">#REF!</definedName>
    <definedName name="I.6_VOLVER">#REF!</definedName>
    <definedName name="I.6_VOLVER1">#REF!</definedName>
    <definedName name="I_5_1">#REF!</definedName>
    <definedName name="I_5_1_1">#REF!</definedName>
    <definedName name="I_5_1_2">#REF!</definedName>
    <definedName name="I_5_1_3">#REF!</definedName>
    <definedName name="I_5_1_4">#REF!</definedName>
    <definedName name="I_5_1_5">#REF!</definedName>
    <definedName name="I_5_1_6">#REF!</definedName>
    <definedName name="I_5_1_7">#REF!</definedName>
    <definedName name="I_5_1_VOLVER">#REF!</definedName>
    <definedName name="I_5_2">#REF!</definedName>
    <definedName name="I_5_2_1">#REF!</definedName>
    <definedName name="I_5_2_2">#REF!</definedName>
    <definedName name="I_5_2_3">#REF!</definedName>
    <definedName name="I_5_2_VOLVER">#REF!</definedName>
    <definedName name="I_6_1">#REF!</definedName>
    <definedName name="I_6_1_1">#REF!</definedName>
    <definedName name="I_6_1_2">#REF!</definedName>
    <definedName name="I_6_1_3">#REF!</definedName>
    <definedName name="I_6_1_4">#REF!</definedName>
    <definedName name="I_6_1_5">#REF!</definedName>
    <definedName name="I_6_1_VOLVER">#REF!</definedName>
    <definedName name="I_6_2">#REF!</definedName>
    <definedName name="I_6_2_1">#REF!</definedName>
    <definedName name="I_6_2_2">#REF!</definedName>
    <definedName name="I_6_2_3">#REF!</definedName>
    <definedName name="I_6_2_4">#REF!</definedName>
    <definedName name="I_6_2_VOLVER">#REF!</definedName>
    <definedName name="I_6_3">#REF!</definedName>
    <definedName name="I_6_3_1">#REF!</definedName>
    <definedName name="I_6_3_2">#REF!</definedName>
    <definedName name="I_6_3_VOLVER">#REF!</definedName>
    <definedName name="I_6_4">#REF!</definedName>
    <definedName name="I_6_4_1">#REF!</definedName>
    <definedName name="I_6_4_2">#REF!</definedName>
    <definedName name="I_6_4_3">#REF!</definedName>
    <definedName name="I_6_4_VOLVER">#REF!</definedName>
    <definedName name="I_6_5">#REF!</definedName>
    <definedName name="I_6_5_1">#REF!</definedName>
    <definedName name="I_6_5_2">#REF!</definedName>
    <definedName name="I_6_5_VOLVER">#REF!</definedName>
    <definedName name="IBAGUE" localSheetId="4">#REF!,#REF!</definedName>
    <definedName name="IBAGUE">#REF!,#REF!</definedName>
    <definedName name="ICE" localSheetId="4">#REF!</definedName>
    <definedName name="ICE">#REF!</definedName>
    <definedName name="iiiiiiiiiiiiii" localSheetId="10" hidden="1">{"PYGT",#N/A,FALSE,"PYG";"ACTIT",#N/A,FALSE,"BCE_GRAL-ACTIVO";"PASIT",#N/A,FALSE,"BCE_GRAL-PASIVO-PATRIM";"CAJAT",#N/A,FALSE,"CAJA"}</definedName>
    <definedName name="iiiiiiiiiiiiii" localSheetId="4" hidden="1">{"PYGT",#N/A,FALSE,"PYG";"ACTIT",#N/A,FALSE,"BCE_GRAL-ACTIVO";"PASIT",#N/A,FALSE,"BCE_GRAL-PASIVO-PATRIM";"CAJAT",#N/A,FALSE,"CAJA"}</definedName>
    <definedName name="iiiiiiiiiiiiii" hidden="1">{"PYGT",#N/A,FALSE,"PYG";"ACTIT",#N/A,FALSE,"BCE_GRAL-ACTIVO";"PASIT",#N/A,FALSE,"BCE_GRAL-PASIVO-PATRIM";"CAJAT",#N/A,FALSE,"CAJA"}</definedName>
    <definedName name="iiuiuiui">#REF!</definedName>
    <definedName name="ij" localSheetId="10" hidden="1">{#N/A,#N/A,FALSE,"Aging Summary";#N/A,#N/A,FALSE,"Ratio Analysis";#N/A,#N/A,FALSE,"Test 120 Day Accts";#N/A,#N/A,FALSE,"Tickmarks"}</definedName>
    <definedName name="ij" localSheetId="4" hidden="1">{#N/A,#N/A,FALSE,"Aging Summary";#N/A,#N/A,FALSE,"Ratio Analysis";#N/A,#N/A,FALSE,"Test 120 Day Accts";#N/A,#N/A,FALSE,"Tickmarks"}</definedName>
    <definedName name="ij" hidden="1">{#N/A,#N/A,FALSE,"Aging Summary";#N/A,#N/A,FALSE,"Ratio Analysis";#N/A,#N/A,FALSE,"Test 120 Day Accts";#N/A,#N/A,FALSE,"Tickmarks"}</definedName>
    <definedName name="IMP">#REF!</definedName>
    <definedName name="IMP_SUPER034">#REF!</definedName>
    <definedName name="IMPORTDFF1">#REF!</definedName>
    <definedName name="importflexibles">#REF!</definedName>
    <definedName name="importmaterials">#REF!</definedName>
    <definedName name="IMPORTRM">#REF!</definedName>
    <definedName name="IMPORTS">#REF!</definedName>
    <definedName name="IMPRE">#REF!</definedName>
    <definedName name="impres2">#REF!</definedName>
    <definedName name="IMPRESEION">#REF!</definedName>
    <definedName name="IMPRESION">#REF!</definedName>
    <definedName name="IMPRESION1">#REF!</definedName>
    <definedName name="IMPRIME_BALANCE">#REF!</definedName>
    <definedName name="IMPRIME_BALANCE_HISTORICO">#REF!</definedName>
    <definedName name="IMPRIME_FLUJO_FONDOS">#REF!</definedName>
    <definedName name="Imprime_ML">#REF!</definedName>
    <definedName name="IMPRIME_PYG">#REF!</definedName>
    <definedName name="IMPRIME_PYG_ESTIMADO">#REF!</definedName>
    <definedName name="IMPRIME_TODO" localSheetId="4">#REF!,#REF!,#REF!,#REF!,#REF!,#REF!,#REF!,#REF!,#REF!,#REF!,#REF!,#REF!,#REF!,#REF!,#REF!,#REF!</definedName>
    <definedName name="IMPRIME_TODO">#REF!,#REF!,#REF!,#REF!,#REF!,#REF!,#REF!,#REF!,#REF!,#REF!,#REF!,#REF!,#REF!,#REF!,#REF!,#REF!</definedName>
    <definedName name="Imprime_USD" localSheetId="4">#REF!</definedName>
    <definedName name="Imprime_USD">#REF!</definedName>
    <definedName name="IMPRIMIR" localSheetId="4">#REF!</definedName>
    <definedName name="IMPRIMIR">#REF!</definedName>
    <definedName name="Impuesto_Predial" localSheetId="4">#REF!</definedName>
    <definedName name="Impuesto_Predial">#REF!</definedName>
    <definedName name="impuestos">#REF!</definedName>
    <definedName name="INCA">#REF!</definedName>
    <definedName name="INCRNGO">#REF!</definedName>
    <definedName name="INCRNGO1">#REF!</definedName>
    <definedName name="INCRNGOA">#REF!</definedName>
    <definedName name="INCRNGOY">#REF!</definedName>
    <definedName name="INCRNGOZ">#REF!</definedName>
    <definedName name="ind" localSheetId="10" hidden="1">{"'18'!$A$5:$M$18"}</definedName>
    <definedName name="ind" localSheetId="4" hidden="1">{"'18'!$A$5:$M$18"}</definedName>
    <definedName name="ind" hidden="1">{"'18'!$A$5:$M$18"}</definedName>
    <definedName name="Ind_Comb">#REF!</definedName>
    <definedName name="Ind_ITCR">#REF!</definedName>
    <definedName name="Ind_maq">#REF!</definedName>
    <definedName name="Ind_riego">#REF!</definedName>
    <definedName name="Ind_Sal">#REF!</definedName>
    <definedName name="INDEM">#REF!</definedName>
    <definedName name="Indice">#REF!</definedName>
    <definedName name="Indus" localSheetId="10" hidden="1">{"'18'!$A$5:$M$18"}</definedName>
    <definedName name="Indus" localSheetId="4" hidden="1">{"'18'!$A$5:$M$18"}</definedName>
    <definedName name="Indus" hidden="1">{"'18'!$A$5:$M$18"}</definedName>
    <definedName name="INDYCOMDES">#REF!</definedName>
    <definedName name="ING">#REF!</definedName>
    <definedName name="ingpool">#REF!</definedName>
    <definedName name="ingregr02">#REF!</definedName>
    <definedName name="ingres_1">#REF!</definedName>
    <definedName name="ingreso">#REF!</definedName>
    <definedName name="Ingreso_año">#REF!</definedName>
    <definedName name="INGRESOS1">#REF!</definedName>
    <definedName name="INGRESOS1A">#REF!</definedName>
    <definedName name="INGRESOS1B">#REF!</definedName>
    <definedName name="INGRESOSA">#REF!</definedName>
    <definedName name="INGRESOSB">#REF!</definedName>
    <definedName name="INGRESOSNG">#REF!</definedName>
    <definedName name="INGRESOSNG1">#REF!</definedName>
    <definedName name="INI">#REF!</definedName>
    <definedName name="InicioAveria">#REF!</definedName>
    <definedName name="InicioFecha">#REF!</definedName>
    <definedName name="InicioRA">#REF!</definedName>
    <definedName name="InicioRAPrev">#REF!</definedName>
    <definedName name="InicioTodasPrev">#REF!</definedName>
    <definedName name="InicioTotal">#REF!</definedName>
    <definedName name="Int">#REF!</definedName>
    <definedName name="INT_PRES_2" localSheetId="10" hidden="1">{#N/A,#N/A,FALSE,"Full";#N/A,#N/A,FALSE,"Half";#N/A,#N/A,FALSE,"Op Expenses";#N/A,#N/A,FALSE,"Cap Charge";#N/A,#N/A,FALSE,"Cost C";#N/A,#N/A,FALSE,"PP&amp;E";#N/A,#N/A,FALSE,"R&amp;D"}</definedName>
    <definedName name="INT_PRES_2" localSheetId="4" hidden="1">{#N/A,#N/A,FALSE,"Full";#N/A,#N/A,FALSE,"Half";#N/A,#N/A,FALSE,"Op Expenses";#N/A,#N/A,FALSE,"Cap Charge";#N/A,#N/A,FALSE,"Cost C";#N/A,#N/A,FALSE,"PP&amp;E";#N/A,#N/A,FALSE,"R&amp;D"}</definedName>
    <definedName name="INT_PRES_2" hidden="1">{#N/A,#N/A,FALSE,"Full";#N/A,#N/A,FALSE,"Half";#N/A,#N/A,FALSE,"Op Expenses";#N/A,#N/A,FALSE,"Cap Charge";#N/A,#N/A,FALSE,"Cost C";#N/A,#N/A,FALSE,"PP&amp;E";#N/A,#N/A,FALSE,"R&amp;D"}</definedName>
    <definedName name="INTERBANK">#REF!</definedName>
    <definedName name="INTERESES" localSheetId="10" hidden="1">{#N/A,#N/A,FALSE,"Aging Summary";#N/A,#N/A,FALSE,"Ratio Analysis";#N/A,#N/A,FALSE,"Test 120 Day Accts";#N/A,#N/A,FALSE,"Tickmarks"}</definedName>
    <definedName name="INTERESES" localSheetId="4" hidden="1">{#N/A,#N/A,FALSE,"Aging Summary";#N/A,#N/A,FALSE,"Ratio Analysis";#N/A,#N/A,FALSE,"Test 120 Day Accts";#N/A,#N/A,FALSE,"Tickmarks"}</definedName>
    <definedName name="INTERESES" hidden="1">{#N/A,#N/A,FALSE,"Aging Summary";#N/A,#N/A,FALSE,"Ratio Analysis";#N/A,#N/A,FALSE,"Test 120 Day Accts";#N/A,#N/A,FALSE,"Tickmarks"}</definedName>
    <definedName name="INTERESP">#REF!</definedName>
    <definedName name="INTPRE">#REF!</definedName>
    <definedName name="INUECON">#REF!</definedName>
    <definedName name="inundación">#REF!</definedName>
    <definedName name="inven" localSheetId="10" hidden="1">{#N/A,#N/A,FALSE,"balance";#N/A,#N/A,FALSE,"PYG"}</definedName>
    <definedName name="inven" localSheetId="4" hidden="1">{#N/A,#N/A,FALSE,"balance";#N/A,#N/A,FALSE,"PYG"}</definedName>
    <definedName name="inven" hidden="1">{#N/A,#N/A,FALSE,"balance";#N/A,#N/A,FALSE,"PYG"}</definedName>
    <definedName name="Inven2" localSheetId="10" hidden="1">{#N/A,#N/A,FALSE,"balance";#N/A,#N/A,FALSE,"PYG"}</definedName>
    <definedName name="Inven2" localSheetId="4" hidden="1">{#N/A,#N/A,FALSE,"balance";#N/A,#N/A,FALSE,"PYG"}</definedName>
    <definedName name="Inven2" hidden="1">{#N/A,#N/A,FALSE,"balance";#N/A,#N/A,FALSE,"PYG"}</definedName>
    <definedName name="INVENTARIOS">#REF!</definedName>
    <definedName name="Inversion" localSheetId="10" hidden="1">{"EVA",#N/A,FALSE,"SMT2";#N/A,#N/A,FALSE,"Summary";#N/A,#N/A,FALSE,"Graphs";#N/A,#N/A,FALSE,"4 Panel"}</definedName>
    <definedName name="Inversion" localSheetId="4" hidden="1">{"EVA",#N/A,FALSE,"SMT2";#N/A,#N/A,FALSE,"Summary";#N/A,#N/A,FALSE,"Graphs";#N/A,#N/A,FALSE,"4 Panel"}</definedName>
    <definedName name="Inversion" hidden="1">{"EVA",#N/A,FALSE,"SMT2";#N/A,#N/A,FALSE,"Summary";#N/A,#N/A,FALSE,"Graphs";#N/A,#N/A,FALSE,"4 Panel"}</definedName>
    <definedName name="INVPT">#REF!</definedName>
    <definedName name="IOP" localSheetId="10" hidden="1">{#N/A,#N/A,FALSE,"Aging Summary";#N/A,#N/A,FALSE,"Ratio Analysis";#N/A,#N/A,FALSE,"Test 120 Day Accts";#N/A,#N/A,FALSE,"Tickmarks"}</definedName>
    <definedName name="IOP" localSheetId="4" hidden="1">{#N/A,#N/A,FALSE,"Aging Summary";#N/A,#N/A,FALSE,"Ratio Analysis";#N/A,#N/A,FALSE,"Test 120 Day Accts";#N/A,#N/A,FALSE,"Tickmarks"}</definedName>
    <definedName name="IOP" hidden="1">{#N/A,#N/A,FALSE,"Aging Summary";#N/A,#N/A,FALSE,"Ratio Analysis";#N/A,#N/A,FALSE,"Test 120 Day Accts";#N/A,#N/A,FALSE,"Tickmarks"}</definedName>
    <definedName name="IPC_Ley99">#REF!</definedName>
    <definedName name="IPP">#REF!</definedName>
    <definedName name="irma_martínez">#REF!</definedName>
    <definedName name="isaa">#REF!</definedName>
    <definedName name="isaa2">#REF!</definedName>
    <definedName name="isabel_colonia_de_delgado">#REF!</definedName>
    <definedName name="IsColHidden" hidden="1">FALSE</definedName>
    <definedName name="ISLRG">#REF!</definedName>
    <definedName name="IsLTMColHidden" hidden="1">FALSE</definedName>
    <definedName name="ITCR">#REF!</definedName>
    <definedName name="ITCR_Acum">#REF!</definedName>
    <definedName name="iuo">#REF!</definedName>
    <definedName name="IVA_DES">#REF!</definedName>
    <definedName name="IVF">#REF!</definedName>
    <definedName name="jabalí" localSheetId="10" hidden="1">{#N/A,#N/A,FALSE,"Aging Summary";#N/A,#N/A,FALSE,"Ratio Analysis";#N/A,#N/A,FALSE,"Test 120 Day Accts";#N/A,#N/A,FALSE,"Tickmarks"}</definedName>
    <definedName name="jabalí" localSheetId="4" hidden="1">{#N/A,#N/A,FALSE,"Aging Summary";#N/A,#N/A,FALSE,"Ratio Analysis";#N/A,#N/A,FALSE,"Test 120 Day Accts";#N/A,#N/A,FALSE,"Tickmarks"}</definedName>
    <definedName name="jabalí" hidden="1">{#N/A,#N/A,FALSE,"Aging Summary";#N/A,#N/A,FALSE,"Ratio Analysis";#N/A,#N/A,FALSE,"Test 120 Day Accts";#N/A,#N/A,FALSE,"Tickmarks"}</definedName>
    <definedName name="jaime_potes">#REF!</definedName>
    <definedName name="jaime_vargas">#REF!</definedName>
    <definedName name="jesus_caro">#REF!</definedName>
    <definedName name="jfhjhfsk">#REF!</definedName>
    <definedName name="jggh">#REF!</definedName>
    <definedName name="JGHGKK">#REF!</definedName>
    <definedName name="JGHJG">#REF!</definedName>
    <definedName name="jh" localSheetId="10" hidden="1">{#N/A,#N/A,FALSE,"Aging Summary";#N/A,#N/A,FALSE,"Ratio Analysis";#N/A,#N/A,FALSE,"Test 120 Day Accts";#N/A,#N/A,FALSE,"Tickmarks"}</definedName>
    <definedName name="jh" localSheetId="4" hidden="1">{#N/A,#N/A,FALSE,"Aging Summary";#N/A,#N/A,FALSE,"Ratio Analysis";#N/A,#N/A,FALSE,"Test 120 Day Accts";#N/A,#N/A,FALSE,"Tickmarks"}</definedName>
    <definedName name="jh" hidden="1">{#N/A,#N/A,FALSE,"Aging Summary";#N/A,#N/A,FALSE,"Ratio Analysis";#N/A,#N/A,FALSE,"Test 120 Day Accts";#N/A,#N/A,FALSE,"Tickmarks"}</definedName>
    <definedName name="JHDSDF">#REF!</definedName>
    <definedName name="jhgjghj">#REF!</definedName>
    <definedName name="JHON" localSheetId="10" hidden="1">{#N/A,#N/A,FALSE,"Aging Summary";#N/A,#N/A,FALSE,"Ratio Analysis";#N/A,#N/A,FALSE,"Test 120 Day Accts";#N/A,#N/A,FALSE,"Tickmarks"}</definedName>
    <definedName name="JHON" localSheetId="4" hidden="1">{#N/A,#N/A,FALSE,"Aging Summary";#N/A,#N/A,FALSE,"Ratio Analysis";#N/A,#N/A,FALSE,"Test 120 Day Accts";#N/A,#N/A,FALSE,"Tickmarks"}</definedName>
    <definedName name="JHON" hidden="1">{#N/A,#N/A,FALSE,"Aging Summary";#N/A,#N/A,FALSE,"Ratio Analysis";#N/A,#N/A,FALSE,"Test 120 Day Accts";#N/A,#N/A,FALSE,"Tickmarks"}</definedName>
    <definedName name="JJ">#REF!</definedName>
    <definedName name="jjj">#REF!</definedName>
    <definedName name="jjkk" localSheetId="10" hidden="1">{#N/A,#N/A,FALSE,"Aging Summary";#N/A,#N/A,FALSE,"Ratio Analysis";#N/A,#N/A,FALSE,"Test 120 Day Accts";#N/A,#N/A,FALSE,"Tickmarks"}</definedName>
    <definedName name="jjkk" localSheetId="4" hidden="1">{#N/A,#N/A,FALSE,"Aging Summary";#N/A,#N/A,FALSE,"Ratio Analysis";#N/A,#N/A,FALSE,"Test 120 Day Accts";#N/A,#N/A,FALSE,"Tickmarks"}</definedName>
    <definedName name="jjkk" hidden="1">{#N/A,#N/A,FALSE,"Aging Summary";#N/A,#N/A,FALSE,"Ratio Analysis";#N/A,#N/A,FALSE,"Test 120 Day Accts";#N/A,#N/A,FALSE,"Tickmarks"}</definedName>
    <definedName name="JKHJKH">#REF!</definedName>
    <definedName name="JKJ">#REF!</definedName>
    <definedName name="JKLÑ" localSheetId="10" hidden="1">{#N/A,#N/A,FALSE,"Aging Summary";#N/A,#N/A,FALSE,"Ratio Analysis";#N/A,#N/A,FALSE,"Test 120 Day Accts";#N/A,#N/A,FALSE,"Tickmarks"}</definedName>
    <definedName name="JKLÑ" localSheetId="4" hidden="1">{#N/A,#N/A,FALSE,"Aging Summary";#N/A,#N/A,FALSE,"Ratio Analysis";#N/A,#N/A,FALSE,"Test 120 Day Accts";#N/A,#N/A,FALSE,"Tickmarks"}</definedName>
    <definedName name="JKLÑ" hidden="1">{#N/A,#N/A,FALSE,"Aging Summary";#N/A,#N/A,FALSE,"Ratio Analysis";#N/A,#N/A,FALSE,"Test 120 Day Accts";#N/A,#N/A,FALSE,"Tickmarks"}</definedName>
    <definedName name="jm" localSheetId="4">#REF!,#REF!</definedName>
    <definedName name="jm">#REF!,#REF!</definedName>
    <definedName name="JORGE" localSheetId="4">#REF!</definedName>
    <definedName name="JORGE">#REF!</definedName>
    <definedName name="jorge_perea" localSheetId="4">#REF!</definedName>
    <definedName name="jorge_perea">#REF!</definedName>
    <definedName name="jorge_urbano" localSheetId="4">#REF!</definedName>
    <definedName name="jorge_urbano">#REF!</definedName>
    <definedName name="josé_pabón">#REF!</definedName>
    <definedName name="juhj">#REF!</definedName>
    <definedName name="JUL">#REF!</definedName>
    <definedName name="JULIO">#REF!</definedName>
    <definedName name="JUN">#REF!</definedName>
    <definedName name="JUNIO">#REF!</definedName>
    <definedName name="JYITD">#REF!</definedName>
    <definedName name="JYJY">#REF!</definedName>
    <definedName name="K" localSheetId="10" hidden="1">{"PYGT",#N/A,FALSE,"PYG";"ACTIT",#N/A,FALSE,"BCE_GRAL-ACTIVO";"PASIT",#N/A,FALSE,"BCE_GRAL-PASIVO-PATRIM";"CAJAT",#N/A,FALSE,"CAJA"}</definedName>
    <definedName name="K" localSheetId="4" hidden="1">{"PYGT",#N/A,FALSE,"PYG";"ACTIT",#N/A,FALSE,"BCE_GRAL-ACTIVO";"PASIT",#N/A,FALSE,"BCE_GRAL-PASIVO-PATRIM";"CAJAT",#N/A,FALSE,"CAJA"}</definedName>
    <definedName name="K" hidden="1">{"PYGT",#N/A,FALSE,"PYG";"ACTIT",#N/A,FALSE,"BCE_GRAL-ACTIVO";"PASIT",#N/A,FALSE,"BCE_GRAL-PASIVO-PATRIM";"CAJAT",#N/A,FALSE,"CAJA"}</definedName>
    <definedName name="ka">#REF!</definedName>
    <definedName name="kbv" localSheetId="10" hidden="1">{#N/A,#N/A,FALSE,"Aging Summary";#N/A,#N/A,FALSE,"Ratio Analysis";#N/A,#N/A,FALSE,"Test 120 Day Accts";#N/A,#N/A,FALSE,"Tickmarks"}</definedName>
    <definedName name="kbv" localSheetId="4" hidden="1">{#N/A,#N/A,FALSE,"Aging Summary";#N/A,#N/A,FALSE,"Ratio Analysis";#N/A,#N/A,FALSE,"Test 120 Day Accts";#N/A,#N/A,FALSE,"Tickmarks"}</definedName>
    <definedName name="kbv" hidden="1">{#N/A,#N/A,FALSE,"Aging Summary";#N/A,#N/A,FALSE,"Ratio Analysis";#N/A,#N/A,FALSE,"Test 120 Day Accts";#N/A,#N/A,FALSE,"Tickmarks"}</definedName>
    <definedName name="kdhfkdgk">#REF!</definedName>
    <definedName name="KENELMA" localSheetId="10" hidden="1">{#N/A,#N/A,FALSE,"Aging Summary";#N/A,#N/A,FALSE,"Ratio Analysis";#N/A,#N/A,FALSE,"Test 120 Day Accts";#N/A,#N/A,FALSE,"Tickmarks"}</definedName>
    <definedName name="KENELMA" localSheetId="4" hidden="1">{#N/A,#N/A,FALSE,"Aging Summary";#N/A,#N/A,FALSE,"Ratio Analysis";#N/A,#N/A,FALSE,"Test 120 Day Accts";#N/A,#N/A,FALSE,"Tickmarks"}</definedName>
    <definedName name="KENELMA" hidden="1">{#N/A,#N/A,FALSE,"Aging Summary";#N/A,#N/A,FALSE,"Ratio Analysis";#N/A,#N/A,FALSE,"Test 120 Day Accts";#N/A,#N/A,FALSE,"Tickmarks"}</definedName>
    <definedName name="kEnergía">#REF!</definedName>
    <definedName name="khjjh">#REF!</definedName>
    <definedName name="KJ" localSheetId="10" hidden="1">{#N/A,#N/A,FALSE,"Aging Summary";#N/A,#N/A,FALSE,"Ratio Analysis";#N/A,#N/A,FALSE,"Test 120 Day Accts";#N/A,#N/A,FALSE,"Tickmarks"}</definedName>
    <definedName name="KJ" localSheetId="4" hidden="1">{#N/A,#N/A,FALSE,"Aging Summary";#N/A,#N/A,FALSE,"Ratio Analysis";#N/A,#N/A,FALSE,"Test 120 Day Accts";#N/A,#N/A,FALSE,"Tickmarks"}</definedName>
    <definedName name="KJ" hidden="1">{#N/A,#N/A,FALSE,"Aging Summary";#N/A,#N/A,FALSE,"Ratio Analysis";#N/A,#N/A,FALSE,"Test 120 Day Accts";#N/A,#N/A,FALSE,"Tickmarks"}</definedName>
    <definedName name="KK" localSheetId="10" hidden="1">{#N/A,#N/A,FALSE,"Aging Summary";#N/A,#N/A,FALSE,"Ratio Analysis";#N/A,#N/A,FALSE,"Test 120 Day Accts";#N/A,#N/A,FALSE,"Tickmarks"}</definedName>
    <definedName name="KK" localSheetId="4" hidden="1">{#N/A,#N/A,FALSE,"Aging Summary";#N/A,#N/A,FALSE,"Ratio Analysis";#N/A,#N/A,FALSE,"Test 120 Day Accts";#N/A,#N/A,FALSE,"Tickmarks"}</definedName>
    <definedName name="KK" hidden="1">{#N/A,#N/A,FALSE,"Aging Summary";#N/A,#N/A,FALSE,"Ratio Analysis";#N/A,#N/A,FALSE,"Test 120 Day Accts";#N/A,#N/A,FALSE,"Tickmarks"}</definedName>
    <definedName name="kkkkkkkkkkkkkkk" localSheetId="10" hidden="1">{"PYGT",#N/A,FALSE,"PYG";"ACTIT",#N/A,FALSE,"BCE_GRAL-ACTIVO";"PASIT",#N/A,FALSE,"BCE_GRAL-PASIVO-PATRIM";"CAJAT",#N/A,FALSE,"CAJA"}</definedName>
    <definedName name="kkkkkkkkkkkkkkk" localSheetId="4" hidden="1">{"PYGT",#N/A,FALSE,"PYG";"ACTIT",#N/A,FALSE,"BCE_GRAL-ACTIVO";"PASIT",#N/A,FALSE,"BCE_GRAL-PASIVO-PATRIM";"CAJAT",#N/A,FALSE,"CAJA"}</definedName>
    <definedName name="kkkkkkkkkkkkkkk" hidden="1">{"PYGT",#N/A,FALSE,"PYG";"ACTIT",#N/A,FALSE,"BCE_GRAL-ACTIVO";"PASIT",#N/A,FALSE,"BCE_GRAL-PASIVO-PATRIM";"CAJAT",#N/A,FALSE,"CAJA"}</definedName>
    <definedName name="kklñp" localSheetId="10" hidden="1">{#N/A,#N/A,FALSE,"Aging Summary";#N/A,#N/A,FALSE,"Ratio Analysis";#N/A,#N/A,FALSE,"Test 120 Day Accts";#N/A,#N/A,FALSE,"Tickmarks"}</definedName>
    <definedName name="kklñp" localSheetId="4" hidden="1">{#N/A,#N/A,FALSE,"Aging Summary";#N/A,#N/A,FALSE,"Ratio Analysis";#N/A,#N/A,FALSE,"Test 120 Day Accts";#N/A,#N/A,FALSE,"Tickmarks"}</definedName>
    <definedName name="kklñp" hidden="1">{#N/A,#N/A,FALSE,"Aging Summary";#N/A,#N/A,FALSE,"Ratio Analysis";#N/A,#N/A,FALSE,"Test 120 Day Accts";#N/A,#N/A,FALSE,"Tickmarks"}</definedName>
    <definedName name="KKÑJÑ">#REF!</definedName>
    <definedName name="KL" localSheetId="10" hidden="1">{"PYGS",#N/A,FALSE,"PYG";"ACTIS",#N/A,FALSE,"BCE_GRAL-ACTIVO";"PASIS",#N/A,FALSE,"BCE_GRAL-PASIVO-PATRIM";"CAJAS",#N/A,FALSE,"CAJA"}</definedName>
    <definedName name="KL" localSheetId="4" hidden="1">{"PYGS",#N/A,FALSE,"PYG";"ACTIS",#N/A,FALSE,"BCE_GRAL-ACTIVO";"PASIS",#N/A,FALSE,"BCE_GRAL-PASIVO-PATRIM";"CAJAS",#N/A,FALSE,"CAJA"}</definedName>
    <definedName name="KL" hidden="1">{"PYGS",#N/A,FALSE,"PYG";"ACTIS",#N/A,FALSE,"BCE_GRAL-ACTIVO";"PASIS",#N/A,FALSE,"BCE_GRAL-PASIVO-PATRIM";"CAJAS",#N/A,FALSE,"CAJA"}</definedName>
    <definedName name="KLÑ">#REF!</definedName>
    <definedName name="kMoneda">#REF!</definedName>
    <definedName name="kr">#REF!</definedName>
    <definedName name="KUGHJ">#REF!</definedName>
    <definedName name="L">#REF!</definedName>
    <definedName name="L_AcctDes">#REF!</definedName>
    <definedName name="L_Adjust">#REF!</definedName>
    <definedName name="L_Adjust_GT">#REF!</definedName>
    <definedName name="L_AJE_Tot">#REF!</definedName>
    <definedName name="L_AJE_Tot_GT">#REF!</definedName>
    <definedName name="L_CompNum">#REF!</definedName>
    <definedName name="L_CY_Beg">#REF!</definedName>
    <definedName name="L_CY_Beg_GT">#REF!</definedName>
    <definedName name="L_CY_End">#REF!</definedName>
    <definedName name="L_CY_End_GT">#REF!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A">#REF!</definedName>
    <definedName name="LABELTEXTCOLUMN1">#REF!</definedName>
    <definedName name="LABELTEXTROW1">#REF!</definedName>
    <definedName name="labor">#REF!</definedName>
    <definedName name="larry_peña">#REF!</definedName>
    <definedName name="Latin_America">#REF!</definedName>
    <definedName name="LAURA">#REF!</definedName>
    <definedName name="LDC" localSheetId="10" hidden="1">{#N/A,#N/A,FALSE,"Aging Summary";#N/A,#N/A,FALSE,"Ratio Analysis";#N/A,#N/A,FALSE,"Test 120 Day Accts";#N/A,#N/A,FALSE,"Tickmarks"}</definedName>
    <definedName name="LDC" localSheetId="4" hidden="1">{#N/A,#N/A,FALSE,"Aging Summary";#N/A,#N/A,FALSE,"Ratio Analysis";#N/A,#N/A,FALSE,"Test 120 Day Accts";#N/A,#N/A,FALSE,"Tickmarks"}</definedName>
    <definedName name="LDC" hidden="1">{#N/A,#N/A,FALSE,"Aging Summary";#N/A,#N/A,FALSE,"Ratio Analysis";#N/A,#N/A,FALSE,"Test 120 Day Accts";#N/A,#N/A,FALSE,"Tickmarks"}</definedName>
    <definedName name="LE_NE">#REF!</definedName>
    <definedName name="LE99RM">#REF!</definedName>
    <definedName name="lfsdkfsnk">#REF!</definedName>
    <definedName name="lfslkslñs">#REF!</definedName>
    <definedName name="li">#REF!</definedName>
    <definedName name="LI_LDA">#REF!</definedName>
    <definedName name="Libor_table">#REF!</definedName>
    <definedName name="ligia_de_marmolejo">#REF!</definedName>
    <definedName name="LIMITE">#REF!</definedName>
    <definedName name="LIQFUSTRA">#REF!</definedName>
    <definedName name="liquidacion1">#REF!</definedName>
    <definedName name="lista">#REF!</definedName>
    <definedName name="ListOffset" hidden="1">1</definedName>
    <definedName name="LJHH">#REF!</definedName>
    <definedName name="ljjkh">#REF!</definedName>
    <definedName name="LJKÑÑJ">#REF!</definedName>
    <definedName name="lk">#REF!</definedName>
    <definedName name="LKÑ" localSheetId="10" hidden="1">{#N/A,#N/A,FALSE,"Aging Summary";#N/A,#N/A,FALSE,"Ratio Analysis";#N/A,#N/A,FALSE,"Test 120 Day Accts";#N/A,#N/A,FALSE,"Tickmarks"}</definedName>
    <definedName name="LKÑ" localSheetId="4" hidden="1">{#N/A,#N/A,FALSE,"Aging Summary";#N/A,#N/A,FALSE,"Ratio Analysis";#N/A,#N/A,FALSE,"Test 120 Day Accts";#N/A,#N/A,FALSE,"Tickmarks"}</definedName>
    <definedName name="LKÑ" hidden="1">{#N/A,#N/A,FALSE,"Aging Summary";#N/A,#N/A,FALSE,"Ratio Analysis";#N/A,#N/A,FALSE,"Test 120 Day Accts";#N/A,#N/A,FALSE,"Tickmarks"}</definedName>
    <definedName name="ll" localSheetId="10" hidden="1">{#N/A,#N/A,FALSE,"Aging Summary";#N/A,#N/A,FALSE,"Ratio Analysis";#N/A,#N/A,FALSE,"Test 120 Day Accts";#N/A,#N/A,FALSE,"Tickmarks"}</definedName>
    <definedName name="ll" localSheetId="4" hidden="1">{#N/A,#N/A,FALSE,"Aging Summary";#N/A,#N/A,FALSE,"Ratio Analysis";#N/A,#N/A,FALSE,"Test 120 Day Accts";#N/A,#N/A,FALSE,"Tickmarks"}</definedName>
    <definedName name="ll" hidden="1">{#N/A,#N/A,FALSE,"Aging Summary";#N/A,#N/A,FALSE,"Ratio Analysis";#N/A,#N/A,FALSE,"Test 120 Day Accts";#N/A,#N/A,FALSE,"Tickmarks"}</definedName>
    <definedName name="LLAMA">#REF!</definedName>
    <definedName name="llgh">#REF!</definedName>
    <definedName name="LM" localSheetId="10" hidden="1">{#N/A,#N/A,FALSE,"Aging Summary";#N/A,#N/A,FALSE,"Ratio Analysis";#N/A,#N/A,FALSE,"Test 120 Day Accts";#N/A,#N/A,FALSE,"Tickmarks"}</definedName>
    <definedName name="LM" localSheetId="4" hidden="1">{#N/A,#N/A,FALSE,"Aging Summary";#N/A,#N/A,FALSE,"Ratio Analysis";#N/A,#N/A,FALSE,"Test 120 Day Accts";#N/A,#N/A,FALSE,"Tickmarks"}</definedName>
    <definedName name="LM" hidden="1">{#N/A,#N/A,FALSE,"Aging Summary";#N/A,#N/A,FALSE,"Ratio Analysis";#N/A,#N/A,FALSE,"Test 120 Day Accts";#N/A,#N/A,FALSE,"Tickmarks"}</definedName>
    <definedName name="lo">#REF!</definedName>
    <definedName name="LOCALES">#REF!</definedName>
    <definedName name="localmaterials">#REF!</definedName>
    <definedName name="lokp">#REF!</definedName>
    <definedName name="lol">#REF!</definedName>
    <definedName name="lomitas">#REF!</definedName>
    <definedName name="lsfklsflsl">#REF!</definedName>
    <definedName name="lsfslñms">#REF!</definedName>
    <definedName name="lsmfslflsm">#REF!</definedName>
    <definedName name="lucía_vargas">#REF!</definedName>
    <definedName name="luis_carlos_lozano">#REF!</definedName>
    <definedName name="luis_jaime_marmolejo">#REF!</definedName>
    <definedName name="luis_marulanda">#REF!</definedName>
    <definedName name="luis_quiroga">#REF!</definedName>
    <definedName name="luz_stella_molina">#REF!</definedName>
    <definedName name="luz_stella_uribe">#REF!</definedName>
    <definedName name="luzxmyu">#REF!</definedName>
    <definedName name="lvskvsk">#REF!</definedName>
    <definedName name="m" localSheetId="10" hidden="1">{#N/A,#N/A,FALSE,"GRAFICO";#N/A,#N/A,FALSE,"CAJA (2)";#N/A,#N/A,FALSE,"TERCEROS-PROMEDIO";#N/A,#N/A,FALSE,"CAJA";#N/A,#N/A,FALSE,"INGRESOS1995-2003";#N/A,#N/A,FALSE,"GASTOS1995-2003"}</definedName>
    <definedName name="m" localSheetId="4" hidden="1">{#N/A,#N/A,FALSE,"GRAFICO";#N/A,#N/A,FALSE,"CAJA (2)";#N/A,#N/A,FALSE,"TERCEROS-PROMEDIO";#N/A,#N/A,FALSE,"CAJA";#N/A,#N/A,FALSE,"INGRESOS1995-2003";#N/A,#N/A,FALSE,"GASTOS1995-2003"}</definedName>
    <definedName name="m" hidden="1">{#N/A,#N/A,FALSE,"GRAFICO";#N/A,#N/A,FALSE,"CAJA (2)";#N/A,#N/A,FALSE,"TERCEROS-PROMEDIO";#N/A,#N/A,FALSE,"CAJA";#N/A,#N/A,FALSE,"INGRESOS1995-2003";#N/A,#N/A,FALSE,"GASTOS1995-2003"}</definedName>
    <definedName name="MACRO">#REF!</definedName>
    <definedName name="Macro2">#REF!</definedName>
    <definedName name="macro4">#REF!</definedName>
    <definedName name="Macro6">#REF!</definedName>
    <definedName name="macro99">#REF!</definedName>
    <definedName name="magd" localSheetId="10" hidden="1">{#N/A,#N/A,FALSE,"GRAFICO";#N/A,#N/A,FALSE,"CAJA (2)";#N/A,#N/A,FALSE,"TERCEROS-PROMEDIO";#N/A,#N/A,FALSE,"CAJA";#N/A,#N/A,FALSE,"INGRESOS1995-2003";#N/A,#N/A,FALSE,"GASTOS1995-2003"}</definedName>
    <definedName name="magd" localSheetId="4" hidden="1">{#N/A,#N/A,FALSE,"GRAFICO";#N/A,#N/A,FALSE,"CAJA (2)";#N/A,#N/A,FALSE,"TERCEROS-PROMEDIO";#N/A,#N/A,FALSE,"CAJA";#N/A,#N/A,FALSE,"INGRESOS1995-2003";#N/A,#N/A,FALSE,"GASTOS1995-2003"}</definedName>
    <definedName name="magd" hidden="1">{#N/A,#N/A,FALSE,"GRAFICO";#N/A,#N/A,FALSE,"CAJA (2)";#N/A,#N/A,FALSE,"TERCEROS-PROMEDIO";#N/A,#N/A,FALSE,"CAJA";#N/A,#N/A,FALSE,"INGRESOS1995-2003";#N/A,#N/A,FALSE,"GASTOS1995-2003"}</definedName>
    <definedName name="Mantener_la_efectividad_del_recaudo">#REF!</definedName>
    <definedName name="manuel_hurtado">#REF!</definedName>
    <definedName name="MANUF">#REF!</definedName>
    <definedName name="Maq">#REF!</definedName>
    <definedName name="Maq_Acum">#REF!</definedName>
    <definedName name="MAQ_EQUIPO">#REF!</definedName>
    <definedName name="MAQ_EQUIPO1">#REF!</definedName>
    <definedName name="MAR">#REF!</definedName>
    <definedName name="marcos">#REF!</definedName>
    <definedName name="margarita_quintana_de_quintero">#REF!</definedName>
    <definedName name="margoth_marmolejo_herrera">#REF!</definedName>
    <definedName name="maria">#REF!</definedName>
    <definedName name="maría_del_rosario_lópez">#REF!</definedName>
    <definedName name="maría_ligia_plaza">#REF!</definedName>
    <definedName name="maría_teresa_marmolejo_herrera">#REF!</definedName>
    <definedName name="marino_lozano">#REF!</definedName>
    <definedName name="mario" localSheetId="10" hidden="1">{#N/A,#N/A,FALSE,"Aging Summary";#N/A,#N/A,FALSE,"Ratio Analysis";#N/A,#N/A,FALSE,"Test 120 Day Accts";#N/A,#N/A,FALSE,"Tickmarks"}</definedName>
    <definedName name="mario" localSheetId="4" hidden="1">{#N/A,#N/A,FALSE,"Aging Summary";#N/A,#N/A,FALSE,"Ratio Analysis";#N/A,#N/A,FALSE,"Test 120 Day Accts";#N/A,#N/A,FALSE,"Tickmarks"}</definedName>
    <definedName name="mario" hidden="1">{#N/A,#N/A,FALSE,"Aging Summary";#N/A,#N/A,FALSE,"Ratio Analysis";#N/A,#N/A,FALSE,"Test 120 Day Accts";#N/A,#N/A,FALSE,"Tickmarks"}</definedName>
    <definedName name="mario_sanclemente">#REF!</definedName>
    <definedName name="MarkP" localSheetId="10" hidden="1">{#N/A,#N/A,FALSE,"GRAFICO";#N/A,#N/A,FALSE,"CAJA (2)";#N/A,#N/A,FALSE,"TERCEROS-PROMEDIO";#N/A,#N/A,FALSE,"CAJA";#N/A,#N/A,FALSE,"INGRESOS1995-2003";#N/A,#N/A,FALSE,"GASTOS1995-2003"}</definedName>
    <definedName name="MarkP" localSheetId="4"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lene_colonia_de_peña">#REF!</definedName>
    <definedName name="marmol" localSheetId="10" hidden="1">{"PYGT",#N/A,FALSE,"PYG";"ACTIT",#N/A,FALSE,"BCE_GRAL-ACTIVO";"PASIT",#N/A,FALSE,"BCE_GRAL-PASIVO-PATRIM";"CAJAT",#N/A,FALSE,"CAJA"}</definedName>
    <definedName name="marmol" localSheetId="4" hidden="1">{"PYGT",#N/A,FALSE,"PYG";"ACTIT",#N/A,FALSE,"BCE_GRAL-ACTIVO";"PASIT",#N/A,FALSE,"BCE_GRAL-PASIVO-PATRIM";"CAJAT",#N/A,FALSE,"CAJA"}</definedName>
    <definedName name="marmol" hidden="1">{"PYGT",#N/A,FALSE,"PYG";"ACTIT",#N/A,FALSE,"BCE_GRAL-ACTIVO";"PASIT",#N/A,FALSE,"BCE_GRAL-PASIVO-PATRIM";"CAJAT",#N/A,FALSE,"CAJA"}</definedName>
    <definedName name="martha_marmolejo_de_lópez">#REF!</definedName>
    <definedName name="martha_marmolejo_herrera">#REF!</definedName>
    <definedName name="maryp">#REF!</definedName>
    <definedName name="MARZO">#REF!</definedName>
    <definedName name="Match">#REF!</definedName>
    <definedName name="MAY">#REF!</definedName>
    <definedName name="MAYO">#REF!</definedName>
    <definedName name="MEDELLIN" localSheetId="4">#REF!,#REF!</definedName>
    <definedName name="MEDELLIN">#REF!,#REF!</definedName>
    <definedName name="melba_caicedo_colonia" localSheetId="4">#REF!</definedName>
    <definedName name="melba_caicedo_colonia">#REF!</definedName>
    <definedName name="MENSAJE" localSheetId="4">#REF!</definedName>
    <definedName name="MENSAJE">#REF!</definedName>
    <definedName name="MENU" localSheetId="4">#REF!</definedName>
    <definedName name="MENU">#REF!</definedName>
    <definedName name="MENU0">#REF!</definedName>
    <definedName name="MENU1">#REF!</definedName>
    <definedName name="MENU1A">#REF!</definedName>
    <definedName name="MENU1A1">#REF!</definedName>
    <definedName name="MENU1B">#REF!</definedName>
    <definedName name="MENU1C">#REF!</definedName>
    <definedName name="MENU1D">#REF!</definedName>
    <definedName name="MENU1G">#REF!</definedName>
    <definedName name="MENU2">#REF!</definedName>
    <definedName name="MENU2A">#REF!</definedName>
    <definedName name="MENU2B">#REF!</definedName>
    <definedName name="MENU2C">#REF!</definedName>
    <definedName name="MENU3">#REF!</definedName>
    <definedName name="MENU3A">#REF!</definedName>
    <definedName name="MENU3B">#REF!</definedName>
    <definedName name="MENU3C">#REF!</definedName>
    <definedName name="MENU4">#REF!</definedName>
    <definedName name="MENU5">#REF!</definedName>
    <definedName name="MENUIB">#REF!</definedName>
    <definedName name="Merck" localSheetId="10" hidden="1">{"'18'!$A$5:$M$18"}</definedName>
    <definedName name="Merck" localSheetId="4" hidden="1">{"'18'!$A$5:$M$18"}</definedName>
    <definedName name="Merck" hidden="1">{"'18'!$A$5:$M$18"}</definedName>
    <definedName name="mercurio" localSheetId="10" hidden="1">{#N/A,#N/A,FALSE,"Aging Summary";#N/A,#N/A,FALSE,"Ratio Analysis";#N/A,#N/A,FALSE,"Test 120 Day Accts";#N/A,#N/A,FALSE,"Tickmarks"}</definedName>
    <definedName name="mercurio" localSheetId="4" hidden="1">{#N/A,#N/A,FALSE,"Aging Summary";#N/A,#N/A,FALSE,"Ratio Analysis";#N/A,#N/A,FALSE,"Test 120 Day Accts";#N/A,#N/A,FALSE,"Tickmarks"}</definedName>
    <definedName name="mercurio" hidden="1">{#N/A,#N/A,FALSE,"Aging Summary";#N/A,#N/A,FALSE,"Ratio Analysis";#N/A,#N/A,FALSE,"Test 120 Day Accts";#N/A,#N/A,FALSE,"Tickmarks"}</definedName>
    <definedName name="MES">#REF!</definedName>
    <definedName name="MESA">#REF!</definedName>
    <definedName name="mesinf">#REF!</definedName>
    <definedName name="MF">#REF!</definedName>
    <definedName name="MINICHICLETS">#REF!</definedName>
    <definedName name="mismo" localSheetId="10" hidden="1">{#N/A,#N/A,FALSE,"GRAFICO";#N/A,#N/A,FALSE,"CAJA (2)";#N/A,#N/A,FALSE,"TERCEROS-PROMEDIO";#N/A,#N/A,FALSE,"CAJA";#N/A,#N/A,FALSE,"INGRESOS1995-2003";#N/A,#N/A,FALSE,"GASTOS1995-2003"}</definedName>
    <definedName name="mismo" localSheetId="4" hidden="1">{#N/A,#N/A,FALSE,"GRAFICO";#N/A,#N/A,FALSE,"CAJA (2)";#N/A,#N/A,FALSE,"TERCEROS-PROMEDIO";#N/A,#N/A,FALSE,"CAJA";#N/A,#N/A,FALSE,"INGRESOS1995-2003";#N/A,#N/A,FALSE,"GASTOS1995-2003"}</definedName>
    <definedName name="mismo" hidden="1">{#N/A,#N/A,FALSE,"GRAFICO";#N/A,#N/A,FALSE,"CAJA (2)";#N/A,#N/A,FALSE,"TERCEROS-PROMEDIO";#N/A,#N/A,FALSE,"CAJA";#N/A,#N/A,FALSE,"INGRESOS1995-2003";#N/A,#N/A,FALSE,"GASTOS1995-2003"}</definedName>
    <definedName name="Mix">#REF!</definedName>
    <definedName name="mjouh">#REF!</definedName>
    <definedName name="mkpok">#REF!</definedName>
    <definedName name="MKT">#REF!</definedName>
    <definedName name="MM">#REF!</definedName>
    <definedName name="MMMM" localSheetId="10" hidden="1">{#N/A,#N/A,FALSE,"GRAFICO";#N/A,#N/A,FALSE,"CAJA (2)";#N/A,#N/A,FALSE,"TERCEROS-PROMEDIO";#N/A,#N/A,FALSE,"CAJA";#N/A,#N/A,FALSE,"INGRESOS1995-2003";#N/A,#N/A,FALSE,"GASTOS1995-2003"}</definedName>
    <definedName name="MMMM" localSheetId="4" hidden="1">{#N/A,#N/A,FALSE,"GRAFICO";#N/A,#N/A,FALSE,"CAJA (2)";#N/A,#N/A,FALSE,"TERCEROS-PROMEDIO";#N/A,#N/A,FALSE,"CAJA";#N/A,#N/A,FALSE,"INGRESOS1995-2003";#N/A,#N/A,FALSE,"GASTOS1995-2003"}</definedName>
    <definedName name="MMMM" hidden="1">{#N/A,#N/A,FALSE,"GRAFICO";#N/A,#N/A,FALSE,"CAJA (2)";#N/A,#N/A,FALSE,"TERCEROS-PROMEDIO";#N/A,#N/A,FALSE,"CAJA";#N/A,#N/A,FALSE,"INGRESOS1995-2003";#N/A,#N/A,FALSE,"GASTOS1995-2003"}</definedName>
    <definedName name="MMMMM" localSheetId="10" hidden="1">{"PYGT",#N/A,FALSE,"PYG";"ACTIT",#N/A,FALSE,"BCE_GRAL-ACTIVO";"PASIT",#N/A,FALSE,"BCE_GRAL-PASIVO-PATRIM";"CAJAT",#N/A,FALSE,"CAJA"}</definedName>
    <definedName name="MMMMM" localSheetId="4" hidden="1">{"PYGT",#N/A,FALSE,"PYG";"ACTIT",#N/A,FALSE,"BCE_GRAL-ACTIVO";"PASIT",#N/A,FALSE,"BCE_GRAL-PASIVO-PATRIM";"CAJAT",#N/A,FALSE,"CAJA"}</definedName>
    <definedName name="MMMMM" hidden="1">{"PYGT",#N/A,FALSE,"PYG";"ACTIT",#N/A,FALSE,"BCE_GRAL-ACTIVO";"PASIT",#N/A,FALSE,"BCE_GRAL-PASIVO-PATRIM";"CAJAT",#N/A,FALSE,"CAJA"}</definedName>
    <definedName name="mmmmmmmmmm" localSheetId="10" hidden="1">{"PYGT",#N/A,FALSE,"PYG";"ACTIT",#N/A,FALSE,"BCE_GRAL-ACTIVO";"PASIT",#N/A,FALSE,"BCE_GRAL-PASIVO-PATRIM";"CAJAT",#N/A,FALSE,"CAJA"}</definedName>
    <definedName name="mmmmmmmmmm" localSheetId="4" hidden="1">{"PYGT",#N/A,FALSE,"PYG";"ACTIT",#N/A,FALSE,"BCE_GRAL-ACTIVO";"PASIT",#N/A,FALSE,"BCE_GRAL-PASIVO-PATRIM";"CAJAT",#N/A,FALSE,"CAJA"}</definedName>
    <definedName name="mmmmmmmmmm" hidden="1">{"PYGT",#N/A,FALSE,"PYG";"ACTIT",#N/A,FALSE,"BCE_GRAL-ACTIVO";"PASIT",#N/A,FALSE,"BCE_GRAL-PASIVO-PATRIM";"CAJAT",#N/A,FALSE,"CAJA"}</definedName>
    <definedName name="mmmmmmmmmmmmm" localSheetId="10" hidden="1">{#N/A,#N/A,FALSE,"GRAFICO";#N/A,#N/A,FALSE,"CAJA (2)";#N/A,#N/A,FALSE,"TERCEROS-PROMEDIO";#N/A,#N/A,FALSE,"CAJA";#N/A,#N/A,FALSE,"INGRESOS1995-2003";#N/A,#N/A,FALSE,"GASTOS1995-2003"}</definedName>
    <definedName name="mmmmmmmmmmmmm" localSheetId="4" hidden="1">{#N/A,#N/A,FALSE,"GRAFICO";#N/A,#N/A,FALSE,"CAJA (2)";#N/A,#N/A,FALSE,"TERCEROS-PROMEDIO";#N/A,#N/A,FALSE,"CAJA";#N/A,#N/A,FALSE,"INGRESOS1995-2003";#N/A,#N/A,FALSE,"GASTOS1995-2003"}</definedName>
    <definedName name="mmmmmmmmmmmmm" hidden="1">{#N/A,#N/A,FALSE,"GRAFICO";#N/A,#N/A,FALSE,"CAJA (2)";#N/A,#N/A,FALSE,"TERCEROS-PROMEDIO";#N/A,#N/A,FALSE,"CAJA";#N/A,#N/A,FALSE,"INGRESOS1995-2003";#N/A,#N/A,FALSE,"GASTOS1995-2003"}</definedName>
    <definedName name="MN" localSheetId="10" hidden="1">{#N/A,#N/A,FALSE,"Aging Summary";#N/A,#N/A,FALSE,"Ratio Analysis";#N/A,#N/A,FALSE,"Test 120 Day Accts";#N/A,#N/A,FALSE,"Tickmarks"}</definedName>
    <definedName name="MN" localSheetId="4" hidden="1">{#N/A,#N/A,FALSE,"Aging Summary";#N/A,#N/A,FALSE,"Ratio Analysis";#N/A,#N/A,FALSE,"Test 120 Day Accts";#N/A,#N/A,FALSE,"Tickmarks"}</definedName>
    <definedName name="MN" hidden="1">{#N/A,#N/A,FALSE,"Aging Summary";#N/A,#N/A,FALSE,"Ratio Analysis";#N/A,#N/A,FALSE,"Test 120 Day Accts";#N/A,#N/A,FALSE,"Tickmarks"}</definedName>
    <definedName name="MO">#REF!</definedName>
    <definedName name="MO_Acum">#REF!</definedName>
    <definedName name="moco">#REF!</definedName>
    <definedName name="modal">#REF!</definedName>
    <definedName name="Módulo">#REF!</definedName>
    <definedName name="MONEDA_AJ">#REF!</definedName>
    <definedName name="MONEDA_SIE">#REF!</definedName>
    <definedName name="MORA06">#REF!</definedName>
    <definedName name="morado" localSheetId="10" hidden="1">{#N/A,#N/A,FALSE,"Aging Summary";#N/A,#N/A,FALSE,"Ratio Analysis";#N/A,#N/A,FALSE,"Test 120 Day Accts";#N/A,#N/A,FALSE,"Tickmarks"}</definedName>
    <definedName name="morado" localSheetId="4" hidden="1">{#N/A,#N/A,FALSE,"Aging Summary";#N/A,#N/A,FALSE,"Ratio Analysis";#N/A,#N/A,FALSE,"Test 120 Day Accts";#N/A,#N/A,FALSE,"Tickmarks"}</definedName>
    <definedName name="morado" hidden="1">{#N/A,#N/A,FALSE,"Aging Summary";#N/A,#N/A,FALSE,"Ratio Analysis";#N/A,#N/A,FALSE,"Test 120 Day Accts";#N/A,#N/A,FALSE,"Tickmarks"}</definedName>
    <definedName name="MORAS">#REF!</definedName>
    <definedName name="MOTITAS">#REF!</definedName>
    <definedName name="mp">#REF!</definedName>
    <definedName name="MUE_ENSERES">#REF!</definedName>
    <definedName name="MUE_ENSERES1">#REF!</definedName>
    <definedName name="multiplo">#REF!</definedName>
    <definedName name="Municipal">#REF!</definedName>
    <definedName name="municipio_de_tuluá">#REF!</definedName>
    <definedName name="mv">#REF!</definedName>
    <definedName name="Nacional">#REF!</definedName>
    <definedName name="name">#REF!</definedName>
    <definedName name="namenew">#REF!</definedName>
    <definedName name="nameold">#REF!</definedName>
    <definedName name="nancy_trujillo">#REF!</definedName>
    <definedName name="NANO">#REF!</definedName>
    <definedName name="NARJ" localSheetId="10" hidden="1">{#N/A,#N/A,FALSE,"Aging Summary";#N/A,#N/A,FALSE,"Ratio Analysis";#N/A,#N/A,FALSE,"Test 120 Day Accts";#N/A,#N/A,FALSE,"Tickmarks"}</definedName>
    <definedName name="NARJ" localSheetId="4" hidden="1">{#N/A,#N/A,FALSE,"Aging Summary";#N/A,#N/A,FALSE,"Ratio Analysis";#N/A,#N/A,FALSE,"Test 120 Day Accts";#N/A,#N/A,FALSE,"Tickmarks"}</definedName>
    <definedName name="NARJ" hidden="1">{#N/A,#N/A,FALSE,"Aging Summary";#N/A,#N/A,FALSE,"Ratio Analysis";#N/A,#N/A,FALSE,"Test 120 Day Accts";#N/A,#N/A,FALSE,"Tickmarks"}</definedName>
    <definedName name="NBBN">#REF!</definedName>
    <definedName name="Necesidad_entorchado_Zonas">#REF!</definedName>
    <definedName name="Need_State">#REF!</definedName>
    <definedName name="nelson_castillo">#REF!</definedName>
    <definedName name="nena">#REF!</definedName>
    <definedName name="new" localSheetId="10" hidden="1">{"EVA",#N/A,FALSE,"SMT2";#N/A,#N/A,FALSE,"Summary";#N/A,#N/A,FALSE,"Graphs";#N/A,#N/A,FALSE,"4 Panel"}</definedName>
    <definedName name="new" localSheetId="4" hidden="1">{"EVA",#N/A,FALSE,"SMT2";#N/A,#N/A,FALSE,"Summary";#N/A,#N/A,FALSE,"Graphs";#N/A,#N/A,FALSE,"4 Panel"}</definedName>
    <definedName name="new" hidden="1">{"EVA",#N/A,FALSE,"SMT2";#N/A,#N/A,FALSE,"Summary";#N/A,#N/A,FALSE,"Graphs";#N/A,#N/A,FALSE,"4 Panel"}</definedName>
    <definedName name="NewProd">#REF!</definedName>
    <definedName name="ni" localSheetId="10" hidden="1">{#N/A,#N/A,FALSE,"GRAFICO";#N/A,#N/A,FALSE,"CAJA (2)";#N/A,#N/A,FALSE,"TERCEROS-PROMEDIO";#N/A,#N/A,FALSE,"CAJA";#N/A,#N/A,FALSE,"INGRESOS1995-2003";#N/A,#N/A,FALSE,"GASTOS1995-2003"}</definedName>
    <definedName name="ni" localSheetId="4" hidden="1">{#N/A,#N/A,FALSE,"GRAFICO";#N/A,#N/A,FALSE,"CAJA (2)";#N/A,#N/A,FALSE,"TERCEROS-PROMEDIO";#N/A,#N/A,FALSE,"CAJA";#N/A,#N/A,FALSE,"INGRESOS1995-2003";#N/A,#N/A,FALSE,"GASTOS1995-2003"}</definedName>
    <definedName name="ni" hidden="1">{#N/A,#N/A,FALSE,"GRAFICO";#N/A,#N/A,FALSE,"CAJA (2)";#N/A,#N/A,FALSE,"TERCEROS-PROMEDIO";#N/A,#N/A,FALSE,"CAJA";#N/A,#N/A,FALSE,"INGRESOS1995-2003";#N/A,#N/A,FALSE,"GASTOS1995-2003"}</definedName>
    <definedName name="NIT">#REF!</definedName>
    <definedName name="NNN" localSheetId="10" hidden="1">{"PYGS",#N/A,FALSE,"PYG";"ACTIS",#N/A,FALSE,"BCE_GRAL-ACTIVO";"PASIS",#N/A,FALSE,"BCE_GRAL-PASIVO-PATRIM";"CAJAS",#N/A,FALSE,"CAJA"}</definedName>
    <definedName name="NNN" localSheetId="4" hidden="1">{"PYGS",#N/A,FALSE,"PYG";"ACTIS",#N/A,FALSE,"BCE_GRAL-ACTIVO";"PASIS",#N/A,FALSE,"BCE_GRAL-PASIVO-PATRIM";"CAJAS",#N/A,FALSE,"CAJA"}</definedName>
    <definedName name="NNN" hidden="1">{"PYGS",#N/A,FALSE,"PYG";"ACTIS",#N/A,FALSE,"BCE_GRAL-ACTIVO";"PASIS",#N/A,FALSE,"BCE_GRAL-PASIVO-PATRIM";"CAJAS",#N/A,FALSE,"CAJA"}</definedName>
    <definedName name="NNNN" localSheetId="10" hidden="1">{"PYGT",#N/A,FALSE,"PYG";"ACTIT",#N/A,FALSE,"BCE_GRAL-ACTIVO";"PASIT",#N/A,FALSE,"BCE_GRAL-PASIVO-PATRIM";"CAJAT",#N/A,FALSE,"CAJA"}</definedName>
    <definedName name="NNNN" localSheetId="4" hidden="1">{"PYGT",#N/A,FALSE,"PYG";"ACTIT",#N/A,FALSE,"BCE_GRAL-ACTIVO";"PASIT",#N/A,FALSE,"BCE_GRAL-PASIVO-PATRIM";"CAJAT",#N/A,FALSE,"CAJA"}</definedName>
    <definedName name="NNNN" hidden="1">{"PYGT",#N/A,FALSE,"PYG";"ACTIT",#N/A,FALSE,"BCE_GRAL-ACTIVO";"PASIT",#N/A,FALSE,"BCE_GRAL-PASIVO-PATRIM";"CAJAT",#N/A,FALSE,"CAJA"}</definedName>
    <definedName name="NNNNN" localSheetId="10" hidden="1">{"PYGT",#N/A,FALSE,"PYG";"ACTIT",#N/A,FALSE,"BCE_GRAL-ACTIVO";"PASIT",#N/A,FALSE,"BCE_GRAL-PASIVO-PATRIM";"CAJAT",#N/A,FALSE,"CAJA"}</definedName>
    <definedName name="NNNNN" localSheetId="4" hidden="1">{"PYGT",#N/A,FALSE,"PYG";"ACTIT",#N/A,FALSE,"BCE_GRAL-ACTIVO";"PASIT",#N/A,FALSE,"BCE_GRAL-PASIVO-PATRIM";"CAJAT",#N/A,FALSE,"CAJA"}</definedName>
    <definedName name="NNNNN" hidden="1">{"PYGT",#N/A,FALSE,"PYG";"ACTIT",#N/A,FALSE,"BCE_GRAL-ACTIVO";"PASIT",#N/A,FALSE,"BCE_GRAL-PASIVO-PATRIM";"CAJAT",#N/A,FALSE,"CAJA"}</definedName>
    <definedName name="NO" localSheetId="10" hidden="1">{"PYGT",#N/A,FALSE,"PYG";"ACTIT",#N/A,FALSE,"BCE_GRAL-ACTIVO";"PASIT",#N/A,FALSE,"BCE_GRAL-PASIVO-PATRIM";"CAJAT",#N/A,FALSE,"CAJA"}</definedName>
    <definedName name="NO" localSheetId="4" hidden="1">{"PYGT",#N/A,FALSE,"PYG";"ACTIT",#N/A,FALSE,"BCE_GRAL-ACTIVO";"PASIT",#N/A,FALSE,"BCE_GRAL-PASIVO-PATRIM";"CAJAT",#N/A,FALSE,"CAJA"}</definedName>
    <definedName name="NO" hidden="1">{"PYGT",#N/A,FALSE,"PYG";"ACTIT",#N/A,FALSE,"BCE_GRAL-ACTIVO";"PASIT",#N/A,FALSE,"BCE_GRAL-PASIVO-PATRIM";"CAJAT",#N/A,FALSE,"CAJA"}</definedName>
    <definedName name="noam" localSheetId="10" hidden="1">{#N/A,#N/A,FALSE,"Aging Summary";#N/A,#N/A,FALSE,"Ratio Analysis";#N/A,#N/A,FALSE,"Test 120 Day Accts";#N/A,#N/A,FALSE,"Tickmarks"}</definedName>
    <definedName name="noam" localSheetId="4" hidden="1">{#N/A,#N/A,FALSE,"Aging Summary";#N/A,#N/A,FALSE,"Ratio Analysis";#N/A,#N/A,FALSE,"Test 120 Day Accts";#N/A,#N/A,FALSE,"Tickmarks"}</definedName>
    <definedName name="noam" hidden="1">{#N/A,#N/A,FALSE,"Aging Summary";#N/A,#N/A,FALSE,"Ratio Analysis";#N/A,#N/A,FALSE,"Test 120 Day Accts";#N/A,#N/A,FALSE,"Tickmarks"}</definedName>
    <definedName name="NOKIA">#REF!</definedName>
    <definedName name="NOM">#REF!</definedName>
    <definedName name="NOMB_MES">#REF!</definedName>
    <definedName name="NOMBRE_FICHERO_AJ">#REF!</definedName>
    <definedName name="NombreConsolidado">#REF!</definedName>
    <definedName name="NóminaConfidencial" localSheetId="10" hidden="1">{#N/A,#N/A,FALSE,"Aging Summary";#N/A,#N/A,FALSE,"Ratio Analysis";#N/A,#N/A,FALSE,"Test 120 Day Accts";#N/A,#N/A,FALSE,"Tickmarks"}</definedName>
    <definedName name="NóminaConfidencial" localSheetId="4" hidden="1">{#N/A,#N/A,FALSE,"Aging Summary";#N/A,#N/A,FALSE,"Ratio Analysis";#N/A,#N/A,FALSE,"Test 120 Day Accts";#N/A,#N/A,FALSE,"Tickmarks"}</definedName>
    <definedName name="NóminaConfidencial" hidden="1">{#N/A,#N/A,FALSE,"Aging Summary";#N/A,#N/A,FALSE,"Ratio Analysis";#N/A,#N/A,FALSE,"Test 120 Day Accts";#N/A,#N/A,FALSE,"Tickmarks"}</definedName>
    <definedName name="NonTopStratVal">#REF!</definedName>
    <definedName name="NOOFFFSEGMENTS1">#REF!</definedName>
    <definedName name="NopatAcumDatos">#REF!</definedName>
    <definedName name="NOT">#REF!</definedName>
    <definedName name="NOV">#REF!</definedName>
    <definedName name="NOVIEMBRE">#REF!</definedName>
    <definedName name="NTA" localSheetId="10" hidden="1">{#N/A,#N/A,FALSE,"Aging Summary";#N/A,#N/A,FALSE,"Ratio Analysis";#N/A,#N/A,FALSE,"Test 120 Day Accts";#N/A,#N/A,FALSE,"Tickmarks"}</definedName>
    <definedName name="NTA" localSheetId="4" hidden="1">{#N/A,#N/A,FALSE,"Aging Summary";#N/A,#N/A,FALSE,"Ratio Analysis";#N/A,#N/A,FALSE,"Test 120 Day Accts";#N/A,#N/A,FALSE,"Tickmarks"}</definedName>
    <definedName name="NTA" hidden="1">{#N/A,#N/A,FALSE,"Aging Summary";#N/A,#N/A,FALSE,"Ratio Analysis";#N/A,#N/A,FALSE,"Test 120 Day Accts";#N/A,#N/A,FALSE,"Tickmarks"}</definedName>
    <definedName name="nubia_sanclemente">#REF!</definedName>
    <definedName name="NUEVE">#REF!</definedName>
    <definedName name="NUEVO">#REF!</definedName>
    <definedName name="nuevopyg">#REF!</definedName>
    <definedName name="NUM">#REF!</definedName>
    <definedName name="NUMBEROFDETAILFIELDS1">#REF!</definedName>
    <definedName name="NUMBEROFHEADERFIELDS1">#REF!</definedName>
    <definedName name="nuv">#REF!</definedName>
    <definedName name="ÑAME" localSheetId="10" hidden="1">{#N/A,#N/A,FALSE,"Aging Summary";#N/A,#N/A,FALSE,"Ratio Analysis";#N/A,#N/A,FALSE,"Test 120 Day Accts";#N/A,#N/A,FALSE,"Tickmarks"}</definedName>
    <definedName name="ÑAME" localSheetId="4" hidden="1">{#N/A,#N/A,FALSE,"Aging Summary";#N/A,#N/A,FALSE,"Ratio Analysis";#N/A,#N/A,FALSE,"Test 120 Day Accts";#N/A,#N/A,FALSE,"Tickmarks"}</definedName>
    <definedName name="ÑAME" hidden="1">{#N/A,#N/A,FALSE,"Aging Summary";#N/A,#N/A,FALSE,"Ratio Analysis";#N/A,#N/A,FALSE,"Test 120 Day Accts";#N/A,#N/A,FALSE,"Tickmarks"}</definedName>
    <definedName name="ñflñslñ">#REF!</definedName>
    <definedName name="ñl" localSheetId="10" hidden="1">{#N/A,#N/A,FALSE,"Aging Summary";#N/A,#N/A,FALSE,"Ratio Analysis";#N/A,#N/A,FALSE,"Test 120 Day Accts";#N/A,#N/A,FALSE,"Tickmarks"}</definedName>
    <definedName name="ñl" localSheetId="4" hidden="1">{#N/A,#N/A,FALSE,"Aging Summary";#N/A,#N/A,FALSE,"Ratio Analysis";#N/A,#N/A,FALSE,"Test 120 Day Accts";#N/A,#N/A,FALSE,"Tickmarks"}</definedName>
    <definedName name="ñl" hidden="1">{#N/A,#N/A,FALSE,"Aging Summary";#N/A,#N/A,FALSE,"Ratio Analysis";#N/A,#N/A,FALSE,"Test 120 Day Accts";#N/A,#N/A,FALSE,"Tickmarks"}</definedName>
    <definedName name="ÑLK" localSheetId="10" hidden="1">{#N/A,#N/A,FALSE,"Aging Summary";#N/A,#N/A,FALSE,"Ratio Analysis";#N/A,#N/A,FALSE,"Test 120 Day Accts";#N/A,#N/A,FALSE,"Tickmarks"}</definedName>
    <definedName name="ÑLK" localSheetId="4" hidden="1">{#N/A,#N/A,FALSE,"Aging Summary";#N/A,#N/A,FALSE,"Ratio Analysis";#N/A,#N/A,FALSE,"Test 120 Day Accts";#N/A,#N/A,FALSE,"Tickmarks"}</definedName>
    <definedName name="ÑLK" hidden="1">{#N/A,#N/A,FALSE,"Aging Summary";#N/A,#N/A,FALSE,"Ratio Analysis";#N/A,#N/A,FALSE,"Test 120 Day Accts";#N/A,#N/A,FALSE,"Tickmarks"}</definedName>
    <definedName name="ñll">#REF!</definedName>
    <definedName name="ÑLOOPP" localSheetId="10" hidden="1">{#N/A,#N/A,FALSE,"Aging Summary";#N/A,#N/A,FALSE,"Ratio Analysis";#N/A,#N/A,FALSE,"Test 120 Day Accts";#N/A,#N/A,FALSE,"Tickmarks"}</definedName>
    <definedName name="ÑLOOPP" localSheetId="4" hidden="1">{#N/A,#N/A,FALSE,"Aging Summary";#N/A,#N/A,FALSE,"Ratio Analysis";#N/A,#N/A,FALSE,"Test 120 Day Accts";#N/A,#N/A,FALSE,"Tickmarks"}</definedName>
    <definedName name="ÑLOOPP" hidden="1">{#N/A,#N/A,FALSE,"Aging Summary";#N/A,#N/A,FALSE,"Ratio Analysis";#N/A,#N/A,FALSE,"Test 120 Day Accts";#N/A,#N/A,FALSE,"Tickmarks"}</definedName>
    <definedName name="ÑOÑO" localSheetId="10" hidden="1">{#N/A,#N/A,FALSE,"Aging Summary";#N/A,#N/A,FALSE,"Ratio Analysis";#N/A,#N/A,FALSE,"Test 120 Day Accts";#N/A,#N/A,FALSE,"Tickmarks"}</definedName>
    <definedName name="ÑOÑO" localSheetId="4" hidden="1">{#N/A,#N/A,FALSE,"Aging Summary";#N/A,#N/A,FALSE,"Ratio Analysis";#N/A,#N/A,FALSE,"Test 120 Day Accts";#N/A,#N/A,FALSE,"Tickmarks"}</definedName>
    <definedName name="ÑOÑO" hidden="1">{#N/A,#N/A,FALSE,"Aging Summary";#N/A,#N/A,FALSE,"Ratio Analysis";#N/A,#N/A,FALSE,"Test 120 Day Accts";#N/A,#N/A,FALSE,"Tickmarks"}</definedName>
    <definedName name="ñp">#REF!</definedName>
    <definedName name="ñpl" localSheetId="10" hidden="1">{#N/A,#N/A,FALSE,"Aging Summary";#N/A,#N/A,FALSE,"Ratio Analysis";#N/A,#N/A,FALSE,"Test 120 Day Accts";#N/A,#N/A,FALSE,"Tickmarks"}</definedName>
    <definedName name="ñpl" localSheetId="4" hidden="1">{#N/A,#N/A,FALSE,"Aging Summary";#N/A,#N/A,FALSE,"Ratio Analysis";#N/A,#N/A,FALSE,"Test 120 Day Accts";#N/A,#N/A,FALSE,"Tickmarks"}</definedName>
    <definedName name="ñpl" hidden="1">{#N/A,#N/A,FALSE,"Aging Summary";#N/A,#N/A,FALSE,"Ratio Analysis";#N/A,#N/A,FALSE,"Test 120 Day Accts";#N/A,#N/A,FALSE,"Tickmarks"}</definedName>
    <definedName name="O">#REF!</definedName>
    <definedName name="O_DESC">#REF!</definedName>
    <definedName name="obligacion">#REF!</definedName>
    <definedName name="OCHO">#REF!</definedName>
    <definedName name="OCT" localSheetId="10" hidden="1">{#N/A,#N/A,FALSE,"BL&amp;GPA";#N/A,#N/A,FALSE,"Summary";#N/A,#N/A,FALSE,"hts"}</definedName>
    <definedName name="OCT" localSheetId="4" hidden="1">{#N/A,#N/A,FALSE,"BL&amp;GPA";#N/A,#N/A,FALSE,"Summary";#N/A,#N/A,FALSE,"hts"}</definedName>
    <definedName name="OCT" hidden="1">{#N/A,#N/A,FALSE,"BL&amp;GPA";#N/A,#N/A,FALSE,"Summary";#N/A,#N/A,FALSE,"hts"}</definedName>
    <definedName name="oct_antiguo">#REF!</definedName>
    <definedName name="OCTUBRE">#REF!</definedName>
    <definedName name="OCULTO">#REF!</definedName>
    <definedName name="OCULTO2">#REF!</definedName>
    <definedName name="oera" localSheetId="10" hidden="1">{#N/A,#N/A,FALSE,"Aging Summary";#N/A,#N/A,FALSE,"Ratio Analysis";#N/A,#N/A,FALSE,"Test 120 Day Accts";#N/A,#N/A,FALSE,"Tickmarks"}</definedName>
    <definedName name="oera" localSheetId="4" hidden="1">{#N/A,#N/A,FALSE,"Aging Summary";#N/A,#N/A,FALSE,"Ratio Analysis";#N/A,#N/A,FALSE,"Test 120 Day Accts";#N/A,#N/A,FALSE,"Tickmarks"}</definedName>
    <definedName name="oera" hidden="1">{#N/A,#N/A,FALSE,"Aging Summary";#N/A,#N/A,FALSE,"Ratio Analysis";#N/A,#N/A,FALSE,"Test 120 Day Accts";#N/A,#N/A,FALSE,"Tickmarks"}</definedName>
    <definedName name="ofelia_marmolejo">#REF!</definedName>
    <definedName name="ofsdlñms">#REF!</definedName>
    <definedName name="OGRAD" localSheetId="10" hidden="1">{#N/A,#N/A,FALSE,"Aging Summary";#N/A,#N/A,FALSE,"Ratio Analysis";#N/A,#N/A,FALSE,"Test 120 Day Accts";#N/A,#N/A,FALSE,"Tickmarks"}</definedName>
    <definedName name="OGRAD" localSheetId="4" hidden="1">{#N/A,#N/A,FALSE,"Aging Summary";#N/A,#N/A,FALSE,"Ratio Analysis";#N/A,#N/A,FALSE,"Test 120 Day Accts";#N/A,#N/A,FALSE,"Tickmarks"}</definedName>
    <definedName name="OGRAD" hidden="1">{#N/A,#N/A,FALSE,"Aging Summary";#N/A,#N/A,FALSE,"Ratio Analysis";#N/A,#N/A,FALSE,"Test 120 Day Accts";#N/A,#N/A,FALSE,"Tickmarks"}</definedName>
    <definedName name="ohohoh">#REF!</definedName>
    <definedName name="ojal" localSheetId="10" hidden="1">{#N/A,#N/A,FALSE,"Aging Summary";#N/A,#N/A,FALSE,"Ratio Analysis";#N/A,#N/A,FALSE,"Test 120 Day Accts";#N/A,#N/A,FALSE,"Tickmarks"}</definedName>
    <definedName name="ojal" localSheetId="4" hidden="1">{#N/A,#N/A,FALSE,"Aging Summary";#N/A,#N/A,FALSE,"Ratio Analysis";#N/A,#N/A,FALSE,"Test 120 Day Accts";#N/A,#N/A,FALSE,"Tickmarks"}</definedName>
    <definedName name="ojal" hidden="1">{#N/A,#N/A,FALSE,"Aging Summary";#N/A,#N/A,FALSE,"Ratio Analysis";#N/A,#N/A,FALSE,"Test 120 Day Accts";#N/A,#N/A,FALSE,"Tickmarks"}</definedName>
    <definedName name="OJO">#REF!</definedName>
    <definedName name="ok" localSheetId="10" hidden="1">{#N/A,#N/A,FALSE,"balance";#N/A,#N/A,FALSE,"PYG"}</definedName>
    <definedName name="ok" localSheetId="4" hidden="1">{#N/A,#N/A,FALSE,"balance";#N/A,#N/A,FALSE,"PYG"}</definedName>
    <definedName name="ok" hidden="1">{#N/A,#N/A,FALSE,"balance";#N/A,#N/A,FALSE,"PYG"}</definedName>
    <definedName name="OLE_LINK4_1">#REF!</definedName>
    <definedName name="olga">#REF!</definedName>
    <definedName name="OLOCASUTO" localSheetId="10" hidden="1">{#N/A,#N/A,FALSE,"balance";#N/A,#N/A,FALSE,"PYG"}</definedName>
    <definedName name="OLOCASUTO" localSheetId="4" hidden="1">{#N/A,#N/A,FALSE,"balance";#N/A,#N/A,FALSE,"PYG"}</definedName>
    <definedName name="OLOCASUTO" hidden="1">{#N/A,#N/A,FALSE,"balance";#N/A,#N/A,FALSE,"PYG"}</definedName>
    <definedName name="ONCE">#REF!</definedName>
    <definedName name="onven" localSheetId="10" hidden="1">{#N/A,#N/A,FALSE,"balance";#N/A,#N/A,FALSE,"PYG"}</definedName>
    <definedName name="onven" localSheetId="4" hidden="1">{#N/A,#N/A,FALSE,"balance";#N/A,#N/A,FALSE,"PYG"}</definedName>
    <definedName name="onven" hidden="1">{#N/A,#N/A,FALSE,"balance";#N/A,#N/A,FALSE,"PYG"}</definedName>
    <definedName name="OOO" localSheetId="10" hidden="1">{#N/A,#N/A,FALSE,"Aging Summary";#N/A,#N/A,FALSE,"Ratio Analysis";#N/A,#N/A,FALSE,"Test 120 Day Accts";#N/A,#N/A,FALSE,"Tickmarks"}</definedName>
    <definedName name="OOO" localSheetId="4" hidden="1">{#N/A,#N/A,FALSE,"Aging Summary";#N/A,#N/A,FALSE,"Ratio Analysis";#N/A,#N/A,FALSE,"Test 120 Day Accts";#N/A,#N/A,FALSE,"Tickmarks"}</definedName>
    <definedName name="OOO" hidden="1">{#N/A,#N/A,FALSE,"Aging Summary";#N/A,#N/A,FALSE,"Ratio Analysis";#N/A,#N/A,FALSE,"Test 120 Day Accts";#N/A,#N/A,FALSE,"Tickmarks"}</definedName>
    <definedName name="op">#REF!</definedName>
    <definedName name="OP_Mensual">#REF!</definedName>
    <definedName name="operty" localSheetId="10" hidden="1">{#N/A,#N/A,FALSE,"Aging Summary";#N/A,#N/A,FALSE,"Ratio Analysis";#N/A,#N/A,FALSE,"Test 120 Day Accts";#N/A,#N/A,FALSE,"Tickmarks"}</definedName>
    <definedName name="operty" localSheetId="4" hidden="1">{#N/A,#N/A,FALSE,"Aging Summary";#N/A,#N/A,FALSE,"Ratio Analysis";#N/A,#N/A,FALSE,"Test 120 Day Accts";#N/A,#N/A,FALSE,"Tickmarks"}</definedName>
    <definedName name="operty" hidden="1">{#N/A,#N/A,FALSE,"Aging Summary";#N/A,#N/A,FALSE,"Ratio Analysis";#N/A,#N/A,FALSE,"Test 120 Day Accts";#N/A,#N/A,FALSE,"Tickmarks"}</definedName>
    <definedName name="OPLOB10">#REF!</definedName>
    <definedName name="OPLOB35">#REF!</definedName>
    <definedName name="orfanato_sagrada_familia">#REF!</definedName>
    <definedName name="oscar_mazuera">#REF!</definedName>
    <definedName name="oso" localSheetId="10" hidden="1">{#N/A,#N/A,FALSE,"Aging Summary";#N/A,#N/A,FALSE,"Ratio Analysis";#N/A,#N/A,FALSE,"Test 120 Day Accts";#N/A,#N/A,FALSE,"Tickmarks"}</definedName>
    <definedName name="oso" localSheetId="4" hidden="1">{#N/A,#N/A,FALSE,"Aging Summary";#N/A,#N/A,FALSE,"Ratio Analysis";#N/A,#N/A,FALSE,"Test 120 Day Accts";#N/A,#N/A,FALSE,"Tickmarks"}</definedName>
    <definedName name="oso" hidden="1">{#N/A,#N/A,FALSE,"Aging Summary";#N/A,#N/A,FALSE,"Ratio Analysis";#N/A,#N/A,FALSE,"Test 120 Day Accts";#N/A,#N/A,FALSE,"Tickmarks"}</definedName>
    <definedName name="OTRASVAL4">#REF!</definedName>
    <definedName name="otros">#REF!</definedName>
    <definedName name="OTROSING">#REF!</definedName>
    <definedName name="p">#REF!</definedName>
    <definedName name="P_48_anterior">#REF!</definedName>
    <definedName name="P_Bventura">#REF!</definedName>
    <definedName name="P_California">#REF!</definedName>
    <definedName name="P_California1">#REF!</definedName>
    <definedName name="P_LOND">#REF!</definedName>
    <definedName name="P_Objetivo">#REF!</definedName>
    <definedName name="P_Origen_California">#REF!</definedName>
    <definedName name="P_Ref_1QAd_Bco">#REF!</definedName>
    <definedName name="P1_">#REF!</definedName>
    <definedName name="paag">#REF!</definedName>
    <definedName name="PABN" localSheetId="10" hidden="1">{#N/A,#N/A,FALSE,"Aging Summary";#N/A,#N/A,FALSE,"Ratio Analysis";#N/A,#N/A,FALSE,"Test 120 Day Accts";#N/A,#N/A,FALSE,"Tickmarks"}</definedName>
    <definedName name="PABN" localSheetId="4" hidden="1">{#N/A,#N/A,FALSE,"Aging Summary";#N/A,#N/A,FALSE,"Ratio Analysis";#N/A,#N/A,FALSE,"Test 120 Day Accts";#N/A,#N/A,FALSE,"Tickmarks"}</definedName>
    <definedName name="PABN" hidden="1">{#N/A,#N/A,FALSE,"Aging Summary";#N/A,#N/A,FALSE,"Ratio Analysis";#N/A,#N/A,FALSE,"Test 120 Day Accts";#N/A,#N/A,FALSE,"Tickmarks"}</definedName>
    <definedName name="Pack_Format">#REF!</definedName>
    <definedName name="PAG_1">#REF!</definedName>
    <definedName name="PAG_2">#REF!</definedName>
    <definedName name="page4">#REF!</definedName>
    <definedName name="page5">#REF!</definedName>
    <definedName name="paggs04">#REF!</definedName>
    <definedName name="paggs2004">#REF!</definedName>
    <definedName name="paggsproy04">#REF!</definedName>
    <definedName name="PAGINA1">#REF!</definedName>
    <definedName name="PAGINA2">#REF!</definedName>
    <definedName name="PALENCIA" localSheetId="10" hidden="1">{#N/A,#N/A,FALSE,"Aging Summary";#N/A,#N/A,FALSE,"Ratio Analysis";#N/A,#N/A,FALSE,"Test 120 Day Accts";#N/A,#N/A,FALSE,"Tickmarks"}</definedName>
    <definedName name="PALENCIA" localSheetId="4" hidden="1">{#N/A,#N/A,FALSE,"Aging Summary";#N/A,#N/A,FALSE,"Ratio Analysis";#N/A,#N/A,FALSE,"Test 120 Day Accts";#N/A,#N/A,FALSE,"Tickmarks"}</definedName>
    <definedName name="PALENCIA" hidden="1">{#N/A,#N/A,FALSE,"Aging Summary";#N/A,#N/A,FALSE,"Ratio Analysis";#N/A,#N/A,FALSE,"Test 120 Day Accts";#N/A,#N/A,FALSE,"Tickmarks"}</definedName>
    <definedName name="PALTO" localSheetId="10" hidden="1">{#N/A,#N/A,FALSE,"Aging Summary";#N/A,#N/A,FALSE,"Ratio Analysis";#N/A,#N/A,FALSE,"Test 120 Day Accts";#N/A,#N/A,FALSE,"Tickmarks"}</definedName>
    <definedName name="PALTO" localSheetId="4" hidden="1">{#N/A,#N/A,FALSE,"Aging Summary";#N/A,#N/A,FALSE,"Ratio Analysis";#N/A,#N/A,FALSE,"Test 120 Day Accts";#N/A,#N/A,FALSE,"Tickmarks"}</definedName>
    <definedName name="PALTO" hidden="1">{#N/A,#N/A,FALSE,"Aging Summary";#N/A,#N/A,FALSE,"Ratio Analysis";#N/A,#N/A,FALSE,"Test 120 Day Accts";#N/A,#N/A,FALSE,"Tickmarks"}</definedName>
    <definedName name="Param_norm">#REF!</definedName>
    <definedName name="PARAMET">#REF!</definedName>
    <definedName name="ParametroConsulta">#REF!</definedName>
    <definedName name="parce" localSheetId="10" hidden="1">{#N/A,#N/A,FALSE,"Aging Summary";#N/A,#N/A,FALSE,"Ratio Analysis";#N/A,#N/A,FALSE,"Test 120 Day Accts";#N/A,#N/A,FALSE,"Tickmarks"}</definedName>
    <definedName name="parce" localSheetId="4" hidden="1">{#N/A,#N/A,FALSE,"Aging Summary";#N/A,#N/A,FALSE,"Ratio Analysis";#N/A,#N/A,FALSE,"Test 120 Day Accts";#N/A,#N/A,FALSE,"Tickmarks"}</definedName>
    <definedName name="parce" hidden="1">{#N/A,#N/A,FALSE,"Aging Summary";#N/A,#N/A,FALSE,"Ratio Analysis";#N/A,#N/A,FALSE,"Test 120 Day Accts";#N/A,#N/A,FALSE,"Tickmarks"}</definedName>
    <definedName name="parra" localSheetId="10" hidden="1">{#N/A,#N/A,FALSE,"Aging Summary";#N/A,#N/A,FALSE,"Ratio Analysis";#N/A,#N/A,FALSE,"Test 120 Day Accts";#N/A,#N/A,FALSE,"Tickmarks"}</definedName>
    <definedName name="parra" localSheetId="4" hidden="1">{#N/A,#N/A,FALSE,"Aging Summary";#N/A,#N/A,FALSE,"Ratio Analysis";#N/A,#N/A,FALSE,"Test 120 Day Accts";#N/A,#N/A,FALSE,"Tickmarks"}</definedName>
    <definedName name="parra" hidden="1">{#N/A,#N/A,FALSE,"Aging Summary";#N/A,#N/A,FALSE,"Ratio Analysis";#N/A,#N/A,FALSE,"Test 120 Day Accts";#N/A,#N/A,FALSE,"Tickmarks"}</definedName>
    <definedName name="particulares1" localSheetId="10" hidden="1">{#N/A,#N/A,FALSE,"Aging Summary";#N/A,#N/A,FALSE,"Ratio Analysis";#N/A,#N/A,FALSE,"Test 120 Day Accts";#N/A,#N/A,FALSE,"Tickmarks"}</definedName>
    <definedName name="particulares1" localSheetId="4" hidden="1">{#N/A,#N/A,FALSE,"Aging Summary";#N/A,#N/A,FALSE,"Ratio Analysis";#N/A,#N/A,FALSE,"Test 120 Day Accts";#N/A,#N/A,FALSE,"Tickmarks"}</definedName>
    <definedName name="particulares1" hidden="1">{#N/A,#N/A,FALSE,"Aging Summary";#N/A,#N/A,FALSE,"Ratio Analysis";#N/A,#N/A,FALSE,"Test 120 Day Accts";#N/A,#N/A,FALSE,"Tickmarks"}</definedName>
    <definedName name="PAS">#REF!</definedName>
    <definedName name="PASIVO">#REF!</definedName>
    <definedName name="PASIVO_CARIBE">#REF!</definedName>
    <definedName name="PASIVO_CETSA">#REF!</definedName>
    <definedName name="PASIVO_COSTA">#REF!</definedName>
    <definedName name="PASIVO01">#REF!</definedName>
    <definedName name="PASIVO1">#REF!</definedName>
    <definedName name="PASIVO1A">#REF!</definedName>
    <definedName name="PASIVOA">#REF!</definedName>
    <definedName name="PAT">#REF!</definedName>
    <definedName name="PATANTE">#REF!</definedName>
    <definedName name="PATEXENTO">#REF!</definedName>
    <definedName name="path">#REF!</definedName>
    <definedName name="PATRIMONIO">#REF!</definedName>
    <definedName name="PATRIMONIO1">#REF!</definedName>
    <definedName name="PATRIMONIO1A">#REF!</definedName>
    <definedName name="PATRIMONIOA">#REF!</definedName>
    <definedName name="patry">#REF!</definedName>
    <definedName name="PATRY1">#REF!</definedName>
    <definedName name="patry2">#REF!</definedName>
    <definedName name="patryb">#REF!</definedName>
    <definedName name="PAWS_Basis">1</definedName>
    <definedName name="PAWS_EndDate">37043</definedName>
    <definedName name="PAWS_GraphMode">FALSE</definedName>
    <definedName name="PAWS_LastDate">#REF!</definedName>
    <definedName name="PAWS_LastNDays">10</definedName>
    <definedName name="PAWS_PasteRows">FALSE</definedName>
    <definedName name="PAWS_Periodicity">3</definedName>
    <definedName name="PAWS_PeriodSpec">2</definedName>
    <definedName name="PAWS_StartDate">32874</definedName>
    <definedName name="PAWS_UseDates">TRUE</definedName>
    <definedName name="PAWS_UseLastSelection">FALSE</definedName>
    <definedName name="PAWS_UseUnits">TRUE</definedName>
    <definedName name="PAWS_ZeroMode">FALSE</definedName>
    <definedName name="pay">#REF!</definedName>
    <definedName name="PAzucar">#REF!</definedName>
    <definedName name="pcar">#REF!</definedName>
    <definedName name="pcpf1">#REF!</definedName>
    <definedName name="PEC">#REF!</definedName>
    <definedName name="PEDIDO">#REF!</definedName>
    <definedName name="PENSION">#REF!</definedName>
    <definedName name="PEPA" localSheetId="10" hidden="1">{"PYGT",#N/A,FALSE,"PYG";"ACTIT",#N/A,FALSE,"BCE_GRAL-ACTIVO";"PASIT",#N/A,FALSE,"BCE_GRAL-PASIVO-PATRIM";"CAJAT",#N/A,FALSE,"CAJA"}</definedName>
    <definedName name="PEPA" localSheetId="4" hidden="1">{"PYGT",#N/A,FALSE,"PYG";"ACTIT",#N/A,FALSE,"BCE_GRAL-ACTIVO";"PASIT",#N/A,FALSE,"BCE_GRAL-PASIVO-PATRIM";"CAJAT",#N/A,FALSE,"CAJA"}</definedName>
    <definedName name="PEPA" hidden="1">{"PYGT",#N/A,FALSE,"PYG";"ACTIT",#N/A,FALSE,"BCE_GRAL-ACTIVO";"PASIT",#N/A,FALSE,"BCE_GRAL-PASIVO-PATRIM";"CAJAT",#N/A,FALSE,"CAJA"}</definedName>
    <definedName name="PERA" localSheetId="10" hidden="1">{#N/A,#N/A,FALSE,"Aging Summary";#N/A,#N/A,FALSE,"Ratio Analysis";#N/A,#N/A,FALSE,"Test 120 Day Accts";#N/A,#N/A,FALSE,"Tickmarks"}</definedName>
    <definedName name="PERA" localSheetId="4" hidden="1">{#N/A,#N/A,FALSE,"Aging Summary";#N/A,#N/A,FALSE,"Ratio Analysis";#N/A,#N/A,FALSE,"Test 120 Day Accts";#N/A,#N/A,FALSE,"Tickmarks"}</definedName>
    <definedName name="PERA" hidden="1">{#N/A,#N/A,FALSE,"Aging Summary";#N/A,#N/A,FALSE,"Ratio Analysis";#N/A,#N/A,FALSE,"Test 120 Day Accts";#N/A,#N/A,FALSE,"Tickmarks"}</definedName>
    <definedName name="PERDID">#REF!</definedName>
    <definedName name="PERDIDA">#REF!</definedName>
    <definedName name="PERDIDAND">#REF!</definedName>
    <definedName name="PERDIDAS">#REF!</definedName>
    <definedName name="perdidasf">#REF!</definedName>
    <definedName name="PEREIRA">#REF!,#REF!</definedName>
    <definedName name="perico" localSheetId="10" hidden="1">{#N/A,#N/A,FALSE,"Aging Summary";#N/A,#N/A,FALSE,"Ratio Analysis";#N/A,#N/A,FALSE,"Test 120 Day Accts";#N/A,#N/A,FALSE,"Tickmarks"}</definedName>
    <definedName name="perico" localSheetId="4" hidden="1">{#N/A,#N/A,FALSE,"Aging Summary";#N/A,#N/A,FALSE,"Ratio Analysis";#N/A,#N/A,FALSE,"Test 120 Day Accts";#N/A,#N/A,FALSE,"Tickmarks"}</definedName>
    <definedName name="perico" hidden="1">{#N/A,#N/A,FALSE,"Aging Summary";#N/A,#N/A,FALSE,"Ratio Analysis";#N/A,#N/A,FALSE,"Test 120 Day Accts";#N/A,#N/A,FALSE,"Tickmarks"}</definedName>
    <definedName name="PERIODO">#REF!</definedName>
    <definedName name="PERIODSETNAME1">#REF!</definedName>
    <definedName name="PERRO">#REF!</definedName>
    <definedName name="peseta">1/1000</definedName>
    <definedName name="pfsdklñs">#REF!</definedName>
    <definedName name="pfug">#REF!</definedName>
    <definedName name="phca">#REF!</definedName>
    <definedName name="PICA">#REF!</definedName>
    <definedName name="PICA1">#REF!</definedName>
    <definedName name="pintada" localSheetId="10" hidden="1">{#N/A,#N/A,FALSE,"balance";#N/A,#N/A,FALSE,"PYG"}</definedName>
    <definedName name="pintada" localSheetId="4" hidden="1">{#N/A,#N/A,FALSE,"balance";#N/A,#N/A,FALSE,"PYG"}</definedName>
    <definedName name="pintada" hidden="1">{#N/A,#N/A,FALSE,"balance";#N/A,#N/A,FALSE,"PYG"}</definedName>
    <definedName name="pl" localSheetId="10" hidden="1">{#N/A,#N/A,FALSE,"Aging Summary";#N/A,#N/A,FALSE,"Ratio Analysis";#N/A,#N/A,FALSE,"Test 120 Day Accts";#N/A,#N/A,FALSE,"Tickmarks"}</definedName>
    <definedName name="pl" localSheetId="4" hidden="1">{#N/A,#N/A,FALSE,"Aging Summary";#N/A,#N/A,FALSE,"Ratio Analysis";#N/A,#N/A,FALSE,"Test 120 Day Accts";#N/A,#N/A,FALSE,"Tickmarks"}</definedName>
    <definedName name="pl" hidden="1">{#N/A,#N/A,FALSE,"Aging Summary";#N/A,#N/A,FALSE,"Ratio Analysis";#N/A,#N/A,FALSE,"Test 120 Day Accts";#N/A,#N/A,FALSE,"Tickmarks"}</definedName>
    <definedName name="PLAN1">#REF!</definedName>
    <definedName name="PLAN2">#REF!</definedName>
    <definedName name="PLAN3">#REF!</definedName>
    <definedName name="PLAN4">#REF!</definedName>
    <definedName name="PLAN5">#REF!</definedName>
    <definedName name="PLANDESCRIPT">#REF!</definedName>
    <definedName name="PLANI">#N/A</definedName>
    <definedName name="PLNYR">#REF!</definedName>
    <definedName name="PN_Caña">#REF!</definedName>
    <definedName name="PN_Miel">#REF!</definedName>
    <definedName name="PN_Proyectada">#REF!</definedName>
    <definedName name="PN_Proyectada_1er">#REF!</definedName>
    <definedName name="PN_Real">#REF!</definedName>
    <definedName name="pnuc">#REF!</definedName>
    <definedName name="PÑ" localSheetId="10" hidden="1">{#N/A,#N/A,FALSE,"Aging Summary";#N/A,#N/A,FALSE,"Ratio Analysis";#N/A,#N/A,FALSE,"Test 120 Day Accts";#N/A,#N/A,FALSE,"Tickmarks"}</definedName>
    <definedName name="PÑ" localSheetId="4" hidden="1">{#N/A,#N/A,FALSE,"Aging Summary";#N/A,#N/A,FALSE,"Ratio Analysis";#N/A,#N/A,FALSE,"Test 120 Day Accts";#N/A,#N/A,FALSE,"Tickmarks"}</definedName>
    <definedName name="PÑ" hidden="1">{#N/A,#N/A,FALSE,"Aging Summary";#N/A,#N/A,FALSE,"Ratio Analysis";#N/A,#N/A,FALSE,"Test 120 Day Accts";#N/A,#N/A,FALSE,"Tickmarks"}</definedName>
    <definedName name="PO" localSheetId="10" hidden="1">{#N/A,#N/A,FALSE,"Aging Summary";#N/A,#N/A,FALSE,"Ratio Analysis";#N/A,#N/A,FALSE,"Test 120 Day Accts";#N/A,#N/A,FALSE,"Tickmarks"}</definedName>
    <definedName name="PO" localSheetId="4" hidden="1">{#N/A,#N/A,FALSE,"Aging Summary";#N/A,#N/A,FALSE,"Ratio Analysis";#N/A,#N/A,FALSE,"Test 120 Day Accts";#N/A,#N/A,FALSE,"Tickmarks"}</definedName>
    <definedName name="PO" hidden="1">{#N/A,#N/A,FALSE,"Aging Summary";#N/A,#N/A,FALSE,"Ratio Analysis";#N/A,#N/A,FALSE,"Test 120 Day Accts";#N/A,#N/A,FALSE,"Tickmarks"}</definedName>
    <definedName name="Polarización">#REF!</definedName>
    <definedName name="POLIS" localSheetId="10" hidden="1">{#N/A,#N/A,FALSE,"GRAFICO";#N/A,#N/A,FALSE,"CAJA (2)";#N/A,#N/A,FALSE,"TERCEROS-PROMEDIO";#N/A,#N/A,FALSE,"CAJA";#N/A,#N/A,FALSE,"INGRESOS1995-2003";#N/A,#N/A,FALSE,"GASTOS1995-2003"}</definedName>
    <definedName name="POLIS" localSheetId="4" hidden="1">{#N/A,#N/A,FALSE,"GRAFICO";#N/A,#N/A,FALSE,"CAJA (2)";#N/A,#N/A,FALSE,"TERCEROS-PROMEDIO";#N/A,#N/A,FALSE,"CAJA";#N/A,#N/A,FALSE,"INGRESOS1995-2003";#N/A,#N/A,FALSE,"GASTOS1995-2003"}</definedName>
    <definedName name="POLIS" hidden="1">{#N/A,#N/A,FALSE,"GRAFICO";#N/A,#N/A,FALSE,"CAJA (2)";#N/A,#N/A,FALSE,"TERCEROS-PROMEDIO";#N/A,#N/A,FALSE,"CAJA";#N/A,#N/A,FALSE,"INGRESOS1995-2003";#N/A,#N/A,FALSE,"GASTOS1995-2003"}</definedName>
    <definedName name="poorv">#REF!</definedName>
    <definedName name="PORTADA">#REF!</definedName>
    <definedName name="portadas">#REF!</definedName>
    <definedName name="portads">#REF!</definedName>
    <definedName name="POSICION">#REF!</definedName>
    <definedName name="POSTERRORSTOSUSP1">#REF!</definedName>
    <definedName name="pp" localSheetId="10" hidden="1">{#N/A,#N/A,FALSE,"balance";#N/A,#N/A,FALSE,"PYG"}</definedName>
    <definedName name="pp" localSheetId="4" hidden="1">{#N/A,#N/A,FALSE,"balance";#N/A,#N/A,FALSE,"PYG"}</definedName>
    <definedName name="pp" hidden="1">{#N/A,#N/A,FALSE,"balance";#N/A,#N/A,FALSE,"PYG"}</definedName>
    <definedName name="PPI_OMTV">#REF!</definedName>
    <definedName name="ppp">#REF!</definedName>
    <definedName name="PPTO05">#REF!</definedName>
    <definedName name="Pptomol06revisrefino" localSheetId="10" hidden="1">{"'18'!$A$5:$M$18"}</definedName>
    <definedName name="Pptomol06revisrefino" localSheetId="4" hidden="1">{"'18'!$A$5:$M$18"}</definedName>
    <definedName name="Pptomol06revisrefino" hidden="1">{"'18'!$A$5:$M$18"}</definedName>
    <definedName name="PRAGA">#REF!</definedName>
    <definedName name="Precio_Andino">#REF!</definedName>
    <definedName name="PRECIPIT">#REF!</definedName>
    <definedName name="PREGUNTA">#REF!</definedName>
    <definedName name="PRESUP97">#REF!</definedName>
    <definedName name="PREVISION_JUBILACIONES_2003">#REF!</definedName>
    <definedName name="Print_Area_MI">#REF!</definedName>
    <definedName name="Print_Titles_MI" localSheetId="4">#REF!,#REF!</definedName>
    <definedName name="Print_Titles_MI">#REF!,#REF!</definedName>
    <definedName name="PRIVCESA" localSheetId="4">#REF!</definedName>
    <definedName name="PRIVCESA">#REF!</definedName>
    <definedName name="PROBLEMA" localSheetId="4">#REF!</definedName>
    <definedName name="PROBLEMA">#REF!</definedName>
    <definedName name="PRODUCCION" localSheetId="4">#REF!</definedName>
    <definedName name="PRODUCCION">#REF!</definedName>
    <definedName name="PRODUCCION_Y_EDITORIAL">#REF!</definedName>
    <definedName name="Product_Type">#REF!</definedName>
    <definedName name="PRODUCTO" localSheetId="10" hidden="1">{#N/A,#N/A,FALSE,"balance";#N/A,#N/A,FALSE,"PYG"}</definedName>
    <definedName name="PRODUCTO" localSheetId="4" hidden="1">{#N/A,#N/A,FALSE,"balance";#N/A,#N/A,FALSE,"PYG"}</definedName>
    <definedName name="PRODUCTO" hidden="1">{#N/A,#N/A,FALSE,"balance";#N/A,#N/A,FALSE,"PYG"}</definedName>
    <definedName name="PROMTASA99">#REF!</definedName>
    <definedName name="PROSOSO">#REF!</definedName>
    <definedName name="Proveedores">#REF!</definedName>
    <definedName name="Proveedores1">#REF!</definedName>
    <definedName name="PROVICARTERA">#REF!</definedName>
    <definedName name="PROVICARTERAG">#REF!</definedName>
    <definedName name="PROVICARTERAP">#REF!</definedName>
    <definedName name="PROVISION">#REF!</definedName>
    <definedName name="PROVISION1">#REF!</definedName>
    <definedName name="PROVISIONES">#REF!</definedName>
    <definedName name="PROVITRAN">#REF!</definedName>
    <definedName name="PRUEBA">#REF!</definedName>
    <definedName name="PRUEBA1">#REF!</definedName>
    <definedName name="PTP">#REF!</definedName>
    <definedName name="PUC">#REF!</definedName>
    <definedName name="PYG" localSheetId="10" hidden="1">{#N/A,#N/A,FALSE,"balance";#N/A,#N/A,FALSE,"PYG"}</definedName>
    <definedName name="PYG" localSheetId="4" hidden="1">{#N/A,#N/A,FALSE,"balance";#N/A,#N/A,FALSE,"PYG"}</definedName>
    <definedName name="PYG" hidden="1">{#N/A,#N/A,FALSE,"balance";#N/A,#N/A,FALSE,"PYG"}</definedName>
    <definedName name="PyG_1">#REF!</definedName>
    <definedName name="PyG_5">#REF!</definedName>
    <definedName name="PyG_6">#REF!</definedName>
    <definedName name="PYG_CARIBE">#REF!</definedName>
    <definedName name="PyG_CETSA">#REF!</definedName>
    <definedName name="pyg2total">#REF!</definedName>
    <definedName name="PYGA">#REF!</definedName>
    <definedName name="PYGA1">#REF!</definedName>
    <definedName name="PYGCOSTA">#REF!</definedName>
    <definedName name="pygn">#REF!</definedName>
    <definedName name="pygn1">#REF!</definedName>
    <definedName name="pygn2">#REF!</definedName>
    <definedName name="q" localSheetId="10" hidden="1">{#N/A,#N/A,FALSE,"Aging Summary";#N/A,#N/A,FALSE,"Ratio Analysis";#N/A,#N/A,FALSE,"Test 120 Day Accts";#N/A,#N/A,FALSE,"Tickmarks"}</definedName>
    <definedName name="q" localSheetId="4" hidden="1">{#N/A,#N/A,FALSE,"Aging Summary";#N/A,#N/A,FALSE,"Ratio Analysis";#N/A,#N/A,FALSE,"Test 120 Day Accts";#N/A,#N/A,FALSE,"Tickmarks"}</definedName>
    <definedName name="q" hidden="1">{#N/A,#N/A,FALSE,"Aging Summary";#N/A,#N/A,FALSE,"Ratio Analysis";#N/A,#N/A,FALSE,"Test 120 Day Accts";#N/A,#N/A,FALSE,"Tickmarks"}</definedName>
    <definedName name="Q.F.asoc">#REF!</definedName>
    <definedName name="Q.F.CONTR">#REF!</definedName>
    <definedName name="Q.F.CORT">#REF!</definedName>
    <definedName name="Q.F.eat">#REF!</definedName>
    <definedName name="Q.O.asoc">#REF!</definedName>
    <definedName name="Q.O.CONTR">#REF!</definedName>
    <definedName name="Q.O.CORT">#REF!</definedName>
    <definedName name="Q.O.eat">#REF!</definedName>
    <definedName name="QPI" localSheetId="10" hidden="1">{#N/A,#N/A,FALSE,"Aging Summary";#N/A,#N/A,FALSE,"Ratio Analysis";#N/A,#N/A,FALSE,"Test 120 Day Accts";#N/A,#N/A,FALSE,"Tickmarks"}</definedName>
    <definedName name="QPI" localSheetId="4" hidden="1">{#N/A,#N/A,FALSE,"Aging Summary";#N/A,#N/A,FALSE,"Ratio Analysis";#N/A,#N/A,FALSE,"Test 120 Day Accts";#N/A,#N/A,FALSE,"Tickmarks"}</definedName>
    <definedName name="QPI" hidden="1">{#N/A,#N/A,FALSE,"Aging Summary";#N/A,#N/A,FALSE,"Ratio Analysis";#N/A,#N/A,FALSE,"Test 120 Day Accts";#N/A,#N/A,FALSE,"Tickmarks"}</definedName>
    <definedName name="qqq">#REF!</definedName>
    <definedName name="QS">#REF!</definedName>
    <definedName name="QTRYY">#REF!</definedName>
    <definedName name="QUESO" localSheetId="10" hidden="1">{"PYGT",#N/A,FALSE,"PYG";"ACTIT",#N/A,FALSE,"BCE_GRAL-ACTIVO";"PASIT",#N/A,FALSE,"BCE_GRAL-PASIVO-PATRIM";"CAJAT",#N/A,FALSE,"CAJA"}</definedName>
    <definedName name="QUESO" localSheetId="4" hidden="1">{"PYGT",#N/A,FALSE,"PYG";"ACTIT",#N/A,FALSE,"BCE_GRAL-ACTIVO";"PASIT",#N/A,FALSE,"BCE_GRAL-PASIVO-PATRIM";"CAJAT",#N/A,FALSE,"CAJA"}</definedName>
    <definedName name="QUESO" hidden="1">{"PYGT",#N/A,FALSE,"PYG";"ACTIT",#N/A,FALSE,"BCE_GRAL-ACTIVO";"PASIT",#N/A,FALSE,"BCE_GRAL-PASIVO-PATRIM";"CAJAT",#N/A,FALSE,"CAJA"}</definedName>
    <definedName name="QUINCE">#REF!</definedName>
    <definedName name="QUITAR">#REF!</definedName>
    <definedName name="RAIZ" localSheetId="10" hidden="1">{#N/A,#N/A,FALSE,"Aging Summary";#N/A,#N/A,FALSE,"Ratio Analysis";#N/A,#N/A,FALSE,"Test 120 Day Accts";#N/A,#N/A,FALSE,"Tickmarks"}</definedName>
    <definedName name="RAIZ" localSheetId="4" hidden="1">{#N/A,#N/A,FALSE,"Aging Summary";#N/A,#N/A,FALSE,"Ratio Analysis";#N/A,#N/A,FALSE,"Test 120 Day Accts";#N/A,#N/A,FALSE,"Tickmarks"}</definedName>
    <definedName name="RAIZ" hidden="1">{#N/A,#N/A,FALSE,"Aging Summary";#N/A,#N/A,FALSE,"Ratio Analysis";#N/A,#N/A,FALSE,"Test 120 Day Accts";#N/A,#N/A,FALSE,"Tickmarks"}</definedName>
    <definedName name="RangePPI">#REF!</definedName>
    <definedName name="RANGO" localSheetId="4">[9]Hoja1!#REF!</definedName>
    <definedName name="RANGO">[10]Hoja1!#REF!</definedName>
    <definedName name="RANGO_FIJOS_AJ" localSheetId="4">#REF!</definedName>
    <definedName name="RANGO_FIJOS_AJ">#REF!</definedName>
    <definedName name="RANGO_TEMP_AJ" localSheetId="4">#REF!</definedName>
    <definedName name="RANGO_TEMP_AJ">#REF!</definedName>
    <definedName name="rango1" localSheetId="4">#REF!</definedName>
    <definedName name="rango1">#REF!</definedName>
    <definedName name="RAreas">#REF!</definedName>
    <definedName name="rata">#REF!</definedName>
    <definedName name="rataus">#REF!</definedName>
    <definedName name="RATE">#REF!</definedName>
    <definedName name="rates">#REF!</definedName>
    <definedName name="raty">#REF!</definedName>
    <definedName name="RDTO">#REF!</definedName>
    <definedName name="RDTO98">#REF!</definedName>
    <definedName name="re" localSheetId="10" hidden="1">{#N/A,#N/A,FALSE,"balance";#N/A,#N/A,FALSE,"PYG"}</definedName>
    <definedName name="re" localSheetId="4" hidden="1">{#N/A,#N/A,FALSE,"balance";#N/A,#N/A,FALSE,"PYG"}</definedName>
    <definedName name="re" hidden="1">{#N/A,#N/A,FALSE,"balance";#N/A,#N/A,FALSE,"PYG"}</definedName>
    <definedName name="Realana">#REF!</definedName>
    <definedName name="RECALCULO">#REF!</definedName>
    <definedName name="RECLAS">#REF!</definedName>
    <definedName name="RECLASI">#REF!</definedName>
    <definedName name="RECLASI1">#REF!</definedName>
    <definedName name="RECLASI2">#REF!</definedName>
    <definedName name="Recup.">#REF!</definedName>
    <definedName name="REE" localSheetId="10" hidden="1">{"'18'!$A$5:$M$18"}</definedName>
    <definedName name="REE" localSheetId="4" hidden="1">{"'18'!$A$5:$M$18"}</definedName>
    <definedName name="REE" hidden="1">{"'18'!$A$5:$M$18"}</definedName>
    <definedName name="RegistroContratos">#REF!</definedName>
    <definedName name="rei" localSheetId="10" hidden="1">{"'18'!$A$5:$M$18"}</definedName>
    <definedName name="rei" localSheetId="4" hidden="1">{"'18'!$A$5:$M$18"}</definedName>
    <definedName name="rei" hidden="1">{"'18'!$A$5:$M$18"}</definedName>
    <definedName name="RELACIÓN_DE_PROCESOS_CONTRA_EPSA_E.S.P.">#REF!</definedName>
    <definedName name="remesas">#REF!</definedName>
    <definedName name="remesas1">#REF!</definedName>
    <definedName name="REMESAS2">#REF!</definedName>
    <definedName name="remesas3">#REF!</definedName>
    <definedName name="RENGLON">#REF!</definedName>
    <definedName name="RENGLON1">#REF!</definedName>
    <definedName name="RENGLON10">#REF!</definedName>
    <definedName name="RENGLON11">#REF!</definedName>
    <definedName name="RENGLON12">#REF!</definedName>
    <definedName name="RENGLON13">#REF!</definedName>
    <definedName name="RENGLON14">#REF!</definedName>
    <definedName name="RENGLON15">#REF!</definedName>
    <definedName name="RENGLON16">#REF!</definedName>
    <definedName name="RENGLON17">#REF!</definedName>
    <definedName name="RENGLON19">#REF!</definedName>
    <definedName name="RENGLON2">#REF!</definedName>
    <definedName name="RENGLON20">#REF!</definedName>
    <definedName name="RENGLON21">#REF!</definedName>
    <definedName name="RENGLON22">#REF!</definedName>
    <definedName name="RENGLON23">#REF!</definedName>
    <definedName name="RENGLON24">#REF!</definedName>
    <definedName name="RENGLON25">#REF!</definedName>
    <definedName name="RENGLON26">#REF!</definedName>
    <definedName name="RENGLON27">#REF!</definedName>
    <definedName name="RENGLON28">#REF!</definedName>
    <definedName name="renglon3">#REF!</definedName>
    <definedName name="RENGLON34">#REF!</definedName>
    <definedName name="RENGLON4">#REF!</definedName>
    <definedName name="RENGLON41">#REF!</definedName>
    <definedName name="RENGLON5">#REF!</definedName>
    <definedName name="RENGLON6">#REF!</definedName>
    <definedName name="RENGLON7">#REF!</definedName>
    <definedName name="RENGLON8">#REF!</definedName>
    <definedName name="RENGLON9">#REF!</definedName>
    <definedName name="RENGOL29">#REF!</definedName>
    <definedName name="RENTA_EXENTA">#REF!</definedName>
    <definedName name="RENTAP">#REF!</definedName>
    <definedName name="RENTAP0">#REF!</definedName>
    <definedName name="RENTAP1">#REF!</definedName>
    <definedName name="RENTAP2">#REF!</definedName>
    <definedName name="RENTAPH">#REF!</definedName>
    <definedName name="REPARTO">#REF!</definedName>
    <definedName name="REPETIDO">#REF!</definedName>
    <definedName name="REQUERIMENTS">#REF!</definedName>
    <definedName name="res" localSheetId="10" hidden="1">{#N/A,#N/A,FALSE,"GRAFICO";#N/A,#N/A,FALSE,"CAJA (2)";#N/A,#N/A,FALSE,"TERCEROS-PROMEDIO";#N/A,#N/A,FALSE,"CAJA";#N/A,#N/A,FALSE,"INGRESOS1995-2003";#N/A,#N/A,FALSE,"GASTOS1995-2003"}</definedName>
    <definedName name="res" localSheetId="4"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ponsable">#REF!</definedName>
    <definedName name="RESPONSIBILITYAPPLICATIONID1">#REF!</definedName>
    <definedName name="RESPONSIBILITYID1">#REF!</definedName>
    <definedName name="RESPONSIBILITYNAME1">#REF!</definedName>
    <definedName name="RESPRE">#REF!</definedName>
    <definedName name="restot">#REF!</definedName>
    <definedName name="result">#REF!</definedName>
    <definedName name="Resumen" hidden="1">#REF!</definedName>
    <definedName name="Resumen1">#REF!</definedName>
    <definedName name="Resumen2">#REF!</definedName>
    <definedName name="ret" localSheetId="10" hidden="1">{#N/A,#N/A,FALSE,"Aging Summary";#N/A,#N/A,FALSE,"Ratio Analysis";#N/A,#N/A,FALSE,"Test 120 Day Accts";#N/A,#N/A,FALSE,"Tickmarks"}</definedName>
    <definedName name="ret" localSheetId="4" hidden="1">{#N/A,#N/A,FALSE,"Aging Summary";#N/A,#N/A,FALSE,"Ratio Analysis";#N/A,#N/A,FALSE,"Test 120 Day Accts";#N/A,#N/A,FALSE,"Tickmarks"}</definedName>
    <definedName name="ret" hidden="1">{#N/A,#N/A,FALSE,"Aging Summary";#N/A,#N/A,FALSE,"Ratio Analysis";#N/A,#N/A,FALSE,"Test 120 Day Accts";#N/A,#N/A,FALSE,"Tickmarks"}</definedName>
    <definedName name="RETENCIONES">#REF!</definedName>
    <definedName name="reti" localSheetId="10" hidden="1">{"'18'!$A$5:$M$18"}</definedName>
    <definedName name="reti" localSheetId="4" hidden="1">{"'18'!$A$5:$M$18"}</definedName>
    <definedName name="reti" hidden="1">{"'18'!$A$5:$M$18"}</definedName>
    <definedName name="retiro" localSheetId="10" hidden="1">{"'18'!$A$5:$M$18"}</definedName>
    <definedName name="retiro" localSheetId="4" hidden="1">{"'18'!$A$5:$M$18"}</definedName>
    <definedName name="retiro" hidden="1">{"'18'!$A$5:$M$18"}</definedName>
    <definedName name="retrt">#REF!</definedName>
    <definedName name="RF" localSheetId="10" hidden="1">{#N/A,#N/A,FALSE,"Aging Summary";#N/A,#N/A,FALSE,"Ratio Analysis";#N/A,#N/A,FALSE,"Test 120 Day Accts";#N/A,#N/A,FALSE,"Tickmarks"}</definedName>
    <definedName name="RF" localSheetId="4" hidden="1">{#N/A,#N/A,FALSE,"Aging Summary";#N/A,#N/A,FALSE,"Ratio Analysis";#N/A,#N/A,FALSE,"Test 120 Day Accts";#N/A,#N/A,FALSE,"Tickmarks"}</definedName>
    <definedName name="RF" hidden="1">{#N/A,#N/A,FALSE,"Aging Summary";#N/A,#N/A,FALSE,"Ratio Analysis";#N/A,#N/A,FALSE,"Test 120 Day Accts";#N/A,#N/A,FALSE,"Tickmarks"}</definedName>
    <definedName name="RFctr">#REF!</definedName>
    <definedName name="richi">#REF!</definedName>
    <definedName name="richi1">#REF!</definedName>
    <definedName name="richi2">#REF!</definedName>
    <definedName name="richi5">#REF!</definedName>
    <definedName name="Riegos">#REF!</definedName>
    <definedName name="Riegos_Acum">#REF!</definedName>
    <definedName name="RIESGO">#REF!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LG">#REF!</definedName>
    <definedName name="romero">#REF!</definedName>
    <definedName name="rosario_millán">#REF!</definedName>
    <definedName name="rosemberg_patiño">#REF!</definedName>
    <definedName name="Rot">#REF!</definedName>
    <definedName name="ROTACION01">#REF!</definedName>
    <definedName name="ROWSTOUPLOAD1">#REF!</definedName>
    <definedName name="rr" localSheetId="10" hidden="1">{"PYGS",#N/A,FALSE,"PYG";"ACTIS",#N/A,FALSE,"BCE_GRAL-ACTIVO";"PASIS",#N/A,FALSE,"BCE_GRAL-PASIVO-PATRIM";"CAJAS",#N/A,FALSE,"CAJA"}</definedName>
    <definedName name="rr" localSheetId="4" hidden="1">{"PYGS",#N/A,FALSE,"PYG";"ACTIS",#N/A,FALSE,"BCE_GRAL-ACTIVO";"PASIS",#N/A,FALSE,"BCE_GRAL-PASIVO-PATRIM";"CAJAS",#N/A,FALSE,"CAJA"}</definedName>
    <definedName name="rr" hidden="1">{"PYGS",#N/A,FALSE,"PYG";"ACTIS",#N/A,FALSE,"BCE_GRAL-ACTIVO";"PASIS",#N/A,FALSE,"BCE_GRAL-PASIVO-PATRIM";"CAJAS",#N/A,FALSE,"CAJA"}</definedName>
    <definedName name="rrr">#REF!</definedName>
    <definedName name="rrrrrrr">#REF!</definedName>
    <definedName name="rrrrrrrrrrr" localSheetId="10" hidden="1">{#N/A,#N/A,FALSE,"GRAFICO";#N/A,#N/A,FALSE,"CAJA (2)";#N/A,#N/A,FALSE,"TERCEROS-PROMEDIO";#N/A,#N/A,FALSE,"CAJA";#N/A,#N/A,FALSE,"INGRESOS1995-2003";#N/A,#N/A,FALSE,"GASTOS1995-2003"}</definedName>
    <definedName name="rrrrrrrrrrr" localSheetId="4" hidden="1">{#N/A,#N/A,FALSE,"GRAFICO";#N/A,#N/A,FALSE,"CAJA (2)";#N/A,#N/A,FALSE,"TERCEROS-PROMEDIO";#N/A,#N/A,FALSE,"CAJA";#N/A,#N/A,FALSE,"INGRESOS1995-2003";#N/A,#N/A,FALSE,"GASTOS1995-2003"}</definedName>
    <definedName name="rrrrrrrrrrr" hidden="1">{#N/A,#N/A,FALSE,"GRAFICO";#N/A,#N/A,FALSE,"CAJA (2)";#N/A,#N/A,FALSE,"TERCEROS-PROMEDIO";#N/A,#N/A,FALSE,"CAJA";#N/A,#N/A,FALSE,"INGRESOS1995-2003";#N/A,#N/A,FALSE,"GASTOS1995-2003"}</definedName>
    <definedName name="rrtrr" localSheetId="10" hidden="1">{"PYGT",#N/A,FALSE,"PYG";"ACTIT",#N/A,FALSE,"BCE_GRAL-ACTIVO";"PASIT",#N/A,FALSE,"BCE_GRAL-PASIVO-PATRIM";"CAJAT",#N/A,FALSE,"CAJA"}</definedName>
    <definedName name="rrtrr" localSheetId="4" hidden="1">{"PYGT",#N/A,FALSE,"PYG";"ACTIT",#N/A,FALSE,"BCE_GRAL-ACTIVO";"PASIT",#N/A,FALSE,"BCE_GRAL-PASIVO-PATRIM";"CAJAT",#N/A,FALSE,"CAJA"}</definedName>
    <definedName name="rrtrr" hidden="1">{"PYGT",#N/A,FALSE,"PYG";"ACTIT",#N/A,FALSE,"BCE_GRAL-ACTIVO";"PASIT",#N/A,FALSE,"BCE_GRAL-PASIVO-PATRIM";"CAJAT",#N/A,FALSE,"CAJA"}</definedName>
    <definedName name="RTAPP">#REF!</definedName>
    <definedName name="RTEFTE">#REF!</definedName>
    <definedName name="RTO">#REF!</definedName>
    <definedName name="RtoFecha">#REF!</definedName>
    <definedName name="RTS" localSheetId="10" hidden="1">{#N/A,#N/A,FALSE,"Aging Summary";#N/A,#N/A,FALSE,"Ratio Analysis";#N/A,#N/A,FALSE,"Test 120 Day Accts";#N/A,#N/A,FALSE,"Tickmarks"}</definedName>
    <definedName name="RTS" localSheetId="4" hidden="1">{#N/A,#N/A,FALSE,"Aging Summary";#N/A,#N/A,FALSE,"Ratio Analysis";#N/A,#N/A,FALSE,"Test 120 Day Accts";#N/A,#N/A,FALSE,"Tickmarks"}</definedName>
    <definedName name="RTS" hidden="1">{#N/A,#N/A,FALSE,"Aging Summary";#N/A,#N/A,FALSE,"Ratio Analysis";#N/A,#N/A,FALSE,"Test 120 Day Accts";#N/A,#N/A,FALSE,"Tickmarks"}</definedName>
    <definedName name="RUBIELA">#REF!</definedName>
    <definedName name="RUBY2">#REF!</definedName>
    <definedName name="RUBY3">#REF!</definedName>
    <definedName name="RUBY4">#REF!</definedName>
    <definedName name="RUTINA">#REF!</definedName>
    <definedName name="RWERWW">#REF!</definedName>
    <definedName name="S" localSheetId="10" hidden="1">{#N/A,#N/A,FALSE,"GRAFICO";#N/A,#N/A,FALSE,"CAJA (2)";#N/A,#N/A,FALSE,"TERCEROS-PROMEDIO";#N/A,#N/A,FALSE,"CAJA";#N/A,#N/A,FALSE,"INGRESOS1995-2003";#N/A,#N/A,FALSE,"GASTOS1995-2003"}</definedName>
    <definedName name="S" localSheetId="4" hidden="1">{#N/A,#N/A,FALSE,"GRAFICO";#N/A,#N/A,FALSE,"CAJA (2)";#N/A,#N/A,FALSE,"TERCEROS-PROMEDIO";#N/A,#N/A,FALSE,"CAJA";#N/A,#N/A,FALSE,"INGRESOS1995-2003";#N/A,#N/A,FALSE,"GASTOS1995-2003"}</definedName>
    <definedName name="S" hidden="1">{#N/A,#N/A,FALSE,"GRAFICO";#N/A,#N/A,FALSE,"CAJA (2)";#N/A,#N/A,FALSE,"TERCEROS-PROMEDIO";#N/A,#N/A,FALSE,"CAJA";#N/A,#N/A,FALSE,"INGRESOS1995-2003";#N/A,#N/A,FALSE,"GASTOS1995-2003"}</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#REF!</definedName>
    <definedName name="SAGA">#REF!</definedName>
    <definedName name="Saldos">#REF!</definedName>
    <definedName name="SALDOSAP" localSheetId="10" hidden="1">{"PYGS",#N/A,FALSE,"PYG";"ACTIS",#N/A,FALSE,"BCE_GRAL-ACTIVO";"PASIS",#N/A,FALSE,"BCE_GRAL-PASIVO-PATRIM";"CAJAS",#N/A,FALSE,"CAJA"}</definedName>
    <definedName name="SALDOSAP" localSheetId="4" hidden="1">{"PYGS",#N/A,FALSE,"PYG";"ACTIS",#N/A,FALSE,"BCE_GRAL-ACTIVO";"PASIS",#N/A,FALSE,"BCE_GRAL-PASIVO-PATRIM";"CAJAS",#N/A,FALSE,"CAJA"}</definedName>
    <definedName name="SALDOSAP" hidden="1">{"PYGS",#N/A,FALSE,"PYG";"ACTIS",#N/A,FALSE,"BCE_GRAL-ACTIVO";"PASIS",#N/A,FALSE,"BCE_GRAL-PASIVO-PATRIM";"CAJAS",#N/A,FALSE,"CAJA"}</definedName>
    <definedName name="SALECONTRA">#REF!</definedName>
    <definedName name="sales">#REF!</definedName>
    <definedName name="SALIDA_UNIONH">#REF!</definedName>
    <definedName name="SAPBEXhrIndnt" hidden="1">1</definedName>
    <definedName name="SAPBEXrevision" hidden="1">1</definedName>
    <definedName name="SAPBEXsysID" hidden="1">"BWP"</definedName>
    <definedName name="SAPBEXwbID" hidden="1">"3PAIY8A0PAFUN0NVJ1AMBH10D"</definedName>
    <definedName name="sar">#REF!</definedName>
    <definedName name="sasass">#REF!</definedName>
    <definedName name="saz">#REF!</definedName>
    <definedName name="sd" localSheetId="10" hidden="1">{#N/A,#N/A,FALSE,"Aging Summary";#N/A,#N/A,FALSE,"Ratio Analysis";#N/A,#N/A,FALSE,"Test 120 Day Accts";#N/A,#N/A,FALSE,"Tickmarks"}</definedName>
    <definedName name="sd" localSheetId="4" hidden="1">{#N/A,#N/A,FALSE,"Aging Summary";#N/A,#N/A,FALSE,"Ratio Analysis";#N/A,#N/A,FALSE,"Test 120 Day Accts";#N/A,#N/A,FALSE,"Tickmarks"}</definedName>
    <definedName name="sd" hidden="1">{#N/A,#N/A,FALSE,"Aging Summary";#N/A,#N/A,FALSE,"Ratio Analysis";#N/A,#N/A,FALSE,"Test 120 Day Accts";#N/A,#N/A,FALSE,"Tickmarks"}</definedName>
    <definedName name="sdad">#REF!</definedName>
    <definedName name="sdds">#REF!</definedName>
    <definedName name="sdf">#REF!</definedName>
    <definedName name="sdffs">#REF!</definedName>
    <definedName name="sdfsd">#REF!</definedName>
    <definedName name="SDFSFFSD">#REF!</definedName>
    <definedName name="SDGHUJY">#REF!</definedName>
    <definedName name="sdksdnkvnjlsdkl">#REF!</definedName>
    <definedName name="SEBAS">#REF!</definedName>
    <definedName name="sector">#REF!</definedName>
    <definedName name="SEGUNDA_CUOTA_DEMAS_SOC">#REF!</definedName>
    <definedName name="SEGURO_MAR">#REF!</definedName>
    <definedName name="seguros">#REF!</definedName>
    <definedName name="Seguros_de_cumplimiento">#REF!</definedName>
    <definedName name="Seguros_de_equipo_transporte">#REF!</definedName>
    <definedName name="SEIS">#REF!</definedName>
    <definedName name="SEIS_A">#REF!</definedName>
    <definedName name="SEIS_B">#REF!</definedName>
    <definedName name="SEISA">#REF!</definedName>
    <definedName name="SEISB">#REF!</definedName>
    <definedName name="SELCOL">#REF!</definedName>
    <definedName name="SELLO" localSheetId="10" hidden="1">{#N/A,#N/A,FALSE,"Aging Summary";#N/A,#N/A,FALSE,"Ratio Analysis";#N/A,#N/A,FALSE,"Test 120 Day Accts";#N/A,#N/A,FALSE,"Tickmarks"}</definedName>
    <definedName name="SELLO" localSheetId="4" hidden="1">{#N/A,#N/A,FALSE,"Aging Summary";#N/A,#N/A,FALSE,"Ratio Analysis";#N/A,#N/A,FALSE,"Test 120 Day Accts";#N/A,#N/A,FALSE,"Tickmarks"}</definedName>
    <definedName name="SELLO" hidden="1">{#N/A,#N/A,FALSE,"Aging Summary";#N/A,#N/A,FALSE,"Ratio Analysis";#N/A,#N/A,FALSE,"Test 120 Day Accts";#N/A,#N/A,FALSE,"Tickmarks"}</definedName>
    <definedName name="SelRmndr">#REF!</definedName>
    <definedName name="sencount" hidden="1">1</definedName>
    <definedName name="SEP">#REF!</definedName>
    <definedName name="SEPTIEMBRE">#REF!</definedName>
    <definedName name="SERIE1">#REF!</definedName>
    <definedName name="SERIE2">#REF!</definedName>
    <definedName name="SERIE3">#REF!</definedName>
    <definedName name="SERIEA">#REF!</definedName>
    <definedName name="SERIEB1">#REF!</definedName>
    <definedName name="SERIEB2">#REF!</definedName>
    <definedName name="SERIEC">#REF!</definedName>
    <definedName name="SERIED">#REF!</definedName>
    <definedName name="SERIEE">#REF!</definedName>
    <definedName name="SERIEF">#REF!</definedName>
    <definedName name="SERIEG">#REF!</definedName>
    <definedName name="SERIEH">#REF!</definedName>
    <definedName name="SERIEI">#REF!</definedName>
    <definedName name="SERIEK">#REF!</definedName>
    <definedName name="servicios" localSheetId="10" hidden="1">{#N/A,#N/A,FALSE,"Aging Summary";#N/A,#N/A,FALSE,"Ratio Analysis";#N/A,#N/A,FALSE,"Test 120 Day Accts";#N/A,#N/A,FALSE,"Tickmarks"}</definedName>
    <definedName name="servicios" localSheetId="4" hidden="1">{#N/A,#N/A,FALSE,"Aging Summary";#N/A,#N/A,FALSE,"Ratio Analysis";#N/A,#N/A,FALSE,"Test 120 Day Accts";#N/A,#N/A,FALSE,"Tickmarks"}</definedName>
    <definedName name="servicios" hidden="1">{#N/A,#N/A,FALSE,"Aging Summary";#N/A,#N/A,FALSE,"Ratio Analysis";#N/A,#N/A,FALSE,"Test 120 Day Accts";#N/A,#N/A,FALSE,"Tickmarks"}</definedName>
    <definedName name="SETOFBOOKSID1">#REF!</definedName>
    <definedName name="SETOFBOOKSNAME1">#REF!</definedName>
    <definedName name="SETUP">#REF!</definedName>
    <definedName name="SFSGX">#REF!</definedName>
    <definedName name="sgg">#REF!</definedName>
    <definedName name="sgsfgsdf">#REF!</definedName>
    <definedName name="SHARED_FORMULA_0">#N/A</definedName>
    <definedName name="SHARED_FORMULA_0___0">#N/A</definedName>
    <definedName name="SHARED_FORMULA_0___0___0">#N/A</definedName>
    <definedName name="SHARED_FORMULA_1">#N/A</definedName>
    <definedName name="SHARED_FORMULA_1___0">#N/A</definedName>
    <definedName name="SHARED_FORMULA_1___0___0">#N/A</definedName>
    <definedName name="SHARED_FORMULA_10">#N/A</definedName>
    <definedName name="SHARED_FORMULA_10___0">#N/A</definedName>
    <definedName name="SHARED_FORMULA_10___0___0">#N/A</definedName>
    <definedName name="SHARED_FORMULA_11">#N/A</definedName>
    <definedName name="SHARED_FORMULA_11___0">#N/A</definedName>
    <definedName name="SHARED_FORMULA_11___0___0">#N/A</definedName>
    <definedName name="SHARED_FORMULA_12">#N/A</definedName>
    <definedName name="SHARED_FORMULA_12___0">#N/A</definedName>
    <definedName name="SHARED_FORMULA_12___0___0">#N/A</definedName>
    <definedName name="SHARED_FORMULA_13">#N/A</definedName>
    <definedName name="SHARED_FORMULA_13___0">#N/A</definedName>
    <definedName name="SHARED_FORMULA_13___0___0">#N/A</definedName>
    <definedName name="SHARED_FORMULA_14">#N/A</definedName>
    <definedName name="SHARED_FORMULA_14___0">#N/A</definedName>
    <definedName name="SHARED_FORMULA_14___0___0">#N/A</definedName>
    <definedName name="SHARED_FORMULA_15">#N/A</definedName>
    <definedName name="SHARED_FORMULA_15___0">#N/A</definedName>
    <definedName name="SHARED_FORMULA_15___0___0">#N/A</definedName>
    <definedName name="SHARED_FORMULA_16">#N/A</definedName>
    <definedName name="SHARED_FORMULA_16___0">#N/A</definedName>
    <definedName name="SHARED_FORMULA_16___0___0">#N/A</definedName>
    <definedName name="SHARED_FORMULA_17">#N/A</definedName>
    <definedName name="SHARED_FORMULA_17___0">#N/A</definedName>
    <definedName name="SHARED_FORMULA_17___0___0">#N/A</definedName>
    <definedName name="SHARED_FORMULA_18">#N/A</definedName>
    <definedName name="SHARED_FORMULA_18___0">#N/A</definedName>
    <definedName name="SHARED_FORMULA_18___0___0">#N/A</definedName>
    <definedName name="SHARED_FORMULA_19">#N/A</definedName>
    <definedName name="SHARED_FORMULA_19___0">#N/A</definedName>
    <definedName name="SHARED_FORMULA_19___0___0">#N/A</definedName>
    <definedName name="SHARED_FORMULA_2">#N/A</definedName>
    <definedName name="SHARED_FORMULA_2___0">#N/A</definedName>
    <definedName name="SHARED_FORMULA_2___0___0">#N/A</definedName>
    <definedName name="SHARED_FORMULA_20">#N/A</definedName>
    <definedName name="SHARED_FORMULA_20___0">#N/A</definedName>
    <definedName name="SHARED_FORMULA_20___0___0">#N/A</definedName>
    <definedName name="SHARED_FORMULA_21">#N/A</definedName>
    <definedName name="SHARED_FORMULA_21___0">#N/A</definedName>
    <definedName name="SHARED_FORMULA_21___0___0">#N/A</definedName>
    <definedName name="SHARED_FORMULA_22">#N/A</definedName>
    <definedName name="SHARED_FORMULA_22___0">#N/A</definedName>
    <definedName name="SHARED_FORMULA_22___0___0">#N/A</definedName>
    <definedName name="SHARED_FORMULA_23">#N/A</definedName>
    <definedName name="SHARED_FORMULA_23___0">#N/A</definedName>
    <definedName name="SHARED_FORMULA_23___0___0">#N/A</definedName>
    <definedName name="SHARED_FORMULA_24">#N/A</definedName>
    <definedName name="SHARED_FORMULA_24___0">#N/A</definedName>
    <definedName name="SHARED_FORMULA_24___0___0">#N/A</definedName>
    <definedName name="SHARED_FORMULA_25">#N/A</definedName>
    <definedName name="SHARED_FORMULA_25___0">#N/A</definedName>
    <definedName name="SHARED_FORMULA_25___0___0">#N/A</definedName>
    <definedName name="SHARED_FORMULA_26">#N/A</definedName>
    <definedName name="SHARED_FORMULA_26___0">#N/A</definedName>
    <definedName name="SHARED_FORMULA_26___0___0">#N/A</definedName>
    <definedName name="SHARED_FORMULA_27">#N/A</definedName>
    <definedName name="SHARED_FORMULA_28">#N/A</definedName>
    <definedName name="SHARED_FORMULA_29">#N/A</definedName>
    <definedName name="SHARED_FORMULA_3">#N/A</definedName>
    <definedName name="SHARED_FORMULA_3___0">#N/A</definedName>
    <definedName name="SHARED_FORMULA_3___0___0">#N/A</definedName>
    <definedName name="SHARED_FORMULA_4">#N/A</definedName>
    <definedName name="SHARED_FORMULA_4___0">#N/A</definedName>
    <definedName name="SHARED_FORMULA_4___0___0">#N/A</definedName>
    <definedName name="SHARED_FORMULA_5">#N/A</definedName>
    <definedName name="SHARED_FORMULA_5___0">#N/A</definedName>
    <definedName name="SHARED_FORMULA_5___0___0">#N/A</definedName>
    <definedName name="SHARED_FORMULA_6">#N/A</definedName>
    <definedName name="SHARED_FORMULA_6___0">#N/A</definedName>
    <definedName name="SHARED_FORMULA_6___0___0">#N/A</definedName>
    <definedName name="SHARED_FORMULA_7">#N/A</definedName>
    <definedName name="SHARED_FORMULA_7___0">#N/A</definedName>
    <definedName name="SHARED_FORMULA_7___0___0">#N/A</definedName>
    <definedName name="SHARED_FORMULA_8">#N/A</definedName>
    <definedName name="SHARED_FORMULA_8___0">#N/A</definedName>
    <definedName name="SHARED_FORMULA_8___0___0">#N/A</definedName>
    <definedName name="SHARED_FORMULA_9">#N/A</definedName>
    <definedName name="SHARED_FORMULA_9___0">#N/A</definedName>
    <definedName name="SHARED_FORMULA_9___0___0">#N/A</definedName>
    <definedName name="shellmar">#REF!</definedName>
    <definedName name="SIETE">#REF!</definedName>
    <definedName name="SIGP1">#REF!</definedName>
    <definedName name="SIGR1">#REF!</definedName>
    <definedName name="simulaciones">#REF!</definedName>
    <definedName name="sñsprlfl">#REF!</definedName>
    <definedName name="soluciones_del_pacífico">#REF!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PARKIES">#REF!</definedName>
    <definedName name="sss" localSheetId="10" hidden="1">{#N/A,#N/A,FALSE,"GRAFICO";#N/A,#N/A,FALSE,"CAJA (2)";#N/A,#N/A,FALSE,"TERCEROS-PROMEDIO";#N/A,#N/A,FALSE,"CAJA";#N/A,#N/A,FALSE,"INGRESOS1995-2003";#N/A,#N/A,FALSE,"GASTOS1995-2003"}</definedName>
    <definedName name="sss" localSheetId="4" hidden="1">{#N/A,#N/A,FALSE,"GRAFICO";#N/A,#N/A,FALSE,"CAJA (2)";#N/A,#N/A,FALSE,"TERCEROS-PROMEDIO";#N/A,#N/A,FALSE,"CAJA";#N/A,#N/A,FALSE,"INGRESOS1995-2003";#N/A,#N/A,FALSE,"GASTOS1995-2003"}</definedName>
    <definedName name="sss" hidden="1">{#N/A,#N/A,FALSE,"GRAFICO";#N/A,#N/A,FALSE,"CAJA (2)";#N/A,#N/A,FALSE,"TERCEROS-PROMEDIO";#N/A,#N/A,FALSE,"CAJA";#N/A,#N/A,FALSE,"INGRESOS1995-2003";#N/A,#N/A,FALSE,"GASTOS1995-2003"}</definedName>
    <definedName name="sssssssssss" localSheetId="10" hidden="1">{#N/A,#N/A,FALSE,"GRAFICO";#N/A,#N/A,FALSE,"CAJA (2)";#N/A,#N/A,FALSE,"TERCEROS-PROMEDIO";#N/A,#N/A,FALSE,"CAJA";#N/A,#N/A,FALSE,"INGRESOS1995-2003";#N/A,#N/A,FALSE,"GASTOS1995-2003"}</definedName>
    <definedName name="sssssssssss" localSheetId="4" hidden="1">{#N/A,#N/A,FALSE,"GRAFICO";#N/A,#N/A,FALSE,"CAJA (2)";#N/A,#N/A,FALSE,"TERCEROS-PROMEDIO";#N/A,#N/A,FALSE,"CAJA";#N/A,#N/A,FALSE,"INGRESOS1995-2003";#N/A,#N/A,FALSE,"GASTOS1995-2003"}</definedName>
    <definedName name="sssssssssss" hidden="1">{#N/A,#N/A,FALSE,"GRAFICO";#N/A,#N/A,FALSE,"CAJA (2)";#N/A,#N/A,FALSE,"TERCEROS-PROMEDIO";#N/A,#N/A,FALSE,"CAJA";#N/A,#N/A,FALSE,"INGRESOS1995-2003";#N/A,#N/A,FALSE,"GASTOS1995-2003"}</definedName>
    <definedName name="STANDARD99PV">#REF!</definedName>
    <definedName name="STARTJOURNALIMPORT1">#REF!</definedName>
    <definedName name="Status">#REF!</definedName>
    <definedName name="stds">#REF!</definedName>
    <definedName name="STELLA" localSheetId="10" hidden="1">{#N/A,#N/A,FALSE,"Aging Summary";#N/A,#N/A,FALSE,"Ratio Analysis";#N/A,#N/A,FALSE,"Test 120 Day Accts";#N/A,#N/A,FALSE,"Tickmarks"}</definedName>
    <definedName name="STELLA" localSheetId="4" hidden="1">{#N/A,#N/A,FALSE,"Aging Summary";#N/A,#N/A,FALSE,"Ratio Analysis";#N/A,#N/A,FALSE,"Test 120 Day Accts";#N/A,#N/A,FALSE,"Tickmarks"}</definedName>
    <definedName name="STELLA" hidden="1">{#N/A,#N/A,FALSE,"Aging Summary";#N/A,#N/A,FALSE,"Ratio Analysis";#N/A,#N/A,FALSE,"Test 120 Day Accts";#N/A,#N/A,FALSE,"Tickmarks"}</definedName>
    <definedName name="StrtPoint">#REF!</definedName>
    <definedName name="subcategoria">#REF!</definedName>
    <definedName name="subcategorias">#REF!</definedName>
    <definedName name="SUBTOTAL">#REF!</definedName>
    <definedName name="sucre">#REF!</definedName>
    <definedName name="sucuex">#REF!</definedName>
    <definedName name="supplierassumptions">#REF!</definedName>
    <definedName name="Supuestos">#REF!</definedName>
    <definedName name="swap">#REF!</definedName>
    <definedName name="swaps">#REF!</definedName>
    <definedName name="SXNEG.">#REF!</definedName>
    <definedName name="t" localSheetId="10" hidden="1">{"PYGT",#N/A,FALSE,"PYG";"ACTIT",#N/A,FALSE,"BCE_GRAL-ACTIVO";"PASIT",#N/A,FALSE,"BCE_GRAL-PASIVO-PATRIM";"CAJAT",#N/A,FALSE,"CAJA"}</definedName>
    <definedName name="t" localSheetId="4" hidden="1">{"PYGT",#N/A,FALSE,"PYG";"ACTIT",#N/A,FALSE,"BCE_GRAL-ACTIVO";"PASIT",#N/A,FALSE,"BCE_GRAL-PASIVO-PATRIM";"CAJAT",#N/A,FALSE,"CAJA"}</definedName>
    <definedName name="t" hidden="1">{"PYGT",#N/A,FALSE,"PYG";"ACTIT",#N/A,FALSE,"BCE_GRAL-ACTIVO";"PASIT",#N/A,FALSE,"BCE_GRAL-PASIVO-PATRIM";"CAJAT",#N/A,FALSE,"CAJA"}</definedName>
    <definedName name="taae">#REF!</definedName>
    <definedName name="TABLA">#REF!</definedName>
    <definedName name="TABLA1">#REF!</definedName>
    <definedName name="TABLA2">#REF!</definedName>
    <definedName name="TABLAE">#REF!</definedName>
    <definedName name="TablaHistorico" hidden="1">#REF!</definedName>
    <definedName name="TableName">"Dummy"</definedName>
    <definedName name="TAHM">#REF!</definedName>
    <definedName name="TARIFA">#REF!</definedName>
    <definedName name="TARIFA30_">#REF!</definedName>
    <definedName name="Tasa">"Gráfico 1"</definedName>
    <definedName name="tase">#REF!</definedName>
    <definedName name="TC" localSheetId="10" hidden="1">{#N/A,#N/A,FALSE,"GRAFICO";#N/A,#N/A,FALSE,"CAJA (2)";#N/A,#N/A,FALSE,"TERCEROS-PROMEDIO";#N/A,#N/A,FALSE,"CAJA";#N/A,#N/A,FALSE,"INGRESOS1995-2003";#N/A,#N/A,FALSE,"GASTOS1995-2003"}</definedName>
    <definedName name="TC" localSheetId="4"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C_COL">#REF!</definedName>
    <definedName name="TCH">#REF!</definedName>
    <definedName name="TCHFecha">#REF!</definedName>
    <definedName name="TCHM">#REF!</definedName>
    <definedName name="TCM">#REF!</definedName>
    <definedName name="temp">#REF!</definedName>
    <definedName name="temp1">#REF!</definedName>
    <definedName name="TEMPLATENUMBER1">#REF!</definedName>
    <definedName name="TEMPLATESTYLE1">#REF!</definedName>
    <definedName name="TEMPLATETYPE1">#REF!</definedName>
    <definedName name="TERRENOS">#REF!</definedName>
    <definedName name="TERRENOS1">#REF!</definedName>
    <definedName name="TERRENOST">#REF!</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2">#REF!</definedName>
    <definedName name="TextRefCopy28">#REF!</definedName>
    <definedName name="TextRefCopy29">#REF!</definedName>
    <definedName name="TextRefCopy3">#REF!</definedName>
    <definedName name="TextRefCopy30">#REF!</definedName>
    <definedName name="TextRefCopy32">#REF!</definedName>
    <definedName name="TextRefCopy34">#REF!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gsh">#REF!</definedName>
    <definedName name="TIPO_AJ">#REF!</definedName>
    <definedName name="TIPO_ASIENTO_AJ">#REF!</definedName>
    <definedName name="TIPO_ASIENTO_SIE">#REF!</definedName>
    <definedName name="Tipo_FWR">#REF!</definedName>
    <definedName name="TIPO_SIE">#REF!</definedName>
    <definedName name="TipoAzúcar">#REF!</definedName>
    <definedName name="tipos">#REF!</definedName>
    <definedName name="TIR">#REF!</definedName>
    <definedName name="TIT">#REF!</definedName>
    <definedName name="TITERE" localSheetId="4">#REF!,#REF!</definedName>
    <definedName name="TITERE">#REF!,#REF!</definedName>
    <definedName name="TITF" localSheetId="4">#REF!</definedName>
    <definedName name="TITF">#REF!</definedName>
    <definedName name="TITULO" localSheetId="4">#REF!</definedName>
    <definedName name="TITULO">#REF!</definedName>
    <definedName name="TITULO1" localSheetId="4">#REF!</definedName>
    <definedName name="TITULO1">#REF!</definedName>
    <definedName name="TITULO2">#REF!</definedName>
    <definedName name="Titulos">#REF!</definedName>
    <definedName name="_xlnm.Print_Titles">#REF!</definedName>
    <definedName name="Títulos_a_imprimir_IM">#REF!</definedName>
    <definedName name="TITX">#REF!</definedName>
    <definedName name="Todos_los_datos">#REF!</definedName>
    <definedName name="TopStratNo">#REF!</definedName>
    <definedName name="TopStratVal">#REF!</definedName>
    <definedName name="TORO" localSheetId="10" hidden="1">{"PYGT",#N/A,FALSE,"PYG";"ACTIT",#N/A,FALSE,"BCE_GRAL-ACTIVO";"PASIT",#N/A,FALSE,"BCE_GRAL-PASIVO-PATRIM";"CAJAT",#N/A,FALSE,"CAJA"}</definedName>
    <definedName name="TORO" localSheetId="4" hidden="1">{"PYGT",#N/A,FALSE,"PYG";"ACTIT",#N/A,FALSE,"BCE_GRAL-ACTIVO";"PASIT",#N/A,FALSE,"BCE_GRAL-PASIVO-PATRIM";"CAJAT",#N/A,FALSE,"CAJA"}</definedName>
    <definedName name="TORO" hidden="1">{"PYGT",#N/A,FALSE,"PYG";"ACTIT",#N/A,FALSE,"BCE_GRAL-ACTIVO";"PASIT",#N/A,FALSE,"BCE_GRAL-PASIVO-PATRIM";"CAJAT",#N/A,FALSE,"CAJA"}</definedName>
    <definedName name="TOT_ADM">#REF!</definedName>
    <definedName name="total_acciones">#REF!</definedName>
    <definedName name="TOTAL_COSTOS">#REF!</definedName>
    <definedName name="TOTAL_DEDUCCION">#REF!</definedName>
    <definedName name="TOTAL_NEGOCIO" localSheetId="4">#REF!,#REF!,#REF!,#REF!</definedName>
    <definedName name="TOTAL_NEGOCIO">#REF!,#REF!,#REF!,#REF!</definedName>
    <definedName name="totalCG" localSheetId="4">#REF!</definedName>
    <definedName name="totalCG">#REF!</definedName>
    <definedName name="totales" localSheetId="4">#REF!</definedName>
    <definedName name="totales">#REF!</definedName>
    <definedName name="TOTALGP_ANTERIOR" localSheetId="4">#REF!</definedName>
    <definedName name="TOTALGP_ANTERIOR">#REF!</definedName>
    <definedName name="TOTALNOTAS">#REF!</definedName>
    <definedName name="TotSelectNo">#REF!</definedName>
    <definedName name="TPCAÑA">#REF!</definedName>
    <definedName name="TPFCA">#REF!</definedName>
    <definedName name="TPFecha">#REF!</definedName>
    <definedName name="tr" localSheetId="10" hidden="1">{#N/A,#N/A,FALSE,"Aging Summary";#N/A,#N/A,FALSE,"Ratio Analysis";#N/A,#N/A,FALSE,"Test 120 Day Accts";#N/A,#N/A,FALSE,"Tickmarks"}</definedName>
    <definedName name="tr" localSheetId="4" hidden="1">{#N/A,#N/A,FALSE,"Aging Summary";#N/A,#N/A,FALSE,"Ratio Analysis";#N/A,#N/A,FALSE,"Test 120 Day Accts";#N/A,#N/A,FALSE,"Tickmarks"}</definedName>
    <definedName name="tr" hidden="1">{#N/A,#N/A,FALSE,"Aging Summary";#N/A,#N/A,FALSE,"Ratio Analysis";#N/A,#N/A,FALSE,"Test 120 Day Accts";#N/A,#N/A,FALSE,"Tickmarks"}</definedName>
    <definedName name="TR18C">#REF!</definedName>
    <definedName name="TR18D">#REF!</definedName>
    <definedName name="TRANSINM">#REF!</definedName>
    <definedName name="TRANSMISION">#REF!</definedName>
    <definedName name="TRECE">#REF!</definedName>
    <definedName name="treeList" hidden="1">"10000000000000000000000000000000000000000000000000000000000000000000000000000000000000000000000000000000000000000000000000000000000000000000000000000000000000000000000000000000000000000000000000000000"</definedName>
    <definedName name="Trimestres">#REF!</definedName>
    <definedName name="TRIO" localSheetId="10" hidden="1">{#N/A,#N/A,FALSE,"GRAFICO";#N/A,#N/A,FALSE,"CAJA (2)";#N/A,#N/A,FALSE,"TERCEROS-PROMEDIO";#N/A,#N/A,FALSE,"CAJA";#N/A,#N/A,FALSE,"INGRESOS1995-2003";#N/A,#N/A,FALSE,"GASTOS1995-2003"}</definedName>
    <definedName name="TRIO" localSheetId="4" hidden="1">{#N/A,#N/A,FALSE,"GRAFICO";#N/A,#N/A,FALSE,"CAJA (2)";#N/A,#N/A,FALSE,"TERCEROS-PROMEDIO";#N/A,#N/A,FALSE,"CAJA";#N/A,#N/A,FALSE,"INGRESOS1995-2003";#N/A,#N/A,FALSE,"GASTOS1995-2003"}</definedName>
    <definedName name="TRIO" hidden="1">{#N/A,#N/A,FALSE,"GRAFICO";#N/A,#N/A,FALSE,"CAJA (2)";#N/A,#N/A,FALSE,"TERCEROS-PROMEDIO";#N/A,#N/A,FALSE,"CAJA";#N/A,#N/A,FALSE,"INGRESOS1995-2003";#N/A,#N/A,FALSE,"GASTOS1995-2003"}</definedName>
    <definedName name="Triunfo" localSheetId="10" hidden="1">{#N/A,#N/A,FALSE,"balance";#N/A,#N/A,FALSE,"PYG"}</definedName>
    <definedName name="Triunfo" localSheetId="4" hidden="1">{#N/A,#N/A,FALSE,"balance";#N/A,#N/A,FALSE,"PYG"}</definedName>
    <definedName name="Triunfo" hidden="1">{#N/A,#N/A,FALSE,"balance";#N/A,#N/A,FALSE,"PYG"}</definedName>
    <definedName name="TRM">#REF!</definedName>
    <definedName name="TRM_01">#REF!</definedName>
    <definedName name="TRM_02">#REF!</definedName>
    <definedName name="TRM_03">#REF!</definedName>
    <definedName name="TRM_04">#REF!</definedName>
    <definedName name="TRM_05">#REF!</definedName>
    <definedName name="TRM_06">#REF!</definedName>
    <definedName name="TRM_07">#REF!</definedName>
    <definedName name="TRM_08">#REF!</definedName>
    <definedName name="TRM_09">#REF!</definedName>
    <definedName name="TRM_10">#REF!</definedName>
    <definedName name="TRM_11">#REF!</definedName>
    <definedName name="TRM_12">#REF!</definedName>
    <definedName name="TRYER">#REF!</definedName>
    <definedName name="tttttttt" localSheetId="10" hidden="1">{"PYGT",#N/A,FALSE,"PYG";"ACTIT",#N/A,FALSE,"BCE_GRAL-ACTIVO";"PASIT",#N/A,FALSE,"BCE_GRAL-PASIVO-PATRIM";"CAJAT",#N/A,FALSE,"CAJA"}</definedName>
    <definedName name="tttttttt" localSheetId="4" hidden="1">{"PYGT",#N/A,FALSE,"PYG";"ACTIT",#N/A,FALSE,"BCE_GRAL-ACTIVO";"PASIT",#N/A,FALSE,"BCE_GRAL-PASIVO-PATRIM";"CAJAT",#N/A,FALSE,"CAJA"}</definedName>
    <definedName name="tttttttt" hidden="1">{"PYGT",#N/A,FALSE,"PYG";"ACTIT",#N/A,FALSE,"BCE_GRAL-ACTIVO";"PASIT",#N/A,FALSE,"BCE_GRAL-PASIVO-PATRIM";"CAJAT",#N/A,FALSE,"CAJA"}</definedName>
    <definedName name="ttttttttttt" localSheetId="10" hidden="1">{"PYGT",#N/A,FALSE,"PYG";"ACTIT",#N/A,FALSE,"BCE_GRAL-ACTIVO";"PASIT",#N/A,FALSE,"BCE_GRAL-PASIVO-PATRIM";"CAJAT",#N/A,FALSE,"CAJA"}</definedName>
    <definedName name="ttttttttttt" localSheetId="4" hidden="1">{"PYGT",#N/A,FALSE,"PYG";"ACTIT",#N/A,FALSE,"BCE_GRAL-ACTIVO";"PASIT",#N/A,FALSE,"BCE_GRAL-PASIVO-PATRIM";"CAJAT",#N/A,FALSE,"CAJA"}</definedName>
    <definedName name="ttttttttttt" hidden="1">{"PYGT",#N/A,FALSE,"PYG";"ACTIT",#N/A,FALSE,"BCE_GRAL-ACTIVO";"PASIT",#N/A,FALSE,"BCE_GRAL-PASIVO-PATRIM";"CAJAT",#N/A,FALSE,"CAJA"}</definedName>
    <definedName name="ttttttttttttt" localSheetId="10" hidden="1">{"PYGT",#N/A,FALSE,"PYG";"ACTIT",#N/A,FALSE,"BCE_GRAL-ACTIVO";"PASIT",#N/A,FALSE,"BCE_GRAL-PASIVO-PATRIM";"CAJAT",#N/A,FALSE,"CAJA"}</definedName>
    <definedName name="ttttttttttttt" localSheetId="4" hidden="1">{"PYGT",#N/A,FALSE,"PYG";"ACTIT",#N/A,FALSE,"BCE_GRAL-ACTIVO";"PASIT",#N/A,FALSE,"BCE_GRAL-PASIVO-PATRIM";"CAJAT",#N/A,FALSE,"CAJA"}</definedName>
    <definedName name="ttttttttttttt" hidden="1">{"PYGT",#N/A,FALSE,"PYG";"ACTIT",#N/A,FALSE,"BCE_GRAL-ACTIVO";"PASIT",#N/A,FALSE,"BCE_GRAL-PASIVO-PATRIM";"CAJAT",#N/A,FALSE,"CAJA"}</definedName>
    <definedName name="tuity">#REF!</definedName>
    <definedName name="tvss">#REF!</definedName>
    <definedName name="ty">#REF!</definedName>
    <definedName name="tyuio" localSheetId="10" hidden="1">{"PYGS",#N/A,FALSE,"PYG";"ACTIS",#N/A,FALSE,"BCE_GRAL-ACTIVO";"PASIS",#N/A,FALSE,"BCE_GRAL-PASIVO-PATRIM";"CAJAS",#N/A,FALSE,"CAJA"}</definedName>
    <definedName name="tyuio" localSheetId="4" hidden="1">{"PYGS",#N/A,FALSE,"PYG";"ACTIS",#N/A,FALSE,"BCE_GRAL-ACTIVO";"PASIS",#N/A,FALSE,"BCE_GRAL-PASIVO-PATRIM";"CAJAS",#N/A,FALSE,"CAJA"}</definedName>
    <definedName name="tyuio" hidden="1">{"PYGS",#N/A,FALSE,"PYG";"ACTIS",#N/A,FALSE,"BCE_GRAL-ACTIVO";"PASIS",#N/A,FALSE,"BCE_GRAL-PASIVO-PATRIM";"CAJAS",#N/A,FALSE,"CAJA"}</definedName>
    <definedName name="TYUT" localSheetId="10" hidden="1">{#N/A,#N/A,FALSE,"Aging Summary";#N/A,#N/A,FALSE,"Ratio Analysis";#N/A,#N/A,FALSE,"Test 120 Day Accts";#N/A,#N/A,FALSE,"Tickmarks"}</definedName>
    <definedName name="TYUT" localSheetId="4" hidden="1">{#N/A,#N/A,FALSE,"Aging Summary";#N/A,#N/A,FALSE,"Ratio Analysis";#N/A,#N/A,FALSE,"Test 120 Day Accts";#N/A,#N/A,FALSE,"Tickmarks"}</definedName>
    <definedName name="TYUT" hidden="1">{#N/A,#N/A,FALSE,"Aging Summary";#N/A,#N/A,FALSE,"Ratio Analysis";#N/A,#N/A,FALSE,"Test 120 Day Accts";#N/A,#N/A,FALSE,"Tickmarks"}</definedName>
    <definedName name="tyuty">#REF!</definedName>
    <definedName name="tyuyt">#REF!</definedName>
    <definedName name="U">#REF!</definedName>
    <definedName name="UDN">#REF!</definedName>
    <definedName name="uf" localSheetId="10" hidden="1">{#N/A,#N/A,FALSE,"Aging Summary";#N/A,#N/A,FALSE,"Ratio Analysis";#N/A,#N/A,FALSE,"Test 120 Day Accts";#N/A,#N/A,FALSE,"Tickmarks"}</definedName>
    <definedName name="uf" localSheetId="4" hidden="1">{#N/A,#N/A,FALSE,"Aging Summary";#N/A,#N/A,FALSE,"Ratio Analysis";#N/A,#N/A,FALSE,"Test 120 Day Accts";#N/A,#N/A,FALSE,"Tickmarks"}</definedName>
    <definedName name="uf" hidden="1">{#N/A,#N/A,FALSE,"Aging Summary";#N/A,#N/A,FALSE,"Ratio Analysis";#N/A,#N/A,FALSE,"Test 120 Day Accts";#N/A,#N/A,FALSE,"Tickmarks"}</definedName>
    <definedName name="UNI_ORI_SIE">#REF!</definedName>
    <definedName name="UNI_TABLA">#REF!</definedName>
    <definedName name="UNI_TEXTO">#REF!</definedName>
    <definedName name="Unidad">#REF!</definedName>
    <definedName name="units">#REF!</definedName>
    <definedName name="UNO">#REF!</definedName>
    <definedName name="UÑA" localSheetId="10" hidden="1">{#N/A,#N/A,FALSE,"Aging Summary";#N/A,#N/A,FALSE,"Ratio Analysis";#N/A,#N/A,FALSE,"Test 120 Day Accts";#N/A,#N/A,FALSE,"Tickmarks"}</definedName>
    <definedName name="UÑA" localSheetId="4" hidden="1">{#N/A,#N/A,FALSE,"Aging Summary";#N/A,#N/A,FALSE,"Ratio Analysis";#N/A,#N/A,FALSE,"Test 120 Day Accts";#N/A,#N/A,FALSE,"Tickmarks"}</definedName>
    <definedName name="UÑA" hidden="1">{#N/A,#N/A,FALSE,"Aging Summary";#N/A,#N/A,FALSE,"Ratio Analysis";#N/A,#N/A,FALSE,"Test 120 Day Accts";#N/A,#N/A,FALSE,"Tickmarks"}</definedName>
    <definedName name="UÑERO" localSheetId="10" hidden="1">{"PYGS",#N/A,FALSE,"PYG";"ACTIS",#N/A,FALSE,"BCE_GRAL-ACTIVO";"PASIS",#N/A,FALSE,"BCE_GRAL-PASIVO-PATRIM";"CAJAS",#N/A,FALSE,"CAJA"}</definedName>
    <definedName name="UÑERO" localSheetId="4" hidden="1">{"PYGS",#N/A,FALSE,"PYG";"ACTIS",#N/A,FALSE,"BCE_GRAL-ACTIVO";"PASIS",#N/A,FALSE,"BCE_GRAL-PASIVO-PATRIM";"CAJAS",#N/A,FALSE,"CAJA"}</definedName>
    <definedName name="UÑERO" hidden="1">{"PYGS",#N/A,FALSE,"PYG";"ACTIS",#N/A,FALSE,"BCE_GRAL-ACTIVO";"PASIS",#N/A,FALSE,"BCE_GRAL-PASIVO-PATRIM";"CAJAS",#N/A,FALSE,"CAJA"}</definedName>
    <definedName name="UsuE1">#REF!</definedName>
    <definedName name="util" localSheetId="10" hidden="1">{"'Hoja2'!$A$4:$H$68"}</definedName>
    <definedName name="util" localSheetId="4" hidden="1">{"'Hoja2'!$A$4:$H$68"}</definedName>
    <definedName name="util" hidden="1">{"'Hoja2'!$A$4:$H$68"}</definedName>
    <definedName name="UTILIDADAA">#REF!</definedName>
    <definedName name="UTILIDADAF">#REF!</definedName>
    <definedName name="UTILIDADAF1">#REF!</definedName>
    <definedName name="utilidades_98">#REF!</definedName>
    <definedName name="utilidades98">#REF!</definedName>
    <definedName name="UTTTDF">#REF!</definedName>
    <definedName name="uty">#REF!</definedName>
    <definedName name="UUUDDG">#REF!</definedName>
    <definedName name="uyt">#REF!</definedName>
    <definedName name="v" localSheetId="10" hidden="1">{#N/A,#N/A,FALSE,"GRAFICO";#N/A,#N/A,FALSE,"CAJA (2)";#N/A,#N/A,FALSE,"TERCEROS-PROMEDIO";#N/A,#N/A,FALSE,"CAJA";#N/A,#N/A,FALSE,"INGRESOS1995-2003";#N/A,#N/A,FALSE,"GASTOS1995-2003"}</definedName>
    <definedName name="v" localSheetId="4" hidden="1">{#N/A,#N/A,FALSE,"GRAFICO";#N/A,#N/A,FALSE,"CAJA (2)";#N/A,#N/A,FALSE,"TERCEROS-PROMEDIO";#N/A,#N/A,FALSE,"CAJA";#N/A,#N/A,FALSE,"INGRESOS1995-2003";#N/A,#N/A,FALSE,"GASTOS1995-2003"}</definedName>
    <definedName name="v" hidden="1">{#N/A,#N/A,FALSE,"GRAFICO";#N/A,#N/A,FALSE,"CAJA (2)";#N/A,#N/A,FALSE,"TERCEROS-PROMEDIO";#N/A,#N/A,FALSE,"CAJA";#N/A,#N/A,FALSE,"INGRESOS1995-2003";#N/A,#N/A,FALSE,"GASTOS1995-2003"}</definedName>
    <definedName name="V.F.asoc">#REF!</definedName>
    <definedName name="V.F.eat">#REF!</definedName>
    <definedName name="V.L.asoc">#REF!</definedName>
    <definedName name="V.L.CONTR">#REF!</definedName>
    <definedName name="V.L.eat">#REF!</definedName>
    <definedName name="V.O.asoc">#REF!</definedName>
    <definedName name="V.O.eat">#REF!</definedName>
    <definedName name="v_c_anterior">#REF!</definedName>
    <definedName name="V1_">#REF!</definedName>
    <definedName name="V10_">#REF!</definedName>
    <definedName name="V100_">#REF!</definedName>
    <definedName name="V101_">#REF!</definedName>
    <definedName name="V102_">#REF!</definedName>
    <definedName name="V103_">#REF!</definedName>
    <definedName name="V104_">#REF!</definedName>
    <definedName name="V105_">#REF!</definedName>
    <definedName name="V106_">#REF!</definedName>
    <definedName name="V107_">#REF!</definedName>
    <definedName name="V108_">#REF!</definedName>
    <definedName name="V109_">#REF!</definedName>
    <definedName name="V11_">#REF!</definedName>
    <definedName name="V110_">#REF!</definedName>
    <definedName name="V111_">#REF!</definedName>
    <definedName name="V112_">#REF!</definedName>
    <definedName name="V113_">#REF!</definedName>
    <definedName name="V114_">#REF!</definedName>
    <definedName name="V115_">#REF!</definedName>
    <definedName name="V116_">#REF!</definedName>
    <definedName name="V117_">#REF!</definedName>
    <definedName name="V118_">#REF!</definedName>
    <definedName name="V119_">#REF!</definedName>
    <definedName name="V12_">#REF!</definedName>
    <definedName name="V120_">#REF!</definedName>
    <definedName name="V121_">#REF!</definedName>
    <definedName name="V122_">#REF!</definedName>
    <definedName name="V123_">#REF!</definedName>
    <definedName name="V124_">#REF!</definedName>
    <definedName name="V125_">#REF!</definedName>
    <definedName name="V126_">#REF!</definedName>
    <definedName name="V127_">#REF!</definedName>
    <definedName name="V128_">#REF!</definedName>
    <definedName name="V129_">#REF!</definedName>
    <definedName name="V13_">#REF!</definedName>
    <definedName name="V130_">#REF!</definedName>
    <definedName name="V131_">#REF!</definedName>
    <definedName name="V132_">#REF!</definedName>
    <definedName name="V133_">#REF!</definedName>
    <definedName name="V134_">#REF!</definedName>
    <definedName name="V135_">#REF!</definedName>
    <definedName name="V136_">#REF!</definedName>
    <definedName name="V137_">#REF!</definedName>
    <definedName name="V138_">#REF!</definedName>
    <definedName name="V139_">#REF!</definedName>
    <definedName name="V14_">#REF!</definedName>
    <definedName name="V140_">#REF!</definedName>
    <definedName name="V141_">#REF!</definedName>
    <definedName name="V142_">#REF!</definedName>
    <definedName name="V143_">#REF!</definedName>
    <definedName name="V144_">#REF!</definedName>
    <definedName name="V145_">#REF!</definedName>
    <definedName name="V146_">#REF!</definedName>
    <definedName name="V147_">#REF!</definedName>
    <definedName name="V148_">#REF!</definedName>
    <definedName name="V149_">#REF!</definedName>
    <definedName name="V15_">#REF!</definedName>
    <definedName name="V150_">#REF!</definedName>
    <definedName name="V151_">#REF!</definedName>
    <definedName name="V152_">#REF!</definedName>
    <definedName name="V153_">#REF!</definedName>
    <definedName name="V154_">#REF!</definedName>
    <definedName name="V155_">#REF!</definedName>
    <definedName name="V156_">#REF!</definedName>
    <definedName name="V157_">#REF!</definedName>
    <definedName name="V158_">#REF!</definedName>
    <definedName name="V159_">#REF!</definedName>
    <definedName name="V16_">#REF!</definedName>
    <definedName name="V160_">#REF!</definedName>
    <definedName name="V161_">#REF!</definedName>
    <definedName name="V162_">#REF!</definedName>
    <definedName name="V163_">#REF!</definedName>
    <definedName name="V164_">#REF!</definedName>
    <definedName name="V165_">#REF!</definedName>
    <definedName name="V166_">#REF!</definedName>
    <definedName name="V167_">#REF!</definedName>
    <definedName name="V168_">#REF!</definedName>
    <definedName name="V169_">#REF!</definedName>
    <definedName name="V17_">#REF!</definedName>
    <definedName name="V170_">#REF!</definedName>
    <definedName name="V171_">#REF!</definedName>
    <definedName name="V172_">#REF!</definedName>
    <definedName name="V173_">#REF!</definedName>
    <definedName name="V174_">#REF!</definedName>
    <definedName name="V175_">#REF!</definedName>
    <definedName name="V176_">#REF!</definedName>
    <definedName name="V177_">#REF!</definedName>
    <definedName name="V178_">#REF!</definedName>
    <definedName name="V179_">#REF!</definedName>
    <definedName name="V18_">#REF!</definedName>
    <definedName name="V180_">#REF!</definedName>
    <definedName name="V181_">#REF!</definedName>
    <definedName name="V182_">#REF!</definedName>
    <definedName name="V183_">#REF!</definedName>
    <definedName name="V184_">#REF!</definedName>
    <definedName name="V185_">#REF!</definedName>
    <definedName name="V186_">#REF!</definedName>
    <definedName name="V187_">#REF!</definedName>
    <definedName name="V188_">#REF!</definedName>
    <definedName name="V189_">#REF!</definedName>
    <definedName name="V19_">#REF!</definedName>
    <definedName name="V190_">#REF!</definedName>
    <definedName name="V191_">#REF!</definedName>
    <definedName name="V192_">#REF!</definedName>
    <definedName name="V193_">#REF!</definedName>
    <definedName name="V194_">#REF!</definedName>
    <definedName name="V195_">#REF!</definedName>
    <definedName name="V196_">#REF!</definedName>
    <definedName name="V197_">#REF!</definedName>
    <definedName name="V198_">#REF!</definedName>
    <definedName name="V199_">#REF!</definedName>
    <definedName name="V2_">#REF!</definedName>
    <definedName name="V20_">#REF!</definedName>
    <definedName name="V200_">#REF!</definedName>
    <definedName name="V201_">#REF!</definedName>
    <definedName name="V202_">#REF!</definedName>
    <definedName name="V203_">#REF!</definedName>
    <definedName name="V204_">#REF!</definedName>
    <definedName name="V205_">#REF!</definedName>
    <definedName name="V206_">#REF!</definedName>
    <definedName name="V207_">#REF!</definedName>
    <definedName name="V208_">#REF!</definedName>
    <definedName name="V21_">#REF!</definedName>
    <definedName name="V22_">#REF!</definedName>
    <definedName name="V23_">#REF!</definedName>
    <definedName name="V24_">#REF!</definedName>
    <definedName name="V25_">#REF!</definedName>
    <definedName name="V26_">#REF!</definedName>
    <definedName name="V27_">#REF!</definedName>
    <definedName name="V28_">#REF!</definedName>
    <definedName name="V29_">#REF!</definedName>
    <definedName name="V3_">#REF!</definedName>
    <definedName name="V30_">#REF!</definedName>
    <definedName name="V31_">#REF!</definedName>
    <definedName name="V32_">#REF!</definedName>
    <definedName name="V33_">#REF!</definedName>
    <definedName name="V34_">#REF!</definedName>
    <definedName name="V35_">#REF!</definedName>
    <definedName name="V36_">#REF!</definedName>
    <definedName name="V37_">#REF!</definedName>
    <definedName name="V38_">#REF!</definedName>
    <definedName name="V39_">#REF!</definedName>
    <definedName name="V4_">#REF!</definedName>
    <definedName name="V40_">#REF!</definedName>
    <definedName name="V41_">#REF!</definedName>
    <definedName name="V42_">#REF!</definedName>
    <definedName name="V43_">#REF!</definedName>
    <definedName name="V44_">#REF!</definedName>
    <definedName name="V45_">#REF!</definedName>
    <definedName name="V46_">#REF!</definedName>
    <definedName name="V47_">#REF!</definedName>
    <definedName name="V48_">#REF!</definedName>
    <definedName name="V49_">#REF!</definedName>
    <definedName name="V5_">#REF!</definedName>
    <definedName name="V50_">#REF!</definedName>
    <definedName name="V51_">#REF!</definedName>
    <definedName name="V52_">#REF!</definedName>
    <definedName name="V53_">#REF!</definedName>
    <definedName name="V54_">#REF!</definedName>
    <definedName name="V55_">#REF!</definedName>
    <definedName name="V56_">#REF!</definedName>
    <definedName name="V57_">#REF!</definedName>
    <definedName name="V58_">#REF!</definedName>
    <definedName name="V59_">#REF!</definedName>
    <definedName name="V6_">#REF!</definedName>
    <definedName name="V60_">#REF!</definedName>
    <definedName name="V61_">#REF!</definedName>
    <definedName name="V62_">#REF!</definedName>
    <definedName name="V63_">#REF!</definedName>
    <definedName name="V64_">#REF!</definedName>
    <definedName name="V65_">#REF!</definedName>
    <definedName name="V66_">#REF!</definedName>
    <definedName name="V67_">#REF!</definedName>
    <definedName name="V68_">#REF!</definedName>
    <definedName name="V69_">#REF!</definedName>
    <definedName name="V7_">#REF!</definedName>
    <definedName name="V70_">#REF!</definedName>
    <definedName name="V71_">#REF!</definedName>
    <definedName name="V72_">#REF!</definedName>
    <definedName name="V73_">#REF!</definedName>
    <definedName name="V74_">#REF!</definedName>
    <definedName name="V75_">#REF!</definedName>
    <definedName name="V76_">#REF!</definedName>
    <definedName name="V77_">#REF!</definedName>
    <definedName name="V78_">#REF!</definedName>
    <definedName name="V79_">#REF!</definedName>
    <definedName name="V8_">#REF!</definedName>
    <definedName name="V80_">#REF!</definedName>
    <definedName name="V81_">#REF!</definedName>
    <definedName name="V82_">#REF!</definedName>
    <definedName name="V83_">#REF!</definedName>
    <definedName name="V84_">#REF!</definedName>
    <definedName name="V85_">#REF!</definedName>
    <definedName name="V86_">#REF!</definedName>
    <definedName name="V87_">#REF!</definedName>
    <definedName name="V88_">#REF!</definedName>
    <definedName name="V89_">#REF!</definedName>
    <definedName name="V9_">#REF!</definedName>
    <definedName name="V90_">#REF!</definedName>
    <definedName name="V91_">#REF!</definedName>
    <definedName name="V92_">#REF!</definedName>
    <definedName name="V93_">#REF!</definedName>
    <definedName name="V94_">#REF!</definedName>
    <definedName name="V95_">#REF!</definedName>
    <definedName name="V96_">#REF!</definedName>
    <definedName name="V97_">#REF!</definedName>
    <definedName name="V98_">#REF!</definedName>
    <definedName name="V99_">#REF!</definedName>
    <definedName name="VALACCIONES">#REF!</definedName>
    <definedName name="VALACCIONESA">#REF!</definedName>
    <definedName name="VALAGOTABLES">#REF!</definedName>
    <definedName name="VALAPORTES">#REF!</definedName>
    <definedName name="VALDEMASAF">#REF!</definedName>
    <definedName name="valida">#REF!</definedName>
    <definedName name="VALIDA1">#REF!</definedName>
    <definedName name="VALIFGC">#REF!</definedName>
    <definedName name="VALORE1">#REF!</definedName>
    <definedName name="VALORE2">#REF!</definedName>
    <definedName name="Valores_No_Regulados">#REF!</definedName>
    <definedName name="VALPAT">#REF!</definedName>
    <definedName name="VALPATEXEN">#REF!</definedName>
    <definedName name="VALTERRENOS">#REF!</definedName>
    <definedName name="VAN">#REF!</definedName>
    <definedName name="Var">#REF!</definedName>
    <definedName name="VAR_ANT">#REF!</definedName>
    <definedName name="VARIA_01">#REF!</definedName>
    <definedName name="VARIA_02">#REF!</definedName>
    <definedName name="VARIA_03">#REF!</definedName>
    <definedName name="variaciones">#REF!</definedName>
    <definedName name="VARIEDAD">#REF!</definedName>
    <definedName name="VARPENJ">#REF!</definedName>
    <definedName name="VARPENJG">#REF!</definedName>
    <definedName name="VARPENJP">#REF!</definedName>
    <definedName name="Varventas">#REF!</definedName>
    <definedName name="vb" localSheetId="10" hidden="1">{"Parcial",#N/A,FALSE,"GastFuncionamiento";"Parcial2",#N/A,FALSE,"GastFuncionamiento";"Total",#N/A,FALSE,"GastFuncionamiento"}</definedName>
    <definedName name="vb" localSheetId="4" hidden="1">{"Parcial",#N/A,FALSE,"GastFuncionamiento";"Parcial2",#N/A,FALSE,"GastFuncionamiento";"Total",#N/A,FALSE,"GastFuncionamiento"}</definedName>
    <definedName name="vb" hidden="1">{"Parcial",#N/A,FALSE,"GastFuncionamiento";"Parcial2",#N/A,FALSE,"GastFuncionamiento";"Total",#N/A,FALSE,"GastFuncionamiento"}</definedName>
    <definedName name="vc">#REF!</definedName>
    <definedName name="VEHICULOS">#REF!</definedName>
    <definedName name="VEHICULOS1">#REF!</definedName>
    <definedName name="VENCI_GRANDES">#REF!</definedName>
    <definedName name="VENCIMIENTOS">#REF!</definedName>
    <definedName name="VENTA_AF">#REF!</definedName>
    <definedName name="VENTAS">#REF!</definedName>
    <definedName name="verde" localSheetId="10" hidden="1">{#N/A,#N/A,FALSE,"Aging Summary";#N/A,#N/A,FALSE,"Ratio Analysis";#N/A,#N/A,FALSE,"Test 120 Day Accts";#N/A,#N/A,FALSE,"Tickmarks"}</definedName>
    <definedName name="verde" localSheetId="4" hidden="1">{#N/A,#N/A,FALSE,"Aging Summary";#N/A,#N/A,FALSE,"Ratio Analysis";#N/A,#N/A,FALSE,"Test 120 Day Accts";#N/A,#N/A,FALSE,"Tickmarks"}</definedName>
    <definedName name="verde" hidden="1">{#N/A,#N/A,FALSE,"Aging Summary";#N/A,#N/A,FALSE,"Ratio Analysis";#N/A,#N/A,FALSE,"Test 120 Day Accts";#N/A,#N/A,FALSE,"Tickmarks"}</definedName>
    <definedName name="VERIF_CETSA">#REF!</definedName>
    <definedName name="VERIF_FCL_CETSA">#REF!</definedName>
    <definedName name="vghf" localSheetId="10" hidden="1">{#N/A,#N/A,FALSE,"Aging Summary";#N/A,#N/A,FALSE,"Ratio Analysis";#N/A,#N/A,FALSE,"Test 120 Day Accts";#N/A,#N/A,FALSE,"Tickmarks"}</definedName>
    <definedName name="vghf" localSheetId="4" hidden="1">{#N/A,#N/A,FALSE,"Aging Summary";#N/A,#N/A,FALSE,"Ratio Analysis";#N/A,#N/A,FALSE,"Test 120 Day Accts";#N/A,#N/A,FALSE,"Tickmarks"}</definedName>
    <definedName name="vghf" hidden="1">{#N/A,#N/A,FALSE,"Aging Summary";#N/A,#N/A,FALSE,"Ratio Analysis";#N/A,#N/A,FALSE,"Test 120 Day Accts";#N/A,#N/A,FALSE,"Tickmarks"}</definedName>
    <definedName name="víctor_andrade">#REF!</definedName>
    <definedName name="vida">#REF!</definedName>
    <definedName name="VNP">#REF!</definedName>
    <definedName name="volumenexport">#REF!</definedName>
    <definedName name="volumenop2000">#REF!</definedName>
    <definedName name="volumentotal">#REF!</definedName>
    <definedName name="VT">#REF!</definedName>
    <definedName name="Vtas_Cliente">#REF!</definedName>
    <definedName name="Vtas_Concentrados">#REF!</definedName>
    <definedName name="Vtas_Cuota">#REF!</definedName>
    <definedName name="Vtas_Directas">#REF!</definedName>
    <definedName name="Vtas_Ecuador">#REF!</definedName>
    <definedName name="Vtas_Empaque">#REF!</definedName>
    <definedName name="Vtas_Equivalentes">#REF!</definedName>
    <definedName name="vtas_estimadas_azucares">#REF!</definedName>
    <definedName name="Vtas_Externas">#REF!</definedName>
    <definedName name="Vtas_Externas_Cuota">#REF!</definedName>
    <definedName name="Vtas_Externas_Ecuador">#REF!</definedName>
    <definedName name="Vtas_Externas_Mundial">#REF!</definedName>
    <definedName name="Vtas_Externas_Perú">#REF!</definedName>
    <definedName name="Vtas_externas_Venezuela">#REF!</definedName>
    <definedName name="Vtas_Gaseosas">#REF!</definedName>
    <definedName name="Vtas_Mundial_Destino">#REF!</definedName>
    <definedName name="Vtas_Perú">#REF!</definedName>
    <definedName name="Vtas_Real_Conjunta">#REF!</definedName>
    <definedName name="Vtas_Tradic">#REF!</definedName>
    <definedName name="Vtas_Tradic_Depuradas">#REF!</definedName>
    <definedName name="Vtas_Venezuela">#REF!</definedName>
    <definedName name="vv">#REF!</definedName>
    <definedName name="VVV">#N/A</definedName>
    <definedName name="VVVVV" localSheetId="10" hidden="1">{#N/A,#N/A,FALSE,"Full";#N/A,#N/A,FALSE,"Half";#N/A,#N/A,FALSE,"Op Expenses";#N/A,#N/A,FALSE,"Cap Charge";#N/A,#N/A,FALSE,"Cost C";#N/A,#N/A,FALSE,"PP&amp;E";#N/A,#N/A,FALSE,"R&amp;D"}</definedName>
    <definedName name="VVVVV" localSheetId="4" hidden="1">{#N/A,#N/A,FALSE,"Full";#N/A,#N/A,FALSE,"Half";#N/A,#N/A,FALSE,"Op Expenses";#N/A,#N/A,FALSE,"Cap Charge";#N/A,#N/A,FALSE,"Cost C";#N/A,#N/A,FALSE,"PP&amp;E";#N/A,#N/A,FALSE,"R&amp;D"}</definedName>
    <definedName name="VVVVV" hidden="1">{#N/A,#N/A,FALSE,"Full";#N/A,#N/A,FALSE,"Half";#N/A,#N/A,FALSE,"Op Expenses";#N/A,#N/A,FALSE,"Cap Charge";#N/A,#N/A,FALSE,"Cost C";#N/A,#N/A,FALSE,"PP&amp;E";#N/A,#N/A,FALSE,"R&amp;D"}</definedName>
    <definedName name="w" localSheetId="10" hidden="1">{#N/A,#N/A,FALSE,"Aging Summary";#N/A,#N/A,FALSE,"Ratio Analysis";#N/A,#N/A,FALSE,"Test 120 Day Accts";#N/A,#N/A,FALSE,"Tickmarks"}</definedName>
    <definedName name="w" localSheetId="4" hidden="1">{#N/A,#N/A,FALSE,"Aging Summary";#N/A,#N/A,FALSE,"Ratio Analysis";#N/A,#N/A,FALSE,"Test 120 Day Accts";#N/A,#N/A,FALSE,"Tickmarks"}</definedName>
    <definedName name="w" hidden="1">{#N/A,#N/A,FALSE,"Aging Summary";#N/A,#N/A,FALSE,"Ratio Analysis";#N/A,#N/A,FALSE,"Test 120 Day Accts";#N/A,#N/A,FALSE,"Tickmarks"}</definedName>
    <definedName name="WaccN3">#REF!</definedName>
    <definedName name="WaccN4">#REF!</definedName>
    <definedName name="WEAR" localSheetId="10" hidden="1">{#N/A,#N/A,FALSE,"Aging Summary";#N/A,#N/A,FALSE,"Ratio Analysis";#N/A,#N/A,FALSE,"Test 120 Day Accts";#N/A,#N/A,FALSE,"Tickmarks"}</definedName>
    <definedName name="WEAR" localSheetId="4" hidden="1">{#N/A,#N/A,FALSE,"Aging Summary";#N/A,#N/A,FALSE,"Ratio Analysis";#N/A,#N/A,FALSE,"Test 120 Day Accts";#N/A,#N/A,FALSE,"Tickmarks"}</definedName>
    <definedName name="WEAR" hidden="1">{#N/A,#N/A,FALSE,"Aging Summary";#N/A,#N/A,FALSE,"Ratio Analysis";#N/A,#N/A,FALSE,"Test 120 Day Accts";#N/A,#N/A,FALSE,"Tickmarks"}</definedName>
    <definedName name="weraf">#REF!</definedName>
    <definedName name="weso">#REF!</definedName>
    <definedName name="william" localSheetId="10" hidden="1">{#N/A,#N/A,FALSE,"Aging Summary";#N/A,#N/A,FALSE,"Ratio Analysis";#N/A,#N/A,FALSE,"Test 120 Day Accts";#N/A,#N/A,FALSE,"Tickmarks"}</definedName>
    <definedName name="william" localSheetId="4" hidden="1">{#N/A,#N/A,FALSE,"Aging Summary";#N/A,#N/A,FALSE,"Ratio Analysis";#N/A,#N/A,FALSE,"Test 120 Day Accts";#N/A,#N/A,FALSE,"Tickmarks"}</definedName>
    <definedName name="william" hidden="1">{#N/A,#N/A,FALSE,"Aging Summary";#N/A,#N/A,FALSE,"Ratio Analysis";#N/A,#N/A,FALSE,"Test 120 Day Accts";#N/A,#N/A,FALSE,"Tickmarks"}</definedName>
    <definedName name="william_ruiz">#REF!</definedName>
    <definedName name="wq" localSheetId="10" hidden="1">{#N/A,#N/A,FALSE,"Aging Summary";#N/A,#N/A,FALSE,"Ratio Analysis";#N/A,#N/A,FALSE,"Test 120 Day Accts";#N/A,#N/A,FALSE,"Tickmarks"}</definedName>
    <definedName name="wq" localSheetId="4" hidden="1">{#N/A,#N/A,FALSE,"Aging Summary";#N/A,#N/A,FALSE,"Ratio Analysis";#N/A,#N/A,FALSE,"Test 120 Day Accts";#N/A,#N/A,FALSE,"Tickmarks"}</definedName>
    <definedName name="wq" hidden="1">{#N/A,#N/A,FALSE,"Aging Summary";#N/A,#N/A,FALSE,"Ratio Analysis";#N/A,#N/A,FALSE,"Test 120 Day Accts";#N/A,#N/A,FALSE,"Tickmarks"}</definedName>
    <definedName name="wqa" localSheetId="10" hidden="1">{#N/A,#N/A,FALSE,"Aging Summary";#N/A,#N/A,FALSE,"Ratio Analysis";#N/A,#N/A,FALSE,"Test 120 Day Accts";#N/A,#N/A,FALSE,"Tickmarks"}</definedName>
    <definedName name="wqa" localSheetId="4" hidden="1">{#N/A,#N/A,FALSE,"Aging Summary";#N/A,#N/A,FALSE,"Ratio Analysis";#N/A,#N/A,FALSE,"Test 120 Day Accts";#N/A,#N/A,FALSE,"Tickmarks"}</definedName>
    <definedName name="wqa" hidden="1">{#N/A,#N/A,FALSE,"Aging Summary";#N/A,#N/A,FALSE,"Ratio Analysis";#N/A,#N/A,FALSE,"Test 120 Day Accts";#N/A,#N/A,FALSE,"Tickmarks"}</definedName>
    <definedName name="WQW">#REF!</definedName>
    <definedName name="wr" localSheetId="10" hidden="1">{#N/A,#N/A,FALSE,"Aging Summary";#N/A,#N/A,FALSE,"Ratio Analysis";#N/A,#N/A,FALSE,"Test 120 Day Accts";#N/A,#N/A,FALSE,"Tickmarks"}</definedName>
    <definedName name="wr" localSheetId="4" hidden="1">{#N/A,#N/A,FALSE,"Aging Summary";#N/A,#N/A,FALSE,"Ratio Analysis";#N/A,#N/A,FALSE,"Test 120 Day Accts";#N/A,#N/A,FALSE,"Tickmarks"}</definedName>
    <definedName name="wr" hidden="1">{#N/A,#N/A,FALSE,"Aging Summary";#N/A,#N/A,FALSE,"Ratio Analysis";#N/A,#N/A,FALSE,"Test 120 Day Accts";#N/A,#N/A,FALSE,"Tickmarks"}</definedName>
    <definedName name="wrer">#REF!</definedName>
    <definedName name="wrn.Aging._.and._.Trend._.Analysis." localSheetId="1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0" hidden="1">{#N/A,#N/A,FALSE,"BL&amp;GPA";#N/A,#N/A,FALSE,"Summary";#N/A,#N/A,FALSE,"hts"}</definedName>
    <definedName name="wrn.all." localSheetId="4" hidden="1">{#N/A,#N/A,FALSE,"BL&amp;GPA";#N/A,#N/A,FALSE,"Summary";#N/A,#N/A,FALSE,"hts"}</definedName>
    <definedName name="wrn.all." hidden="1">{#N/A,#N/A,FALSE,"BL&amp;GPA";#N/A,#N/A,FALSE,"Summary";#N/A,#N/A,FALSE,"hts"}</definedName>
    <definedName name="WRN.ALL.2" localSheetId="10" hidden="1">{#N/A,#N/A,FALSE,"BL&amp;GPA";#N/A,#N/A,FALSE,"Summary";#N/A,#N/A,FALSE,"hts"}</definedName>
    <definedName name="WRN.ALL.2" localSheetId="4" hidden="1">{#N/A,#N/A,FALSE,"BL&amp;GPA";#N/A,#N/A,FALSE,"Summary";#N/A,#N/A,FALSE,"hts"}</definedName>
    <definedName name="WRN.ALL.2" hidden="1">{#N/A,#N/A,FALSE,"BL&amp;GPA";#N/A,#N/A,FALSE,"Summary";#N/A,#N/A,FALSE,"hts"}</definedName>
    <definedName name="wrn.Book." localSheetId="10" hidden="1">{"EVA",#N/A,FALSE,"SMT2";#N/A,#N/A,FALSE,"Summary";#N/A,#N/A,FALSE,"Graphs";#N/A,#N/A,FALSE,"4 Panel"}</definedName>
    <definedName name="wrn.Book." localSheetId="4" hidden="1">{"EVA",#N/A,FALSE,"SMT2";#N/A,#N/A,FALSE,"Summary";#N/A,#N/A,FALSE,"Graphs";#N/A,#N/A,FALSE,"4 Panel"}</definedName>
    <definedName name="wrn.Book." hidden="1">{"EVA",#N/A,FALSE,"SMT2";#N/A,#N/A,FALSE,"Summary";#N/A,#N/A,FALSE,"Graphs";#N/A,#N/A,FALSE,"4 Panel"}</definedName>
    <definedName name="wrn.Complete." localSheetId="10" hidden="1">{#N/A,#N/A,FALSE,"SMT1";#N/A,#N/A,FALSE,"SMT2";#N/A,#N/A,FALSE,"Summary";#N/A,#N/A,FALSE,"Graphs";#N/A,#N/A,FALSE,"4 Panel"}</definedName>
    <definedName name="wrn.Complete." localSheetId="4" hidden="1">{#N/A,#N/A,FALSE,"SMT1";#N/A,#N/A,FALSE,"SMT2";#N/A,#N/A,FALSE,"Summary";#N/A,#N/A,FALSE,"Graphs";#N/A,#N/A,FALSE,"4 Panel"}</definedName>
    <definedName name="wrn.Complete." hidden="1">{#N/A,#N/A,FALSE,"SMT1";#N/A,#N/A,FALSE,"SMT2";#N/A,#N/A,FALSE,"Summary";#N/A,#N/A,FALSE,"Graphs";#N/A,#N/A,FALSE,"4 Panel"}</definedName>
    <definedName name="wrn.Complete._.Set." localSheetId="10" hidden="1">{#N/A,#N/A,FALSE,"Full";#N/A,#N/A,FALSE,"Half";#N/A,#N/A,FALSE,"Op Expenses";#N/A,#N/A,FALSE,"Cap Charge";#N/A,#N/A,FALSE,"Cost C";#N/A,#N/A,FALSE,"PP&amp;E";#N/A,#N/A,FALSE,"R&amp;D"}</definedName>
    <definedName name="wrn.Complete._.Set." localSheetId="4"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indirectostotal." localSheetId="10" hidden="1">{"idirectoskwh",#N/A,FALSE,"INDIRECTOS"}</definedName>
    <definedName name="wrn.indirectostotal." localSheetId="4" hidden="1">{"idirectoskwh",#N/A,FALSE,"INDIRECTOS"}</definedName>
    <definedName name="wrn.indirectostotal." hidden="1">{"idirectoskwh",#N/A,FALSE,"INDIRECTOS"}</definedName>
    <definedName name="wrn.junta." localSheetId="10" hidden="1">{#N/A,#N/A,FALSE,"balance";#N/A,#N/A,FALSE,"PYG"}</definedName>
    <definedName name="wrn.junta." localSheetId="4" hidden="1">{#N/A,#N/A,FALSE,"balance";#N/A,#N/A,FALSE,"PYG"}</definedName>
    <definedName name="wrn.junta." hidden="1">{#N/A,#N/A,FALSE,"balance";#N/A,#N/A,FALSE,"PYG"}</definedName>
    <definedName name="wrn.junta.2" localSheetId="10" hidden="1">{#N/A,#N/A,FALSE,"balance";#N/A,#N/A,FALSE,"PYG"}</definedName>
    <definedName name="wrn.junta.2" localSheetId="4" hidden="1">{#N/A,#N/A,FALSE,"balance";#N/A,#N/A,FALSE,"PYG"}</definedName>
    <definedName name="wrn.junta.2" hidden="1">{#N/A,#N/A,FALSE,"balance";#N/A,#N/A,FALSE,"PYG"}</definedName>
    <definedName name="wrn.KWHTOTAL." localSheetId="10" hidden="1">{"KWHTONTOTAL",#N/A,FALSE,"KWHTON"}</definedName>
    <definedName name="wrn.KWHTOTAL." localSheetId="4" hidden="1">{"KWHTONTOTAL",#N/A,FALSE,"KWHTON"}</definedName>
    <definedName name="wrn.KWHTOTAL." hidden="1">{"KWHTONTOTAL",#N/A,FALSE,"KWHTON"}</definedName>
    <definedName name="wrn.print._.rept.." localSheetId="10" hidden="1">{#N/A,#N/A,FALSE,"GP";#N/A,#N/A,FALSE,"Summary"}</definedName>
    <definedName name="wrn.print._.rept.." localSheetId="4" hidden="1">{#N/A,#N/A,FALSE,"GP";#N/A,#N/A,FALSE,"Summary"}</definedName>
    <definedName name="wrn.print._.rept.." hidden="1">{#N/A,#N/A,FALSE,"GP";#N/A,#N/A,FALSE,"Summary"}</definedName>
    <definedName name="wrn.PROYEC." localSheetId="10" hidden="1">{#N/A,#N/A,FALSE,"GRAFICO";#N/A,#N/A,FALSE,"CAJA (2)";#N/A,#N/A,FALSE,"TERCEROS-PROMEDIO";#N/A,#N/A,FALSE,"CAJA";#N/A,#N/A,FALSE,"INGRESOS1995-2003";#N/A,#N/A,FALSE,"GASTOS1995-2003"}</definedName>
    <definedName name="wrn.PROYEC." localSheetId="4"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SENCILLO." localSheetId="10" hidden="1">{"PYGS",#N/A,FALSE,"PYG";"ACTIS",#N/A,FALSE,"BCE_GRAL-ACTIVO";"PASIS",#N/A,FALSE,"BCE_GRAL-PASIVO-PATRIM";"CAJAS",#N/A,FALSE,"CAJA"}</definedName>
    <definedName name="wrn.SENCILLO." localSheetId="4"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0" hidden="1">{"PYGT",#N/A,FALSE,"PYG";"ACTIT",#N/A,FALSE,"BCE_GRAL-ACTIVO";"PASIT",#N/A,FALSE,"BCE_GRAL-PASIVO-PATRIM";"CAJAT",#N/A,FALSE,"CAJA"}</definedName>
    <definedName name="wrn.TOTAL." localSheetId="4" hidden="1">{"PYGT",#N/A,FALSE,"PYG";"ACTIT",#N/A,FALSE,"BCE_GRAL-ACTIVO";"PASIT",#N/A,FALSE,"BCE_GRAL-PASIVO-PATRIM";"CAJAT",#N/A,FALSE,"CAJA"}</definedName>
    <definedName name="wrn.TOTAL." hidden="1">{"PYGT",#N/A,FALSE,"PYG";"ACTIT",#N/A,FALSE,"BCE_GRAL-ACTIVO";"PASIT",#N/A,FALSE,"BCE_GRAL-PASIVO-PATRIM";"CAJAT",#N/A,FALSE,"CAJA"}</definedName>
    <definedName name="Wrn_print._rept_2" localSheetId="10" hidden="1">{#N/A,#N/A,FALSE,"GP";#N/A,#N/A,FALSE,"Summary"}</definedName>
    <definedName name="Wrn_print._rept_2" localSheetId="4" hidden="1">{#N/A,#N/A,FALSE,"GP";#N/A,#N/A,FALSE,"Summary"}</definedName>
    <definedName name="Wrn_print._rept_2" hidden="1">{#N/A,#N/A,FALSE,"GP";#N/A,#N/A,FALSE,"Summary"}</definedName>
    <definedName name="X">#REF!</definedName>
    <definedName name="xa" localSheetId="10" hidden="1">{"'Hoja2'!$A$4:$H$68"}</definedName>
    <definedName name="xa" localSheetId="4" hidden="1">{"'Hoja2'!$A$4:$H$68"}</definedName>
    <definedName name="xa" hidden="1">{"'Hoja2'!$A$4:$H$68"}</definedName>
    <definedName name="xchk" localSheetId="10" hidden="1">{#N/A,#N/A,FALSE,"balance";#N/A,#N/A,FALSE,"PYG"}</definedName>
    <definedName name="xchk" localSheetId="4" hidden="1">{#N/A,#N/A,FALSE,"balance";#N/A,#N/A,FALSE,"PYG"}</definedName>
    <definedName name="xchk" hidden="1">{#N/A,#N/A,FALSE,"balance";#N/A,#N/A,FALSE,"PYG"}</definedName>
    <definedName name="XCOUNTRY">#REF!</definedName>
    <definedName name="XCURRENCY">#REF!</definedName>
    <definedName name="XCZ">#REF!</definedName>
    <definedName name="XEROS" localSheetId="10" hidden="1">{#N/A,#N/A,FALSE,"Aging Summary";#N/A,#N/A,FALSE,"Ratio Analysis";#N/A,#N/A,FALSE,"Test 120 Day Accts";#N/A,#N/A,FALSE,"Tickmarks"}</definedName>
    <definedName name="XEROS" localSheetId="4" hidden="1">{#N/A,#N/A,FALSE,"Aging Summary";#N/A,#N/A,FALSE,"Ratio Analysis";#N/A,#N/A,FALSE,"Test 120 Day Accts";#N/A,#N/A,FALSE,"Tickmarks"}</definedName>
    <definedName name="XEROS" hidden="1">{#N/A,#N/A,FALSE,"Aging Summary";#N/A,#N/A,FALSE,"Ratio Analysis";#N/A,#N/A,FALSE,"Test 120 Day Accts";#N/A,#N/A,FALSE,"Tickmarks"}</definedName>
    <definedName name="XH">#REF!</definedName>
    <definedName name="XIOMARA" localSheetId="10" hidden="1">{"PYGS",#N/A,FALSE,"PYG";"ACTIS",#N/A,FALSE,"BCE_GRAL-ACTIVO";"PASIS",#N/A,FALSE,"BCE_GRAL-PASIVO-PATRIM";"CAJAS",#N/A,FALSE,"CAJA"}</definedName>
    <definedName name="XIOMARA" localSheetId="4" hidden="1">{"PYGS",#N/A,FALSE,"PYG";"ACTIS",#N/A,FALSE,"BCE_GRAL-ACTIVO";"PASIS",#N/A,FALSE,"BCE_GRAL-PASIVO-PATRIM";"CAJAS",#N/A,FALSE,"CAJA"}</definedName>
    <definedName name="XIOMARA" hidden="1">{"PYGS",#N/A,FALSE,"PYG";"ACTIS",#N/A,FALSE,"BCE_GRAL-ACTIVO";"PASIS",#N/A,FALSE,"BCE_GRAL-PASIVO-PATRIM";"CAJAS",#N/A,FALSE,"CAJA"}</definedName>
    <definedName name="XION" localSheetId="10" hidden="1">{#N/A,#N/A,FALSE,"Aging Summary";#N/A,#N/A,FALSE,"Ratio Analysis";#N/A,#N/A,FALSE,"Test 120 Day Accts";#N/A,#N/A,FALSE,"Tickmarks"}</definedName>
    <definedName name="XION" localSheetId="4" hidden="1">{#N/A,#N/A,FALSE,"Aging Summary";#N/A,#N/A,FALSE,"Ratio Analysis";#N/A,#N/A,FALSE,"Test 120 Day Accts";#N/A,#N/A,FALSE,"Tickmarks"}</definedName>
    <definedName name="XION" hidden="1">{#N/A,#N/A,FALSE,"Aging Summary";#N/A,#N/A,FALSE,"Ratio Analysis";#N/A,#N/A,FALSE,"Test 120 Day Accts";#N/A,#N/A,FALSE,"Tickmarks"}</definedName>
    <definedName name="XREF_COLUMN_1" hidden="1">[8]PPC1!$F:$F</definedName>
    <definedName name="XREF_COLUMN_2" hidden="1">[8]Lead!$L:$L</definedName>
    <definedName name="XREF_COLUMN_3" hidden="1">[8]PPC2!$F:$F</definedName>
    <definedName name="XREF_COLUMN_4" hidden="1">[8]Lead!$Q:$Q</definedName>
    <definedName name="XRefActiveRow" hidden="1">[8]XREF!$A$6</definedName>
    <definedName name="XRefColumnsCount" hidden="1">4</definedName>
    <definedName name="XRefCopy1" hidden="1">[8]PPC1!$E$27983</definedName>
    <definedName name="XRefCopy1Row" hidden="1">[8]XREF!$2:$2</definedName>
    <definedName name="XRefCopy2" hidden="1">[8]Lead!$P$39</definedName>
    <definedName name="XRefCopy3" hidden="1">[8]PPC2!$E$56</definedName>
    <definedName name="XRefCopy3Row" hidden="1">[8]XREF!$4:$4</definedName>
    <definedName name="XRefCopyRangeCount" hidden="1">3</definedName>
    <definedName name="XRefPaste1" hidden="1">[8]Lead!$K$16</definedName>
    <definedName name="XRefPaste1Row" hidden="1">[8]XREF!$3:$3</definedName>
    <definedName name="XRefPaste2" hidden="1">[8]Lead!$P$39</definedName>
    <definedName name="XRefPaste2Row" hidden="1">[8]XREF!$5:$5</definedName>
    <definedName name="XRefPasteRangeCount" hidden="1">2</definedName>
    <definedName name="XX">#REF!</definedName>
    <definedName name="XXX" localSheetId="10" hidden="1">{#N/A,#N/A,FALSE,"balance";#N/A,#N/A,FALSE,"PYG"}</definedName>
    <definedName name="XXX" localSheetId="4" hidden="1">{#N/A,#N/A,FALSE,"balance";#N/A,#N/A,FALSE,"PYG"}</definedName>
    <definedName name="XXX" hidden="1">{#N/A,#N/A,FALSE,"balance";#N/A,#N/A,FALSE,"PYG"}</definedName>
    <definedName name="XXXDE" localSheetId="10" hidden="1">{#N/A,#N/A,FALSE,"Aging Summary";#N/A,#N/A,FALSE,"Ratio Analysis";#N/A,#N/A,FALSE,"Test 120 Day Accts";#N/A,#N/A,FALSE,"Tickmarks"}</definedName>
    <definedName name="XXXDE" localSheetId="4" hidden="1">{#N/A,#N/A,FALSE,"Aging Summary";#N/A,#N/A,FALSE,"Ratio Analysis";#N/A,#N/A,FALSE,"Test 120 Day Accts";#N/A,#N/A,FALSE,"Tickmarks"}</definedName>
    <definedName name="XXXDE" hidden="1">{#N/A,#N/A,FALSE,"Aging Summary";#N/A,#N/A,FALSE,"Ratio Analysis";#N/A,#N/A,FALSE,"Test 120 Day Accts";#N/A,#N/A,FALSE,"Tickmarks"}</definedName>
    <definedName name="XXXX" localSheetId="10" hidden="1">{#N/A,#N/A,FALSE,"Aging Summary";#N/A,#N/A,FALSE,"Ratio Analysis";#N/A,#N/A,FALSE,"Test 120 Day Accts";#N/A,#N/A,FALSE,"Tickmarks"}</definedName>
    <definedName name="XXXX" localSheetId="4" hidden="1">{#N/A,#N/A,FALSE,"Aging Summary";#N/A,#N/A,FALSE,"Ratio Analysis";#N/A,#N/A,FALSE,"Test 120 Day Accts";#N/A,#N/A,FALSE,"Tickmarks"}</definedName>
    <definedName name="XXXX" hidden="1">{#N/A,#N/A,FALSE,"Aging Summary";#N/A,#N/A,FALSE,"Ratio Analysis";#N/A,#N/A,FALSE,"Test 120 Day Accts";#N/A,#N/A,FALSE,"Tickmarks"}</definedName>
    <definedName name="xxxxx">#REF!</definedName>
    <definedName name="xxxxxx" localSheetId="10" hidden="1">{#N/A,#N/A,FALSE,"Aging Summary";#N/A,#N/A,FALSE,"Ratio Analysis";#N/A,#N/A,FALSE,"Test 120 Day Accts";#N/A,#N/A,FALSE,"Tickmarks"}</definedName>
    <definedName name="xxxxxx" localSheetId="4" hidden="1">{#N/A,#N/A,FALSE,"Aging Summary";#N/A,#N/A,FALSE,"Ratio Analysis";#N/A,#N/A,FALSE,"Test 120 Day Accts";#N/A,#N/A,FALSE,"Tickmarks"}</definedName>
    <definedName name="xxxxxx" hidden="1">{#N/A,#N/A,FALSE,"Aging Summary";#N/A,#N/A,FALSE,"Ratio Analysis";#N/A,#N/A,FALSE,"Test 120 Day Accts";#N/A,#N/A,FALSE,"Tickmarks"}</definedName>
    <definedName name="xxxxxxxxxxxx" localSheetId="10" hidden="1">{#N/A,#N/A,FALSE,"Aging Summary";#N/A,#N/A,FALSE,"Ratio Analysis";#N/A,#N/A,FALSE,"Test 120 Day Accts";#N/A,#N/A,FALSE,"Tickmarks"}</definedName>
    <definedName name="xxxxxxxxxxxx" localSheetId="4" hidden="1">{#N/A,#N/A,FALSE,"Aging Summary";#N/A,#N/A,FALSE,"Ratio Analysis";#N/A,#N/A,FALSE,"Test 120 Day Accts";#N/A,#N/A,FALSE,"Tickmarks"}</definedName>
    <definedName name="xxxxxxxxxxxx" hidden="1">{#N/A,#N/A,FALSE,"Aging Summary";#N/A,#N/A,FALSE,"Ratio Analysis";#N/A,#N/A,FALSE,"Test 120 Day Accts";#N/A,#N/A,FALSE,"Tickmarks"}</definedName>
    <definedName name="xxxzsd" localSheetId="10" hidden="1">{#N/A,#N/A,FALSE,"Aging Summary";#N/A,#N/A,FALSE,"Ratio Analysis";#N/A,#N/A,FALSE,"Test 120 Day Accts";#N/A,#N/A,FALSE,"Tickmarks"}</definedName>
    <definedName name="xxxzsd" localSheetId="4" hidden="1">{#N/A,#N/A,FALSE,"Aging Summary";#N/A,#N/A,FALSE,"Ratio Analysis";#N/A,#N/A,FALSE,"Test 120 Day Accts";#N/A,#N/A,FALSE,"Tickmarks"}</definedName>
    <definedName name="xxxzsd" hidden="1">{#N/A,#N/A,FALSE,"Aging Summary";#N/A,#N/A,FALSE,"Ratio Analysis";#N/A,#N/A,FALSE,"Test 120 Day Accts";#N/A,#N/A,FALSE,"Tickmarks"}</definedName>
    <definedName name="XYZ">#REF!</definedName>
    <definedName name="xz" localSheetId="10" hidden="1">{"PYGS",#N/A,FALSE,"PYG";"ACTIS",#N/A,FALSE,"BCE_GRAL-ACTIVO";"PASIS",#N/A,FALSE,"BCE_GRAL-PASIVO-PATRIM";"CAJAS",#N/A,FALSE,"CAJA"}</definedName>
    <definedName name="xz" localSheetId="4" hidden="1">{"PYGS",#N/A,FALSE,"PYG";"ACTIS",#N/A,FALSE,"BCE_GRAL-ACTIVO";"PASIS",#N/A,FALSE,"BCE_GRAL-PASIVO-PATRIM";"CAJAS",#N/A,FALSE,"CAJA"}</definedName>
    <definedName name="xz" hidden="1">{"PYGS",#N/A,FALSE,"PYG";"ACTIS",#N/A,FALSE,"BCE_GRAL-ACTIVO";"PASIS",#N/A,FALSE,"BCE_GRAL-PASIVO-PATRIM";"CAJAS",#N/A,FALSE,"CAJA"}</definedName>
    <definedName name="xzc" localSheetId="10" hidden="1">{#N/A,#N/A,FALSE,"Aging Summary";#N/A,#N/A,FALSE,"Ratio Analysis";#N/A,#N/A,FALSE,"Test 120 Day Accts";#N/A,#N/A,FALSE,"Tickmarks"}</definedName>
    <definedName name="xzc" localSheetId="4" hidden="1">{#N/A,#N/A,FALSE,"Aging Summary";#N/A,#N/A,FALSE,"Ratio Analysis";#N/A,#N/A,FALSE,"Test 120 Day Accts";#N/A,#N/A,FALSE,"Tickmarks"}</definedName>
    <definedName name="xzc" hidden="1">{#N/A,#N/A,FALSE,"Aging Summary";#N/A,#N/A,FALSE,"Ratio Analysis";#N/A,#N/A,FALSE,"Test 120 Day Accts";#N/A,#N/A,FALSE,"Tickmarks"}</definedName>
    <definedName name="y">#REF!</definedName>
    <definedName name="year">#REF!</definedName>
    <definedName name="yema" localSheetId="10" hidden="1">{#N/A,#N/A,FALSE,"Aging Summary";#N/A,#N/A,FALSE,"Ratio Analysis";#N/A,#N/A,FALSE,"Test 120 Day Accts";#N/A,#N/A,FALSE,"Tickmarks"}</definedName>
    <definedName name="yema" localSheetId="4" hidden="1">{#N/A,#N/A,FALSE,"Aging Summary";#N/A,#N/A,FALSE,"Ratio Analysis";#N/A,#N/A,FALSE,"Test 120 Day Accts";#N/A,#N/A,FALSE,"Tickmarks"}</definedName>
    <definedName name="yema" hidden="1">{#N/A,#N/A,FALSE,"Aging Summary";#N/A,#N/A,FALSE,"Ratio Analysis";#N/A,#N/A,FALSE,"Test 120 Day Accts";#N/A,#N/A,FALSE,"Tickmarks"}</definedName>
    <definedName name="YO" localSheetId="10" hidden="1">{#N/A,#N/A,FALSE,"GRAFICO";#N/A,#N/A,FALSE,"CAJA (2)";#N/A,#N/A,FALSE,"TERCEROS-PROMEDIO";#N/A,#N/A,FALSE,"CAJA";#N/A,#N/A,FALSE,"INGRESOS1995-2003";#N/A,#N/A,FALSE,"GASTOS1995-2003"}</definedName>
    <definedName name="YO" localSheetId="4"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landa_h_de_moreira">#REF!</definedName>
    <definedName name="yt" localSheetId="10" hidden="1">{#N/A,#N/A,FALSE,"Aging Summary";#N/A,#N/A,FALSE,"Ratio Analysis";#N/A,#N/A,FALSE,"Test 120 Day Accts";#N/A,#N/A,FALSE,"Tickmarks"}</definedName>
    <definedName name="yt" localSheetId="4" hidden="1">{#N/A,#N/A,FALSE,"Aging Summary";#N/A,#N/A,FALSE,"Ratio Analysis";#N/A,#N/A,FALSE,"Test 120 Day Accts";#N/A,#N/A,FALSE,"Tickmarks"}</definedName>
    <definedName name="yt" hidden="1">{#N/A,#N/A,FALSE,"Aging Summary";#N/A,#N/A,FALSE,"Ratio Analysis";#N/A,#N/A,FALSE,"Test 120 Day Accts";#N/A,#N/A,FALSE,"Tickmarks"}</definedName>
    <definedName name="YTG" localSheetId="10" hidden="1">{#N/A,#N/A,FALSE,"Aging Summary";#N/A,#N/A,FALSE,"Ratio Analysis";#N/A,#N/A,FALSE,"Test 120 Day Accts";#N/A,#N/A,FALSE,"Tickmarks"}</definedName>
    <definedName name="YTG" localSheetId="4" hidden="1">{#N/A,#N/A,FALSE,"Aging Summary";#N/A,#N/A,FALSE,"Ratio Analysis";#N/A,#N/A,FALSE,"Test 120 Day Accts";#N/A,#N/A,FALSE,"Tickmarks"}</definedName>
    <definedName name="YTG" hidden="1">{#N/A,#N/A,FALSE,"Aging Summary";#N/A,#N/A,FALSE,"Ratio Analysis";#N/A,#N/A,FALSE,"Test 120 Day Accts";#N/A,#N/A,FALSE,"Tickmarks"}</definedName>
    <definedName name="YTR" localSheetId="10" hidden="1">{#N/A,#N/A,FALSE,"Aging Summary";#N/A,#N/A,FALSE,"Ratio Analysis";#N/A,#N/A,FALSE,"Test 120 Day Accts";#N/A,#N/A,FALSE,"Tickmarks"}</definedName>
    <definedName name="YTR" localSheetId="4" hidden="1">{#N/A,#N/A,FALSE,"Aging Summary";#N/A,#N/A,FALSE,"Ratio Analysis";#N/A,#N/A,FALSE,"Test 120 Day Accts";#N/A,#N/A,FALSE,"Tickmarks"}</definedName>
    <definedName name="YTR" hidden="1">{#N/A,#N/A,FALSE,"Aging Summary";#N/A,#N/A,FALSE,"Ratio Analysis";#N/A,#N/A,FALSE,"Test 120 Day Accts";#N/A,#N/A,FALSE,"Tickmarks"}</definedName>
    <definedName name="ytre">#REF!</definedName>
    <definedName name="YTRUU">#REF!</definedName>
    <definedName name="YTRYTR">#REF!</definedName>
    <definedName name="yttyt">#REF!</definedName>
    <definedName name="YTYR" localSheetId="10" hidden="1">{#N/A,#N/A,FALSE,"Aging Summary";#N/A,#N/A,FALSE,"Ratio Analysis";#N/A,#N/A,FALSE,"Test 120 Day Accts";#N/A,#N/A,FALSE,"Tickmarks"}</definedName>
    <definedName name="YTYR" localSheetId="4" hidden="1">{#N/A,#N/A,FALSE,"Aging Summary";#N/A,#N/A,FALSE,"Ratio Analysis";#N/A,#N/A,FALSE,"Test 120 Day Accts";#N/A,#N/A,FALSE,"Tickmarks"}</definedName>
    <definedName name="YTYR" hidden="1">{#N/A,#N/A,FALSE,"Aging Summary";#N/A,#N/A,FALSE,"Ratio Analysis";#N/A,#N/A,FALSE,"Test 120 Day Accts";#N/A,#N/A,FALSE,"Tickmarks"}</definedName>
    <definedName name="yuftfyf" localSheetId="10" hidden="1">{#N/A,#N/A,FALSE,"balance";#N/A,#N/A,FALSE,"PYG"}</definedName>
    <definedName name="yuftfyf" localSheetId="4" hidden="1">{#N/A,#N/A,FALSE,"balance";#N/A,#N/A,FALSE,"PYG"}</definedName>
    <definedName name="yuftfyf" hidden="1">{#N/A,#N/A,FALSE,"balance";#N/A,#N/A,FALSE,"PYG"}</definedName>
    <definedName name="yugdnk" localSheetId="10" hidden="1">{#N/A,#N/A,FALSE,"balance";#N/A,#N/A,FALSE,"PYG"}</definedName>
    <definedName name="yugdnk" localSheetId="4" hidden="1">{#N/A,#N/A,FALSE,"balance";#N/A,#N/A,FALSE,"PYG"}</definedName>
    <definedName name="yugdnk" hidden="1">{#N/A,#N/A,FALSE,"balance";#N/A,#N/A,FALSE,"PYG"}</definedName>
    <definedName name="yute" localSheetId="10" hidden="1">{"PYGT",#N/A,FALSE,"PYG";"ACTIT",#N/A,FALSE,"BCE_GRAL-ACTIVO";"PASIT",#N/A,FALSE,"BCE_GRAL-PASIVO-PATRIM";"CAJAT",#N/A,FALSE,"CAJA"}</definedName>
    <definedName name="yute" localSheetId="4" hidden="1">{"PYGT",#N/A,FALSE,"PYG";"ACTIT",#N/A,FALSE,"BCE_GRAL-ACTIVO";"PASIT",#N/A,FALSE,"BCE_GRAL-PASIVO-PATRIM";"CAJAT",#N/A,FALSE,"CAJA"}</definedName>
    <definedName name="yute" hidden="1">{"PYGT",#N/A,FALSE,"PYG";"ACTIT",#N/A,FALSE,"BCE_GRAL-ACTIVO";"PASIT",#N/A,FALSE,"BCE_GRAL-PASIVO-PATRIM";"CAJAT",#N/A,FALSE,"CAJA"}</definedName>
    <definedName name="YY" localSheetId="10" hidden="1">{#N/A,#N/A,FALSE,"GRAFICO";#N/A,#N/A,FALSE,"CAJA (2)";#N/A,#N/A,FALSE,"TERCEROS-PROMEDIO";#N/A,#N/A,FALSE,"CAJA";#N/A,#N/A,FALSE,"INGRESOS1995-2003";#N/A,#N/A,FALSE,"GASTOS1995-2003"}</definedName>
    <definedName name="YY" localSheetId="4" hidden="1">{#N/A,#N/A,FALSE,"GRAFICO";#N/A,#N/A,FALSE,"CAJA (2)";#N/A,#N/A,FALSE,"TERCEROS-PROMEDIO";#N/A,#N/A,FALSE,"CAJA";#N/A,#N/A,FALSE,"INGRESOS1995-2003";#N/A,#N/A,FALSE,"GASTOS1995-2003"}</definedName>
    <definedName name="YY" hidden="1">{#N/A,#N/A,FALSE,"GRAFICO";#N/A,#N/A,FALSE,"CAJA (2)";#N/A,#N/A,FALSE,"TERCEROS-PROMEDIO";#N/A,#N/A,FALSE,"CAJA";#N/A,#N/A,FALSE,"INGRESOS1995-2003";#N/A,#N/A,FALSE,"GASTOS1995-2003"}</definedName>
    <definedName name="yyy" localSheetId="10" hidden="1">{#N/A,#N/A,FALSE,"Aging Summary";#N/A,#N/A,FALSE,"Ratio Analysis";#N/A,#N/A,FALSE,"Test 120 Day Accts";#N/A,#N/A,FALSE,"Tickmarks"}</definedName>
    <definedName name="yyy" localSheetId="4" hidden="1">{#N/A,#N/A,FALSE,"Aging Summary";#N/A,#N/A,FALSE,"Ratio Analysis";#N/A,#N/A,FALSE,"Test 120 Day Accts";#N/A,#N/A,FALSE,"Tickmarks"}</definedName>
    <definedName name="yyy" hidden="1">{#N/A,#N/A,FALSE,"Aging Summary";#N/A,#N/A,FALSE,"Ratio Analysis";#N/A,#N/A,FALSE,"Test 120 Day Accts";#N/A,#N/A,FALSE,"Tickmarks"}</definedName>
    <definedName name="YYYY" localSheetId="10" hidden="1">{#N/A,#N/A,FALSE,"GRAFICO";#N/A,#N/A,FALSE,"CAJA (2)";#N/A,#N/A,FALSE,"TERCEROS-PROMEDIO";#N/A,#N/A,FALSE,"CAJA";#N/A,#N/A,FALSE,"INGRESOS1995-2003";#N/A,#N/A,FALSE,"GASTOS1995-2003"}</definedName>
    <definedName name="YYYY" localSheetId="4" hidden="1">{#N/A,#N/A,FALSE,"GRAFICO";#N/A,#N/A,FALSE,"CAJA (2)";#N/A,#N/A,FALSE,"TERCEROS-PROMEDIO";#N/A,#N/A,FALSE,"CAJA";#N/A,#N/A,FALSE,"INGRESOS1995-2003";#N/A,#N/A,FALSE,"GASTOS1995-2003"}</definedName>
    <definedName name="YYYY" hidden="1">{#N/A,#N/A,FALSE,"GRAFICO";#N/A,#N/A,FALSE,"CAJA (2)";#N/A,#N/A,FALSE,"TERCEROS-PROMEDIO";#N/A,#N/A,FALSE,"CAJA";#N/A,#N/A,FALSE,"INGRESOS1995-2003";#N/A,#N/A,FALSE,"GASTOS1995-2003"}</definedName>
    <definedName name="yyyyyy" localSheetId="10" hidden="1">{"PYGS",#N/A,FALSE,"PYG";"ACTIS",#N/A,FALSE,"BCE_GRAL-ACTIVO";"PASIS",#N/A,FALSE,"BCE_GRAL-PASIVO-PATRIM";"CAJAS",#N/A,FALSE,"CAJA"}</definedName>
    <definedName name="yyyyyy" localSheetId="4" hidden="1">{"PYGS",#N/A,FALSE,"PYG";"ACTIS",#N/A,FALSE,"BCE_GRAL-ACTIVO";"PASIS",#N/A,FALSE,"BCE_GRAL-PASIVO-PATRIM";"CAJAS",#N/A,FALSE,"CAJA"}</definedName>
    <definedName name="yyyyyy" hidden="1">{"PYGS",#N/A,FALSE,"PYG";"ACTIS",#N/A,FALSE,"BCE_GRAL-ACTIVO";"PASIS",#N/A,FALSE,"BCE_GRAL-PASIVO-PATRIM";"CAJAS",#N/A,FALSE,"CAJA"}</definedName>
    <definedName name="yyyyyyyyyyyyyyy" localSheetId="10" hidden="1">{#N/A,#N/A,FALSE,"GRAFICO";#N/A,#N/A,FALSE,"CAJA (2)";#N/A,#N/A,FALSE,"TERCEROS-PROMEDIO";#N/A,#N/A,FALSE,"CAJA";#N/A,#N/A,FALSE,"INGRESOS1995-2003";#N/A,#N/A,FALSE,"GASTOS1995-2003"}</definedName>
    <definedName name="yyyyyyyyyyyyyyy" localSheetId="4" hidden="1">{#N/A,#N/A,FALSE,"GRAFICO";#N/A,#N/A,FALSE,"CAJA (2)";#N/A,#N/A,FALSE,"TERCEROS-PROMEDIO";#N/A,#N/A,FALSE,"CAJA";#N/A,#N/A,FALSE,"INGRESOS1995-2003";#N/A,#N/A,FALSE,"GASTOS1995-2003"}</definedName>
    <definedName name="yyyyyyyyyyyyyyy" hidden="1">{#N/A,#N/A,FALSE,"GRAFICO";#N/A,#N/A,FALSE,"CAJA (2)";#N/A,#N/A,FALSE,"TERCEROS-PROMEDIO";#N/A,#N/A,FALSE,"CAJA";#N/A,#N/A,FALSE,"INGRESOS1995-2003";#N/A,#N/A,FALSE,"GASTOS1995-2003"}</definedName>
    <definedName name="Z">#REF!</definedName>
    <definedName name="ZAP2004">#REF!</definedName>
    <definedName name="ZNAME">#REF!</definedName>
    <definedName name="zona1">#REF!</definedName>
    <definedName name="ZZ">#REF!</definedName>
    <definedName name="zzz">#REF!</definedName>
    <definedName name="zzzz" localSheetId="10" hidden="1">{#N/A,#N/A,FALSE,"Aging Summary";#N/A,#N/A,FALSE,"Ratio Analysis";#N/A,#N/A,FALSE,"Test 120 Day Accts";#N/A,#N/A,FALSE,"Tickmarks"}</definedName>
    <definedName name="zzzz" localSheetId="4" hidden="1">{#N/A,#N/A,FALSE,"Aging Summary";#N/A,#N/A,FALSE,"Ratio Analysis";#N/A,#N/A,FALSE,"Test 120 Day Accts";#N/A,#N/A,FALSE,"Tickmarks"}</definedName>
    <definedName name="zzzz" hidden="1">{#N/A,#N/A,FALSE,"Aging Summary";#N/A,#N/A,FALSE,"Ratio Analysis";#N/A,#N/A,FALSE,"Test 120 Day Accts";#N/A,#N/A,FALSE,"Tickmarks"}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24" l="1"/>
  <c r="R15" i="24"/>
  <c r="BA22" i="3" l="1"/>
  <c r="AQ55" i="5" l="1"/>
  <c r="AQ53" i="5" l="1"/>
  <c r="AM53" i="5"/>
  <c r="AQ35" i="5" l="1"/>
  <c r="AQ37" i="5" s="1"/>
  <c r="AM35" i="5"/>
  <c r="AP37" i="5"/>
  <c r="AM37" i="5"/>
  <c r="BG64" i="6" l="1"/>
  <c r="BG63" i="6"/>
  <c r="BG6" i="6" l="1"/>
  <c r="E44" i="15" l="1"/>
  <c r="E31" i="15"/>
  <c r="R48" i="24"/>
  <c r="AQ74" i="5"/>
  <c r="AQ59" i="5"/>
  <c r="AQ44" i="5"/>
  <c r="AQ46" i="5" s="1"/>
  <c r="AQ28" i="5"/>
  <c r="AQ5" i="5"/>
  <c r="M57" i="24"/>
  <c r="R57" i="24"/>
  <c r="C52" i="24"/>
  <c r="D52" i="24"/>
  <c r="E52" i="24"/>
  <c r="F52" i="24"/>
  <c r="G52" i="24"/>
  <c r="H52" i="24"/>
  <c r="I52" i="24"/>
  <c r="J52" i="24"/>
  <c r="K52" i="24"/>
  <c r="L52" i="24"/>
  <c r="M52" i="24"/>
  <c r="N52" i="24"/>
  <c r="O52" i="24"/>
  <c r="P52" i="24"/>
  <c r="R52" i="24"/>
  <c r="C35" i="24"/>
  <c r="D35" i="24"/>
  <c r="E35" i="24"/>
  <c r="F35" i="24"/>
  <c r="G35" i="24"/>
  <c r="H35" i="24"/>
  <c r="I35" i="24"/>
  <c r="J35" i="24"/>
  <c r="K35" i="24"/>
  <c r="L35" i="24"/>
  <c r="M35" i="24"/>
  <c r="N35" i="24"/>
  <c r="O35" i="24"/>
  <c r="P35" i="24"/>
  <c r="R35" i="24"/>
  <c r="C19" i="24"/>
  <c r="D19" i="24"/>
  <c r="E19" i="24"/>
  <c r="F19" i="24"/>
  <c r="G19" i="24"/>
  <c r="H19" i="24"/>
  <c r="I19" i="24"/>
  <c r="J19" i="24"/>
  <c r="K19" i="24"/>
  <c r="L19" i="24"/>
  <c r="M19" i="24"/>
  <c r="N19" i="24"/>
  <c r="O19" i="24"/>
  <c r="P19" i="24"/>
  <c r="R19" i="24"/>
  <c r="R40" i="24"/>
  <c r="R24" i="24"/>
  <c r="R8" i="24"/>
  <c r="AH7" i="12" l="1"/>
  <c r="AH46" i="12" s="1"/>
  <c r="AH177" i="12"/>
  <c r="AH168" i="12"/>
  <c r="AH142" i="12"/>
  <c r="AH145" i="12" s="1"/>
  <c r="AH135" i="12"/>
  <c r="AH123" i="12"/>
  <c r="AH95" i="12"/>
  <c r="AH126" i="12" s="1"/>
  <c r="AH88" i="12"/>
  <c r="AH77" i="12"/>
  <c r="AH53" i="12"/>
  <c r="AH56" i="12" s="1"/>
  <c r="AH36" i="12"/>
  <c r="AH15" i="12"/>
  <c r="AH18" i="12" s="1"/>
  <c r="BG13" i="3"/>
  <c r="AH39" i="12" l="1"/>
  <c r="AH24" i="12"/>
  <c r="AH29" i="12" s="1"/>
  <c r="AH32" i="12" s="1"/>
  <c r="AH19" i="12"/>
  <c r="AH151" i="12"/>
  <c r="AH156" i="12" s="1"/>
  <c r="AH159" i="12" s="1"/>
  <c r="AH160" i="12" s="1"/>
  <c r="AH146" i="12"/>
  <c r="AH57" i="12"/>
  <c r="AH63" i="12"/>
  <c r="AH68" i="12" s="1"/>
  <c r="AH71" i="12" s="1"/>
  <c r="AH72" i="12" s="1"/>
  <c r="AH80" i="12"/>
  <c r="AH98" i="12"/>
  <c r="AH171" i="12"/>
  <c r="AH105" i="12" l="1"/>
  <c r="AH110" i="12" s="1"/>
  <c r="AH113" i="12" s="1"/>
  <c r="AH114" i="12" s="1"/>
  <c r="AH99" i="12"/>
  <c r="BG108" i="3" l="1"/>
  <c r="BG97" i="3"/>
  <c r="BG85" i="3"/>
  <c r="BG87" i="3" s="1"/>
  <c r="BG73" i="3"/>
  <c r="BG63" i="3"/>
  <c r="BG37" i="3"/>
  <c r="BG16" i="3"/>
  <c r="AH44" i="15"/>
  <c r="AH31" i="15"/>
  <c r="AH5" i="15"/>
  <c r="I52" i="8"/>
  <c r="I46" i="8"/>
  <c r="I45" i="8"/>
  <c r="BG109" i="3" l="1"/>
  <c r="BG111" i="3"/>
  <c r="BG74" i="3"/>
  <c r="BG112" i="3" s="1"/>
  <c r="BG40" i="3"/>
  <c r="BG23" i="3"/>
  <c r="BG28" i="3" s="1"/>
  <c r="BG32" i="3" s="1"/>
  <c r="BG17" i="3"/>
  <c r="Q52" i="24"/>
  <c r="Q48" i="24"/>
  <c r="Q35" i="24"/>
  <c r="Q31" i="24"/>
  <c r="Q15" i="24"/>
  <c r="Q19" i="24"/>
  <c r="D120" i="8" l="1"/>
  <c r="D119" i="8"/>
  <c r="D114" i="8"/>
  <c r="D115" i="8"/>
  <c r="D116" i="8"/>
  <c r="D117" i="8"/>
  <c r="D113" i="8"/>
  <c r="F44" i="15" l="1"/>
  <c r="F31" i="15"/>
  <c r="AP55" i="5" l="1"/>
  <c r="AP46" i="5" l="1"/>
  <c r="BF41" i="6" l="1"/>
  <c r="BF64" i="6" l="1"/>
  <c r="BF63" i="6"/>
  <c r="BF6" i="6"/>
  <c r="AP74" i="5" l="1"/>
  <c r="AP59" i="5" l="1"/>
  <c r="AP28" i="5"/>
  <c r="AP5" i="5"/>
  <c r="P40" i="24"/>
  <c r="Q23" i="24"/>
  <c r="Q22" i="24"/>
  <c r="P8" i="24"/>
  <c r="P24" i="24"/>
  <c r="Q9" i="24"/>
  <c r="Q7" i="24"/>
  <c r="Q6" i="24"/>
  <c r="Q8" i="24" l="1"/>
  <c r="Q24" i="24"/>
  <c r="D6" i="25"/>
  <c r="P9" i="4" l="1"/>
  <c r="P12" i="4"/>
  <c r="P26" i="4"/>
  <c r="P18" i="4" l="1"/>
  <c r="P27" i="4"/>
  <c r="P29" i="4" s="1"/>
  <c r="N36" i="12" l="1"/>
  <c r="P36" i="12"/>
  <c r="Q36" i="12"/>
  <c r="S36" i="12"/>
  <c r="T36" i="12"/>
  <c r="U36" i="12"/>
  <c r="W36" i="12"/>
  <c r="X36" i="12"/>
  <c r="Y36" i="12"/>
  <c r="V36" i="12"/>
  <c r="AG7" i="12"/>
  <c r="AG15" i="12"/>
  <c r="AG39" i="12" s="1"/>
  <c r="AG46" i="12"/>
  <c r="AG53" i="12"/>
  <c r="AG56" i="12" s="1"/>
  <c r="AG77" i="12"/>
  <c r="AG88" i="12"/>
  <c r="AG95" i="12"/>
  <c r="AG98" i="12" s="1"/>
  <c r="AG99" i="12" s="1"/>
  <c r="AG123" i="12"/>
  <c r="AG135" i="12"/>
  <c r="AG142" i="12"/>
  <c r="AG171" i="12" s="1"/>
  <c r="AG168" i="12"/>
  <c r="AG177" i="12"/>
  <c r="BE108" i="3"/>
  <c r="BE97" i="3"/>
  <c r="BE85" i="3"/>
  <c r="BE87" i="3" s="1"/>
  <c r="BE73" i="3"/>
  <c r="BE63" i="3"/>
  <c r="BF42" i="3"/>
  <c r="BF36" i="3"/>
  <c r="BF35" i="3"/>
  <c r="BF31" i="3"/>
  <c r="BF30" i="3"/>
  <c r="BF27" i="3"/>
  <c r="BF26" i="3"/>
  <c r="BF25" i="3"/>
  <c r="BF39" i="3"/>
  <c r="BF22" i="3"/>
  <c r="BF21" i="3"/>
  <c r="BF20" i="3"/>
  <c r="BF19" i="3"/>
  <c r="BF15" i="3"/>
  <c r="BF9" i="3"/>
  <c r="BF10" i="3"/>
  <c r="BF11" i="3"/>
  <c r="BF12" i="3"/>
  <c r="BF8" i="3"/>
  <c r="BE37" i="3"/>
  <c r="BE13" i="3"/>
  <c r="BE40" i="3" s="1"/>
  <c r="BE109" i="3" l="1"/>
  <c r="BE111" i="3"/>
  <c r="AG145" i="12"/>
  <c r="AG126" i="12"/>
  <c r="AG80" i="12"/>
  <c r="AG18" i="12"/>
  <c r="AG19" i="12" s="1"/>
  <c r="AG57" i="12"/>
  <c r="AG63" i="12"/>
  <c r="AG105" i="12"/>
  <c r="AG110" i="12" s="1"/>
  <c r="AG113" i="12" s="1"/>
  <c r="AG114" i="12" s="1"/>
  <c r="BE74" i="3"/>
  <c r="BE112" i="3" s="1"/>
  <c r="BF37" i="3"/>
  <c r="BF13" i="3"/>
  <c r="BF16" i="3" s="1"/>
  <c r="BF17" i="3" s="1"/>
  <c r="BE16" i="3"/>
  <c r="I85" i="3"/>
  <c r="J85" i="3"/>
  <c r="K85" i="3"/>
  <c r="L85" i="3"/>
  <c r="BF40" i="3" l="1"/>
  <c r="AG146" i="12"/>
  <c r="AG151" i="12"/>
  <c r="AG156" i="12" s="1"/>
  <c r="AG159" i="12" s="1"/>
  <c r="AG160" i="12" s="1"/>
  <c r="AG68" i="12"/>
  <c r="AG71" i="12" s="1"/>
  <c r="AG72" i="12" s="1"/>
  <c r="AG24" i="12"/>
  <c r="AG29" i="12" s="1"/>
  <c r="AG32" i="12" s="1"/>
  <c r="AG35" i="12" s="1"/>
  <c r="AG36" i="12" s="1"/>
  <c r="BF23" i="3"/>
  <c r="BF28" i="3" s="1"/>
  <c r="BF32" i="3" s="1"/>
  <c r="BE23" i="3"/>
  <c r="BE28" i="3" s="1"/>
  <c r="BE32" i="3" s="1"/>
  <c r="BE17" i="3"/>
  <c r="F63" i="3"/>
  <c r="E63" i="3"/>
  <c r="G73" i="3" l="1"/>
  <c r="G44" i="15" l="1"/>
  <c r="G31" i="15"/>
  <c r="G19" i="15"/>
  <c r="G18" i="15"/>
  <c r="G16" i="15"/>
  <c r="G13" i="15"/>
  <c r="G17" i="15" s="1"/>
  <c r="BE64" i="6" l="1"/>
  <c r="BE63" i="6"/>
  <c r="BE41" i="6"/>
  <c r="BE34" i="6"/>
  <c r="BE30" i="6"/>
  <c r="AO74" i="5"/>
  <c r="AO55" i="5" l="1"/>
  <c r="AO46" i="5" l="1"/>
  <c r="AO37" i="5" l="1"/>
  <c r="AO59" i="5" l="1"/>
  <c r="AO28" i="5"/>
  <c r="AA177" i="12" l="1"/>
  <c r="AB177" i="12"/>
  <c r="AC177" i="12"/>
  <c r="AD177" i="12"/>
  <c r="AE177" i="12"/>
  <c r="AF177" i="12"/>
  <c r="Z177" i="12"/>
  <c r="AO5" i="5"/>
  <c r="O40" i="24" l="1"/>
  <c r="O24" i="24"/>
  <c r="O8" i="24"/>
  <c r="F4" i="25" l="1"/>
  <c r="E6" i="25"/>
  <c r="F5" i="25" l="1"/>
  <c r="F6" i="25" s="1"/>
  <c r="AF15" i="12" l="1"/>
  <c r="AF18" i="12" s="1"/>
  <c r="AF168" i="12"/>
  <c r="AF142" i="12"/>
  <c r="AF145" i="12" s="1"/>
  <c r="AF135" i="12"/>
  <c r="AF123" i="12"/>
  <c r="AF95" i="12"/>
  <c r="AF126" i="12" s="1"/>
  <c r="AF88" i="12"/>
  <c r="AF77" i="12"/>
  <c r="AF53" i="12"/>
  <c r="AF80" i="12" s="1"/>
  <c r="AF46" i="12"/>
  <c r="AF36" i="12"/>
  <c r="AF7" i="12"/>
  <c r="BD108" i="3"/>
  <c r="BD97" i="3"/>
  <c r="BD85" i="3"/>
  <c r="BD73" i="3"/>
  <c r="BD63" i="3"/>
  <c r="AF98" i="12" l="1"/>
  <c r="AF105" i="12" s="1"/>
  <c r="AF110" i="12" s="1"/>
  <c r="AF113" i="12" s="1"/>
  <c r="AF114" i="12" s="1"/>
  <c r="AF39" i="12"/>
  <c r="AF56" i="12"/>
  <c r="AF24" i="12"/>
  <c r="AF29" i="12" s="1"/>
  <c r="AF32" i="12" s="1"/>
  <c r="AF19" i="12"/>
  <c r="AF146" i="12"/>
  <c r="AF151" i="12"/>
  <c r="AF156" i="12" s="1"/>
  <c r="AF159" i="12" s="1"/>
  <c r="AF160" i="12" s="1"/>
  <c r="AF171" i="12"/>
  <c r="AF99" i="12" l="1"/>
  <c r="AF57" i="12"/>
  <c r="AF63" i="12"/>
  <c r="AF68" i="12" s="1"/>
  <c r="AF71" i="12" s="1"/>
  <c r="AF72" i="12" s="1"/>
  <c r="BD87" i="3" l="1"/>
  <c r="BD37" i="3"/>
  <c r="BD13" i="3"/>
  <c r="BD40" i="3" s="1"/>
  <c r="AD53" i="5"/>
  <c r="AD55" i="5" s="1"/>
  <c r="AC53" i="5"/>
  <c r="AC55" i="5" s="1"/>
  <c r="AB53" i="5"/>
  <c r="AB55" i="5" s="1"/>
  <c r="AA53" i="5"/>
  <c r="AA55" i="5" s="1"/>
  <c r="Z53" i="5"/>
  <c r="Z55" i="5" s="1"/>
  <c r="Y53" i="5"/>
  <c r="Y55" i="5" s="1"/>
  <c r="X53" i="5"/>
  <c r="X55" i="5" s="1"/>
  <c r="W53" i="5"/>
  <c r="W55" i="5" s="1"/>
  <c r="BD109" i="3" l="1"/>
  <c r="BD111" i="3" s="1"/>
  <c r="BD74" i="3"/>
  <c r="BD16" i="3"/>
  <c r="V53" i="5"/>
  <c r="V55" i="5" s="1"/>
  <c r="U53" i="5"/>
  <c r="U55" i="5" s="1"/>
  <c r="T53" i="5"/>
  <c r="T55" i="5" s="1"/>
  <c r="S53" i="5"/>
  <c r="S55" i="5" s="1"/>
  <c r="R53" i="5"/>
  <c r="R55" i="5" s="1"/>
  <c r="Q53" i="5"/>
  <c r="Q55" i="5" s="1"/>
  <c r="P53" i="5"/>
  <c r="P55" i="5" s="1"/>
  <c r="O53" i="5"/>
  <c r="O55" i="5" s="1"/>
  <c r="BD112" i="3" l="1"/>
  <c r="BD17" i="3"/>
  <c r="BD23" i="3"/>
  <c r="BD28" i="3" s="1"/>
  <c r="BD32" i="3" s="1"/>
  <c r="U44" i="5"/>
  <c r="U46" i="5" s="1"/>
  <c r="T44" i="5"/>
  <c r="T46" i="5" s="1"/>
  <c r="S44" i="5"/>
  <c r="S46" i="5" s="1"/>
  <c r="R44" i="5"/>
  <c r="R46" i="5" s="1"/>
  <c r="Q44" i="5"/>
  <c r="Q46" i="5" s="1"/>
  <c r="P44" i="5"/>
  <c r="P46" i="5" s="1"/>
  <c r="O44" i="5"/>
  <c r="O46" i="5" s="1"/>
  <c r="Z44" i="5" l="1"/>
  <c r="Z46" i="5" s="1"/>
  <c r="Y44" i="5"/>
  <c r="Y46" i="5" s="1"/>
  <c r="X44" i="5"/>
  <c r="X46" i="5" s="1"/>
  <c r="W44" i="5"/>
  <c r="W46" i="5" s="1"/>
  <c r="AD44" i="5"/>
  <c r="AD46" i="5" s="1"/>
  <c r="AC44" i="5"/>
  <c r="AC46" i="5" s="1"/>
  <c r="AB44" i="5"/>
  <c r="AB46" i="5" s="1"/>
  <c r="AA44" i="5"/>
  <c r="AA46" i="5" s="1"/>
  <c r="AF44" i="5"/>
  <c r="AF46" i="5" s="1"/>
  <c r="AE44" i="5"/>
  <c r="AE46" i="5" s="1"/>
  <c r="AG44" i="5"/>
  <c r="AG46" i="5" s="1"/>
  <c r="AH44" i="5"/>
  <c r="AH46" i="5" s="1"/>
  <c r="AH53" i="5" l="1"/>
  <c r="AH55" i="5" s="1"/>
  <c r="AF53" i="5"/>
  <c r="AF55" i="5" s="1"/>
  <c r="AE53" i="5"/>
  <c r="AE55" i="5" s="1"/>
  <c r="AG53" i="5"/>
  <c r="AG55" i="5" s="1"/>
  <c r="AM55" i="5"/>
  <c r="AN55" i="5"/>
  <c r="AJ53" i="5" l="1"/>
  <c r="AJ55" i="5" s="1"/>
  <c r="AI55" i="5"/>
  <c r="AK53" i="5"/>
  <c r="AK55" i="5" s="1"/>
  <c r="AL53" i="5"/>
  <c r="AL55" i="5" s="1"/>
  <c r="AN44" i="5"/>
  <c r="AN46" i="5" s="1"/>
  <c r="AM44" i="5"/>
  <c r="AM46" i="5" s="1"/>
  <c r="AL44" i="5"/>
  <c r="AL46" i="5" s="1"/>
  <c r="AK44" i="5"/>
  <c r="AK46" i="5" s="1"/>
  <c r="AJ44" i="5"/>
  <c r="AJ46" i="5" s="1"/>
  <c r="AI44" i="5"/>
  <c r="AI46" i="5" s="1"/>
  <c r="R35" i="5" l="1"/>
  <c r="Q35" i="5"/>
  <c r="P35" i="5"/>
  <c r="O35" i="5"/>
  <c r="V35" i="5"/>
  <c r="Z35" i="5"/>
  <c r="AD35" i="5"/>
  <c r="T35" i="5"/>
  <c r="U35" i="5"/>
  <c r="S35" i="5"/>
  <c r="W35" i="5"/>
  <c r="AA35" i="5"/>
  <c r="AE35" i="5" l="1"/>
  <c r="AI35" i="5"/>
  <c r="L41" i="24" l="1"/>
  <c r="G41" i="24"/>
  <c r="N40" i="24"/>
  <c r="M40" i="24"/>
  <c r="K40" i="24"/>
  <c r="J40" i="24"/>
  <c r="I40" i="24"/>
  <c r="H40" i="24"/>
  <c r="F40" i="24"/>
  <c r="E40" i="24"/>
  <c r="D40" i="24"/>
  <c r="C40" i="24"/>
  <c r="L39" i="24"/>
  <c r="G39" i="24"/>
  <c r="L38" i="24"/>
  <c r="G38" i="24"/>
  <c r="N24" i="24"/>
  <c r="M24" i="24"/>
  <c r="K24" i="24"/>
  <c r="J24" i="24"/>
  <c r="I24" i="24"/>
  <c r="H24" i="24"/>
  <c r="L23" i="24"/>
  <c r="L22" i="24"/>
  <c r="G23" i="24"/>
  <c r="G22" i="24"/>
  <c r="C24" i="24"/>
  <c r="F24" i="24"/>
  <c r="E24" i="24"/>
  <c r="D24" i="24"/>
  <c r="N8" i="24"/>
  <c r="M8" i="24"/>
  <c r="K8" i="24"/>
  <c r="J8" i="24"/>
  <c r="I8" i="24"/>
  <c r="H8" i="24"/>
  <c r="L9" i="24"/>
  <c r="L7" i="24"/>
  <c r="L6" i="24"/>
  <c r="G9" i="24"/>
  <c r="G7" i="24"/>
  <c r="G6" i="24"/>
  <c r="D8" i="24"/>
  <c r="E8" i="24"/>
  <c r="F8" i="24"/>
  <c r="C8" i="24"/>
  <c r="G24" i="24" l="1"/>
  <c r="L40" i="24"/>
  <c r="G8" i="24"/>
  <c r="L24" i="24"/>
  <c r="L8" i="24"/>
  <c r="G40" i="24"/>
  <c r="AB6" i="6" l="1"/>
  <c r="AC6" i="6"/>
  <c r="AD6" i="6"/>
  <c r="AA6" i="6"/>
  <c r="H44" i="15" l="1"/>
  <c r="H31" i="15"/>
  <c r="BD64" i="6" l="1"/>
  <c r="BD34" i="6" l="1"/>
  <c r="BD30" i="6"/>
  <c r="BD63" i="6" l="1"/>
  <c r="BD41" i="6"/>
  <c r="BD6" i="6"/>
  <c r="AN74" i="5" l="1"/>
  <c r="AN59" i="5"/>
  <c r="AN35" i="5"/>
  <c r="AN37" i="5" s="1"/>
  <c r="AN28" i="5"/>
  <c r="AN5" i="5"/>
  <c r="AE168" i="12" l="1"/>
  <c r="AE142" i="12"/>
  <c r="AE171" i="12" s="1"/>
  <c r="AE135" i="12"/>
  <c r="AE77" i="12"/>
  <c r="AE53" i="12"/>
  <c r="AE56" i="12" s="1"/>
  <c r="AE46" i="12"/>
  <c r="AE36" i="12"/>
  <c r="AE15" i="12"/>
  <c r="AE18" i="12" s="1"/>
  <c r="AE7" i="12"/>
  <c r="AE123" i="12"/>
  <c r="AE95" i="12"/>
  <c r="AE126" i="12" s="1"/>
  <c r="AE88" i="12"/>
  <c r="AE145" i="12" l="1"/>
  <c r="AE151" i="12" s="1"/>
  <c r="AE156" i="12" s="1"/>
  <c r="AE159" i="12" s="1"/>
  <c r="AE160" i="12" s="1"/>
  <c r="AE39" i="12"/>
  <c r="AE98" i="12"/>
  <c r="AE99" i="12" s="1"/>
  <c r="AE57" i="12"/>
  <c r="AE63" i="12"/>
  <c r="AE68" i="12" s="1"/>
  <c r="AE71" i="12" s="1"/>
  <c r="AE72" i="12" s="1"/>
  <c r="AE24" i="12"/>
  <c r="AE29" i="12" s="1"/>
  <c r="AE32" i="12" s="1"/>
  <c r="AE19" i="12"/>
  <c r="AE80" i="12"/>
  <c r="AE146" i="12" l="1"/>
  <c r="AE105" i="12"/>
  <c r="AE110" i="12" s="1"/>
  <c r="AE113" i="12" s="1"/>
  <c r="AE114" i="12" s="1"/>
  <c r="BC97" i="3" l="1"/>
  <c r="BC73" i="3" l="1"/>
  <c r="BC63" i="3"/>
  <c r="BC13" i="3"/>
  <c r="BC108" i="3"/>
  <c r="BC85" i="3"/>
  <c r="BC87" i="3" s="1"/>
  <c r="BC37" i="3"/>
  <c r="BC16" i="3"/>
  <c r="BA19" i="3"/>
  <c r="BA42" i="3"/>
  <c r="BA39" i="3"/>
  <c r="BA36" i="3"/>
  <c r="BA35" i="3"/>
  <c r="BA31" i="3"/>
  <c r="BA30" i="3"/>
  <c r="BA27" i="3"/>
  <c r="BA26" i="3"/>
  <c r="BA25" i="3"/>
  <c r="BA21" i="3"/>
  <c r="BA20" i="3"/>
  <c r="BA15" i="3"/>
  <c r="BA12" i="3"/>
  <c r="BA11" i="3"/>
  <c r="BA10" i="3"/>
  <c r="BA9" i="3"/>
  <c r="BA8" i="3"/>
  <c r="AV42" i="3"/>
  <c r="AV39" i="3"/>
  <c r="AV36" i="3"/>
  <c r="AV35" i="3"/>
  <c r="AV31" i="3"/>
  <c r="AV30" i="3"/>
  <c r="AV27" i="3"/>
  <c r="AV26" i="3"/>
  <c r="AV25" i="3"/>
  <c r="AV21" i="3"/>
  <c r="AV20" i="3"/>
  <c r="AV19" i="3"/>
  <c r="AV15" i="3"/>
  <c r="AV12" i="3"/>
  <c r="AV11" i="3"/>
  <c r="AV10" i="3"/>
  <c r="AV9" i="3"/>
  <c r="AV8" i="3"/>
  <c r="AQ42" i="3"/>
  <c r="AQ39" i="3"/>
  <c r="AQ36" i="3"/>
  <c r="AQ35" i="3"/>
  <c r="AQ31" i="3"/>
  <c r="AQ30" i="3"/>
  <c r="AQ27" i="3"/>
  <c r="AQ26" i="3"/>
  <c r="AQ25" i="3"/>
  <c r="AQ21" i="3"/>
  <c r="AQ20" i="3"/>
  <c r="AQ19" i="3"/>
  <c r="AQ15" i="3"/>
  <c r="AQ12" i="3"/>
  <c r="AQ11" i="3"/>
  <c r="AQ10" i="3"/>
  <c r="AQ9" i="3"/>
  <c r="AQ8" i="3"/>
  <c r="AL42" i="3"/>
  <c r="AL39" i="3"/>
  <c r="AL37" i="3"/>
  <c r="AL36" i="3"/>
  <c r="AL35" i="3"/>
  <c r="AL32" i="3"/>
  <c r="AL31" i="3"/>
  <c r="AL30" i="3"/>
  <c r="AL28" i="3"/>
  <c r="AL27" i="3"/>
  <c r="AL26" i="3"/>
  <c r="AL25" i="3"/>
  <c r="AL23" i="3"/>
  <c r="AL21" i="3"/>
  <c r="AL20" i="3"/>
  <c r="AL19" i="3"/>
  <c r="AL16" i="3"/>
  <c r="AL15" i="3"/>
  <c r="AL13" i="3"/>
  <c r="AL12" i="3"/>
  <c r="AL11" i="3"/>
  <c r="AL10" i="3"/>
  <c r="AL9" i="3"/>
  <c r="AL8" i="3"/>
  <c r="AG42" i="3"/>
  <c r="AG39" i="3"/>
  <c r="AG37" i="3"/>
  <c r="AG36" i="3"/>
  <c r="AG35" i="3"/>
  <c r="AG32" i="3"/>
  <c r="AG31" i="3"/>
  <c r="AG30" i="3"/>
  <c r="AG28" i="3"/>
  <c r="AG27" i="3"/>
  <c r="AG26" i="3"/>
  <c r="AG25" i="3"/>
  <c r="AG23" i="3"/>
  <c r="AG21" i="3"/>
  <c r="AG20" i="3"/>
  <c r="AG19" i="3"/>
  <c r="AG16" i="3"/>
  <c r="AG15" i="3"/>
  <c r="AG13" i="3"/>
  <c r="AG12" i="3"/>
  <c r="AG11" i="3"/>
  <c r="AG10" i="3"/>
  <c r="AG9" i="3"/>
  <c r="AG8" i="3"/>
  <c r="AB42" i="3"/>
  <c r="AB39" i="3"/>
  <c r="AB37" i="3"/>
  <c r="AB36" i="3"/>
  <c r="AB35" i="3"/>
  <c r="AB32" i="3"/>
  <c r="AB31" i="3"/>
  <c r="AB30" i="3"/>
  <c r="AB28" i="3"/>
  <c r="AB27" i="3"/>
  <c r="AB26" i="3"/>
  <c r="AB25" i="3"/>
  <c r="AB23" i="3"/>
  <c r="AB21" i="3"/>
  <c r="AB20" i="3"/>
  <c r="AB19" i="3"/>
  <c r="AB15" i="3"/>
  <c r="AB13" i="3"/>
  <c r="AB12" i="3"/>
  <c r="AB11" i="3"/>
  <c r="AB10" i="3"/>
  <c r="AB9" i="3"/>
  <c r="AB8" i="3"/>
  <c r="W42" i="3"/>
  <c r="W39" i="3"/>
  <c r="W37" i="3"/>
  <c r="W36" i="3"/>
  <c r="W35" i="3"/>
  <c r="W32" i="3"/>
  <c r="W31" i="3"/>
  <c r="W30" i="3"/>
  <c r="W28" i="3"/>
  <c r="W27" i="3"/>
  <c r="W26" i="3"/>
  <c r="W25" i="3"/>
  <c r="W23" i="3"/>
  <c r="W21" i="3"/>
  <c r="W20" i="3"/>
  <c r="W19" i="3"/>
  <c r="W16" i="3"/>
  <c r="W15" i="3"/>
  <c r="W13" i="3"/>
  <c r="W12" i="3"/>
  <c r="W11" i="3"/>
  <c r="W10" i="3"/>
  <c r="W9" i="3"/>
  <c r="W8" i="3"/>
  <c r="M3" i="3"/>
  <c r="R3" i="3" s="1"/>
  <c r="W3" i="3" s="1"/>
  <c r="AB3" i="3" s="1"/>
  <c r="AG3" i="3" s="1"/>
  <c r="AL3" i="3" s="1"/>
  <c r="AQ3" i="3" s="1"/>
  <c r="AV3" i="3" s="1"/>
  <c r="BA3" i="3" s="1"/>
  <c r="R42" i="3"/>
  <c r="R39" i="3"/>
  <c r="R37" i="3"/>
  <c r="R36" i="3"/>
  <c r="R35" i="3"/>
  <c r="R32" i="3"/>
  <c r="R31" i="3"/>
  <c r="R30" i="3"/>
  <c r="R28" i="3"/>
  <c r="R27" i="3"/>
  <c r="R26" i="3"/>
  <c r="R25" i="3"/>
  <c r="R23" i="3"/>
  <c r="R21" i="3"/>
  <c r="R20" i="3"/>
  <c r="R19" i="3"/>
  <c r="R16" i="3"/>
  <c r="R15" i="3"/>
  <c r="R13" i="3"/>
  <c r="R12" i="3"/>
  <c r="R11" i="3"/>
  <c r="R10" i="3"/>
  <c r="R9" i="3"/>
  <c r="R8" i="3"/>
  <c r="M42" i="3"/>
  <c r="M39" i="3"/>
  <c r="M37" i="3"/>
  <c r="M36" i="3"/>
  <c r="M35" i="3"/>
  <c r="M32" i="3"/>
  <c r="M31" i="3"/>
  <c r="M30" i="3"/>
  <c r="M28" i="3"/>
  <c r="M27" i="3"/>
  <c r="M26" i="3"/>
  <c r="M25" i="3"/>
  <c r="M23" i="3"/>
  <c r="M21" i="3"/>
  <c r="M20" i="3"/>
  <c r="M19" i="3"/>
  <c r="M15" i="3"/>
  <c r="M12" i="3"/>
  <c r="M11" i="3"/>
  <c r="M10" i="3"/>
  <c r="M9" i="3"/>
  <c r="M8" i="3"/>
  <c r="H42" i="3"/>
  <c r="H39" i="3"/>
  <c r="H37" i="3"/>
  <c r="H36" i="3"/>
  <c r="H35" i="3"/>
  <c r="H32" i="3"/>
  <c r="H31" i="3"/>
  <c r="H30" i="3"/>
  <c r="H26" i="3"/>
  <c r="H27" i="3"/>
  <c r="H28" i="3"/>
  <c r="H25" i="3"/>
  <c r="H23" i="3"/>
  <c r="H20" i="3"/>
  <c r="H21" i="3"/>
  <c r="H19" i="3"/>
  <c r="H15" i="3"/>
  <c r="H9" i="3"/>
  <c r="H10" i="3"/>
  <c r="H11" i="3"/>
  <c r="H12" i="3"/>
  <c r="H8" i="3"/>
  <c r="K18" i="4"/>
  <c r="BC74" i="3" l="1"/>
  <c r="BC109" i="3"/>
  <c r="BC111" i="3" s="1"/>
  <c r="BC23" i="3"/>
  <c r="BC28" i="3" s="1"/>
  <c r="BC32" i="3" s="1"/>
  <c r="BC17" i="3"/>
  <c r="BC40" i="3"/>
  <c r="AG17" i="3"/>
  <c r="AL17" i="3"/>
  <c r="AL40" i="3"/>
  <c r="AG40" i="3"/>
  <c r="AB40" i="3"/>
  <c r="W40" i="3"/>
  <c r="W17" i="3"/>
  <c r="R40" i="3"/>
  <c r="R17" i="3"/>
  <c r="BC112" i="3" l="1"/>
  <c r="BC64" i="6"/>
  <c r="AY64" i="6" l="1"/>
  <c r="I49" i="15" l="1"/>
  <c r="I11" i="15" l="1"/>
  <c r="I19" i="15" s="1"/>
  <c r="I16" i="15" l="1"/>
  <c r="I17" i="15"/>
  <c r="I18" i="15"/>
  <c r="J11" i="15" l="1"/>
  <c r="I44" i="15" l="1"/>
  <c r="I31" i="15"/>
  <c r="BC6" i="6"/>
  <c r="BC63" i="6"/>
  <c r="BC42" i="6"/>
  <c r="BC41" i="6"/>
  <c r="BC43" i="6" l="1"/>
  <c r="AM74" i="5"/>
  <c r="AM59" i="5" l="1"/>
  <c r="AM28" i="5"/>
  <c r="AM5" i="5"/>
  <c r="K113" i="12" l="1"/>
  <c r="L113" i="12"/>
  <c r="M113" i="12"/>
  <c r="N113" i="12"/>
  <c r="AD168" i="12" l="1"/>
  <c r="AD142" i="12"/>
  <c r="AD171" i="12" s="1"/>
  <c r="AD135" i="12"/>
  <c r="AD77" i="12"/>
  <c r="AD53" i="12"/>
  <c r="AD80" i="12" s="1"/>
  <c r="AD46" i="12"/>
  <c r="AD36" i="12"/>
  <c r="AD15" i="12"/>
  <c r="AD18" i="12" s="1"/>
  <c r="AD7" i="12"/>
  <c r="AD123" i="12"/>
  <c r="AD95" i="12"/>
  <c r="AD126" i="12" s="1"/>
  <c r="AD88" i="12"/>
  <c r="BB97" i="3"/>
  <c r="BB63" i="3"/>
  <c r="BB13" i="3"/>
  <c r="AD56" i="12" l="1"/>
  <c r="AD57" i="12" s="1"/>
  <c r="AD98" i="12"/>
  <c r="AD105" i="12" s="1"/>
  <c r="AD110" i="12" s="1"/>
  <c r="AD24" i="12"/>
  <c r="AD29" i="12" s="1"/>
  <c r="AD32" i="12" s="1"/>
  <c r="AD19" i="12"/>
  <c r="AD145" i="12"/>
  <c r="AD39" i="12"/>
  <c r="BB108" i="3"/>
  <c r="BB109" i="3" s="1"/>
  <c r="BB85" i="3"/>
  <c r="BB87" i="3" s="1"/>
  <c r="BB73" i="3"/>
  <c r="BB40" i="3"/>
  <c r="BB37" i="3"/>
  <c r="BB16" i="3"/>
  <c r="BB23" i="3" s="1"/>
  <c r="BB28" i="3" s="1"/>
  <c r="BB32" i="3" s="1"/>
  <c r="AI37" i="15"/>
  <c r="AI38" i="15"/>
  <c r="AI39" i="15"/>
  <c r="AI40" i="15"/>
  <c r="AI41" i="15"/>
  <c r="AI36" i="15"/>
  <c r="AI34" i="15"/>
  <c r="AI35" i="15"/>
  <c r="AI33" i="15"/>
  <c r="AI7" i="15"/>
  <c r="AI8" i="15"/>
  <c r="AI9" i="15"/>
  <c r="AI10" i="15"/>
  <c r="AI6" i="15"/>
  <c r="AD113" i="12" l="1"/>
  <c r="AD114" i="12" s="1"/>
  <c r="BB111" i="3"/>
  <c r="AD63" i="12"/>
  <c r="AD68" i="12" s="1"/>
  <c r="AD71" i="12" s="1"/>
  <c r="AD72" i="12" s="1"/>
  <c r="AD99" i="12"/>
  <c r="AD146" i="12"/>
  <c r="AD151" i="12"/>
  <c r="AD156" i="12" s="1"/>
  <c r="AD159" i="12" s="1"/>
  <c r="AD160" i="12" s="1"/>
  <c r="BB74" i="3"/>
  <c r="BB17" i="3"/>
  <c r="AJ12" i="15"/>
  <c r="AJ13" i="15"/>
  <c r="AJ14" i="15"/>
  <c r="AJ15" i="15"/>
  <c r="AJ16" i="15"/>
  <c r="AJ17" i="15"/>
  <c r="AJ18" i="15"/>
  <c r="AJ19" i="15"/>
  <c r="AI12" i="15"/>
  <c r="AI13" i="15"/>
  <c r="AI14" i="15"/>
  <c r="AI15" i="15"/>
  <c r="AJ11" i="15"/>
  <c r="AI27" i="15"/>
  <c r="AI28" i="15"/>
  <c r="AI29" i="15"/>
  <c r="AI26" i="15"/>
  <c r="AI21" i="15"/>
  <c r="AI22" i="15"/>
  <c r="AI23" i="15"/>
  <c r="AI20" i="15"/>
  <c r="K11" i="15"/>
  <c r="J17" i="15"/>
  <c r="AI17" i="15" s="1"/>
  <c r="AI5" i="15"/>
  <c r="AJ5" i="15"/>
  <c r="AK5" i="15"/>
  <c r="BB112" i="3" l="1"/>
  <c r="AI11" i="15"/>
  <c r="J16" i="15"/>
  <c r="AI16" i="15" s="1"/>
  <c r="J19" i="15"/>
  <c r="AI19" i="15" s="1"/>
  <c r="J18" i="15"/>
  <c r="AI18" i="15" s="1"/>
  <c r="AI31" i="15"/>
  <c r="AJ31" i="15"/>
  <c r="AI44" i="15"/>
  <c r="AJ44" i="15"/>
  <c r="J44" i="15"/>
  <c r="J31" i="15"/>
  <c r="BB64" i="6"/>
  <c r="BB42" i="6"/>
  <c r="BA42" i="6"/>
  <c r="BB41" i="6"/>
  <c r="BB43" i="6" s="1"/>
  <c r="BB63" i="6" l="1"/>
  <c r="BB6" i="6"/>
  <c r="AK35" i="5" l="1"/>
  <c r="AL5" i="5" l="1"/>
  <c r="AL28" i="5"/>
  <c r="AL35" i="5"/>
  <c r="AL37" i="5" s="1"/>
  <c r="AL59" i="5"/>
  <c r="AL74" i="5"/>
  <c r="N26" i="4"/>
  <c r="O26" i="4"/>
  <c r="O18" i="4"/>
  <c r="O12" i="4"/>
  <c r="O9" i="4"/>
  <c r="O27" i="4" l="1"/>
  <c r="O29" i="4" s="1"/>
  <c r="AC142" i="12"/>
  <c r="AC171" i="12" s="1"/>
  <c r="AC135" i="12"/>
  <c r="AC77" i="12"/>
  <c r="AC53" i="12"/>
  <c r="AC80" i="12" s="1"/>
  <c r="AC36" i="12"/>
  <c r="AC15" i="12"/>
  <c r="AC18" i="12" s="1"/>
  <c r="AC46" i="12"/>
  <c r="AC88" i="12"/>
  <c r="AC7" i="12"/>
  <c r="AC123" i="12"/>
  <c r="AC95" i="12"/>
  <c r="AC98" i="12" s="1"/>
  <c r="AC105" i="12" s="1"/>
  <c r="AC110" i="12" s="1"/>
  <c r="AC113" i="12" l="1"/>
  <c r="AC114" i="12" s="1"/>
  <c r="AC145" i="12"/>
  <c r="AC146" i="12" s="1"/>
  <c r="AC56" i="12"/>
  <c r="AC57" i="12" s="1"/>
  <c r="AC39" i="12"/>
  <c r="AC19" i="12"/>
  <c r="AC24" i="12"/>
  <c r="AC29" i="12" s="1"/>
  <c r="AC32" i="12" s="1"/>
  <c r="AC99" i="12"/>
  <c r="AC126" i="12"/>
  <c r="AC63" i="12" l="1"/>
  <c r="AC68" i="12" s="1"/>
  <c r="AC71" i="12" s="1"/>
  <c r="AC72" i="12" s="1"/>
  <c r="AC151" i="12"/>
  <c r="AC156" i="12" s="1"/>
  <c r="AC159" i="12" s="1"/>
  <c r="AC160" i="12" s="1"/>
  <c r="AZ108" i="3"/>
  <c r="AZ97" i="3"/>
  <c r="AZ85" i="3"/>
  <c r="AZ87" i="3" s="1"/>
  <c r="AZ73" i="3"/>
  <c r="AZ63" i="3"/>
  <c r="AZ109" i="3" l="1"/>
  <c r="AZ111" i="3" s="1"/>
  <c r="AZ74" i="3"/>
  <c r="AZ37" i="3"/>
  <c r="AZ13" i="3"/>
  <c r="AZ16" i="3" l="1"/>
  <c r="AZ17" i="3" s="1"/>
  <c r="AZ112" i="3"/>
  <c r="AZ40" i="3"/>
  <c r="AZ23" i="3" l="1"/>
  <c r="AZ28" i="3"/>
  <c r="AZ32" i="3"/>
  <c r="AX64" i="6"/>
  <c r="BA64" i="6"/>
  <c r="BA41" i="6"/>
  <c r="BA6" i="6" l="1"/>
  <c r="BA63" i="6"/>
  <c r="BA43" i="6" l="1"/>
  <c r="AH35" i="5" l="1"/>
  <c r="AG35" i="5"/>
  <c r="AF35" i="5"/>
  <c r="AJ35" i="5"/>
  <c r="AK5" i="5" l="1"/>
  <c r="AK28" i="5"/>
  <c r="AK37" i="5"/>
  <c r="AK59" i="5"/>
  <c r="AK74" i="5"/>
  <c r="AB88" i="12" l="1"/>
  <c r="AB95" i="12"/>
  <c r="AB98" i="12" s="1"/>
  <c r="AB105" i="12" s="1"/>
  <c r="AB110" i="12" s="1"/>
  <c r="AB123" i="12"/>
  <c r="AB7" i="12"/>
  <c r="AB15" i="12"/>
  <c r="AB39" i="12" s="1"/>
  <c r="AB36" i="12"/>
  <c r="AB46" i="12"/>
  <c r="AB53" i="12"/>
  <c r="AB56" i="12" s="1"/>
  <c r="AB77" i="12"/>
  <c r="AB135" i="12"/>
  <c r="AB142" i="12"/>
  <c r="AB171" i="12" s="1"/>
  <c r="AB168" i="12"/>
  <c r="AB113" i="12" l="1"/>
  <c r="AB114" i="12" s="1"/>
  <c r="AB99" i="12"/>
  <c r="AB145" i="12"/>
  <c r="AB151" i="12" s="1"/>
  <c r="AB156" i="12" s="1"/>
  <c r="AB159" i="12" s="1"/>
  <c r="AB160" i="12" s="1"/>
  <c r="AB80" i="12"/>
  <c r="AB126" i="12"/>
  <c r="AB63" i="12"/>
  <c r="AB68" i="12" s="1"/>
  <c r="AB71" i="12" s="1"/>
  <c r="AB72" i="12" s="1"/>
  <c r="AB57" i="12"/>
  <c r="AB18" i="12"/>
  <c r="AB146" i="12" l="1"/>
  <c r="AB19" i="12"/>
  <c r="AB24" i="12"/>
  <c r="AB29" i="12" s="1"/>
  <c r="AB32" i="12" s="1"/>
  <c r="K44" i="15" l="1"/>
  <c r="L44" i="15"/>
  <c r="M44" i="15"/>
  <c r="N44" i="15"/>
  <c r="K31" i="15"/>
  <c r="L31" i="15"/>
  <c r="M31" i="15"/>
  <c r="N31" i="15"/>
  <c r="AY13" i="3" l="1"/>
  <c r="AY37" i="3"/>
  <c r="AY63" i="3"/>
  <c r="AY73" i="3"/>
  <c r="AY85" i="3"/>
  <c r="AY87" i="3" s="1"/>
  <c r="AY97" i="3"/>
  <c r="AY108" i="3"/>
  <c r="AZ41" i="6"/>
  <c r="AZ6" i="6"/>
  <c r="AZ42" i="6"/>
  <c r="AZ63" i="6"/>
  <c r="AZ64" i="6"/>
  <c r="AJ74" i="5"/>
  <c r="AI59" i="5"/>
  <c r="AJ59" i="5"/>
  <c r="AJ37" i="5"/>
  <c r="AY16" i="3" l="1"/>
  <c r="AY23" i="3" s="1"/>
  <c r="BA13" i="3"/>
  <c r="BA40" i="3" s="1"/>
  <c r="AY109" i="3"/>
  <c r="AY111" i="3" s="1"/>
  <c r="AY74" i="3"/>
  <c r="AY40" i="3"/>
  <c r="AZ43" i="6"/>
  <c r="AJ28" i="5"/>
  <c r="AY28" i="3" l="1"/>
  <c r="AY17" i="3"/>
  <c r="AY112" i="3"/>
  <c r="AJ5" i="5"/>
  <c r="AY32" i="3" l="1"/>
  <c r="AA168" i="12"/>
  <c r="AA135" i="12"/>
  <c r="AA142" i="12"/>
  <c r="AA171" i="12" s="1"/>
  <c r="AA77" i="12"/>
  <c r="AA53" i="12"/>
  <c r="AA56" i="12" s="1"/>
  <c r="AA63" i="12" s="1"/>
  <c r="AA68" i="12" s="1"/>
  <c r="AA71" i="12" s="1"/>
  <c r="AA72" i="12" s="1"/>
  <c r="AA46" i="12"/>
  <c r="AA36" i="12"/>
  <c r="AA15" i="12"/>
  <c r="AA39" i="12" s="1"/>
  <c r="AA7" i="12"/>
  <c r="AA123" i="12"/>
  <c r="AA95" i="12"/>
  <c r="AA126" i="12" s="1"/>
  <c r="AA88" i="12"/>
  <c r="AX108" i="3"/>
  <c r="AX97" i="3"/>
  <c r="AX85" i="3"/>
  <c r="AX87" i="3" s="1"/>
  <c r="AX73" i="3"/>
  <c r="AX63" i="3"/>
  <c r="AX40" i="3"/>
  <c r="AX37" i="3"/>
  <c r="AX16" i="3"/>
  <c r="AX23" i="3" l="1"/>
  <c r="AX109" i="3"/>
  <c r="AX111" i="3" s="1"/>
  <c r="AA57" i="12"/>
  <c r="AA145" i="12"/>
  <c r="AA98" i="12"/>
  <c r="AA18" i="12"/>
  <c r="AA80" i="12"/>
  <c r="AX74" i="3"/>
  <c r="AX17" i="3"/>
  <c r="AX28" i="3" l="1"/>
  <c r="AX112" i="3"/>
  <c r="AA24" i="12"/>
  <c r="AA29" i="12" s="1"/>
  <c r="AA32" i="12" s="1"/>
  <c r="AA19" i="12"/>
  <c r="AA146" i="12"/>
  <c r="AA151" i="12"/>
  <c r="AA156" i="12" s="1"/>
  <c r="AA159" i="12" s="1"/>
  <c r="AA160" i="12" s="1"/>
  <c r="AA99" i="12"/>
  <c r="AA105" i="12"/>
  <c r="AA110" i="12" s="1"/>
  <c r="AY42" i="6"/>
  <c r="AY41" i="6"/>
  <c r="AX32" i="3" l="1"/>
  <c r="AA113" i="12"/>
  <c r="AA114" i="12" s="1"/>
  <c r="AY43" i="6"/>
  <c r="AY63" i="6"/>
  <c r="AY6" i="6"/>
  <c r="AE74" i="5" l="1"/>
  <c r="AI5" i="5" l="1"/>
  <c r="AI74" i="5"/>
  <c r="AI37" i="5"/>
  <c r="AI28" i="5"/>
  <c r="Z168" i="12" l="1"/>
  <c r="Z142" i="12"/>
  <c r="Z171" i="12" s="1"/>
  <c r="Z135" i="12"/>
  <c r="Y135" i="12"/>
  <c r="Z77" i="12"/>
  <c r="Z53" i="12"/>
  <c r="Z80" i="12" s="1"/>
  <c r="Z46" i="12"/>
  <c r="Z36" i="12"/>
  <c r="Z15" i="12"/>
  <c r="Z39" i="12" s="1"/>
  <c r="Z7" i="12"/>
  <c r="Z123" i="12"/>
  <c r="Z95" i="12"/>
  <c r="Z98" i="12" s="1"/>
  <c r="Z88" i="12"/>
  <c r="AW108" i="3"/>
  <c r="AW97" i="3"/>
  <c r="AW85" i="3"/>
  <c r="AW87" i="3" s="1"/>
  <c r="AW73" i="3"/>
  <c r="AW63" i="3"/>
  <c r="AW40" i="3"/>
  <c r="AW37" i="3"/>
  <c r="BA37" i="3" s="1"/>
  <c r="AW16" i="3"/>
  <c r="AW17" i="3" l="1"/>
  <c r="BA16" i="3"/>
  <c r="BA17" i="3" s="1"/>
  <c r="AW109" i="3"/>
  <c r="AW111" i="3" s="1"/>
  <c r="AW23" i="3"/>
  <c r="Z105" i="12"/>
  <c r="Z110" i="12" s="1"/>
  <c r="Z99" i="12"/>
  <c r="Z126" i="12"/>
  <c r="Z18" i="12"/>
  <c r="Z24" i="12" s="1"/>
  <c r="Z29" i="12" s="1"/>
  <c r="Z32" i="12" s="1"/>
  <c r="AW74" i="3"/>
  <c r="Z56" i="12"/>
  <c r="Z145" i="12"/>
  <c r="AW28" i="3" l="1"/>
  <c r="BA28" i="3" s="1"/>
  <c r="BA23" i="3"/>
  <c r="Z113" i="12"/>
  <c r="Z114" i="12" s="1"/>
  <c r="Z19" i="12"/>
  <c r="AW112" i="3"/>
  <c r="Z151" i="12"/>
  <c r="Z156" i="12" s="1"/>
  <c r="Z159" i="12" s="1"/>
  <c r="Z160" i="12" s="1"/>
  <c r="Z146" i="12"/>
  <c r="Z57" i="12"/>
  <c r="Z63" i="12"/>
  <c r="Z68" i="12" s="1"/>
  <c r="Z71" i="12" s="1"/>
  <c r="Z72" i="12" s="1"/>
  <c r="AW32" i="3" l="1"/>
  <c r="BA32" i="3" s="1"/>
  <c r="AH37" i="5"/>
  <c r="N48" i="15" l="1"/>
  <c r="N49" i="15" s="1"/>
  <c r="AJ49" i="15" s="1"/>
  <c r="AJ35" i="15"/>
  <c r="N35" i="15"/>
  <c r="AJ28" i="15"/>
  <c r="AJ27" i="15"/>
  <c r="AJ29" i="15"/>
  <c r="AJ26" i="15"/>
  <c r="AH20" i="5"/>
  <c r="AH19" i="5"/>
  <c r="AH28" i="5"/>
  <c r="AH5" i="5"/>
  <c r="AH59" i="5"/>
  <c r="AH74" i="5"/>
  <c r="AX33" i="6"/>
  <c r="AX41" i="6" s="1"/>
  <c r="AX6" i="6"/>
  <c r="AJ48" i="15" l="1"/>
  <c r="AW64" i="6"/>
  <c r="AX63" i="6"/>
  <c r="N12" i="4" l="1"/>
  <c r="N9" i="4"/>
  <c r="N18" i="4" s="1"/>
  <c r="N27" i="4" s="1"/>
  <c r="N29" i="4" s="1"/>
  <c r="Y168" i="12" l="1"/>
  <c r="Y142" i="12"/>
  <c r="Y145" i="12" s="1"/>
  <c r="Y146" i="12" s="1"/>
  <c r="Y77" i="12"/>
  <c r="Y53" i="12"/>
  <c r="Y56" i="12" s="1"/>
  <c r="Y57" i="12" s="1"/>
  <c r="Y7" i="12"/>
  <c r="Y15" i="12"/>
  <c r="Y39" i="12" s="1"/>
  <c r="Y123" i="12"/>
  <c r="Y95" i="12"/>
  <c r="Y126" i="12" s="1"/>
  <c r="Y88" i="12"/>
  <c r="Y46" i="12" s="1"/>
  <c r="AU108" i="3"/>
  <c r="AU97" i="3"/>
  <c r="AU85" i="3"/>
  <c r="AU87" i="3" s="1"/>
  <c r="AU73" i="3"/>
  <c r="AU63" i="3"/>
  <c r="AU40" i="3"/>
  <c r="AU37" i="3"/>
  <c r="AU16" i="3"/>
  <c r="AU17" i="3" l="1"/>
  <c r="AU74" i="3"/>
  <c r="Y18" i="12"/>
  <c r="Y171" i="12"/>
  <c r="Y80" i="12"/>
  <c r="Y151" i="12"/>
  <c r="Y156" i="12" s="1"/>
  <c r="Y159" i="12" s="1"/>
  <c r="Y160" i="12" s="1"/>
  <c r="Y63" i="12"/>
  <c r="Y68" i="12" s="1"/>
  <c r="Y71" i="12" s="1"/>
  <c r="Y72" i="12" s="1"/>
  <c r="Y98" i="12"/>
  <c r="AU23" i="3"/>
  <c r="AU109" i="3"/>
  <c r="AU111" i="3" s="1"/>
  <c r="AU112" i="3" s="1"/>
  <c r="AU28" i="3" l="1"/>
  <c r="AU32" i="3" s="1"/>
  <c r="Y24" i="12"/>
  <c r="Y29" i="12" s="1"/>
  <c r="Y32" i="12" s="1"/>
  <c r="Y19" i="12"/>
  <c r="Y99" i="12"/>
  <c r="Y105" i="12"/>
  <c r="Y110" i="12" s="1"/>
  <c r="Y113" i="12" l="1"/>
  <c r="Y114" i="12" s="1"/>
  <c r="O44" i="15"/>
  <c r="O31" i="15"/>
  <c r="AW33" i="6" l="1"/>
  <c r="AW41" i="6" s="1"/>
  <c r="AW63" i="6" l="1"/>
  <c r="AW42" i="6"/>
  <c r="AW6" i="6"/>
  <c r="AG37" i="5" l="1"/>
  <c r="AG18" i="5" l="1"/>
  <c r="AE18" i="5" l="1"/>
  <c r="AG74" i="5" l="1"/>
  <c r="AG59" i="5"/>
  <c r="AG28" i="5"/>
  <c r="AG20" i="5"/>
  <c r="AG19" i="5"/>
  <c r="AG5" i="5"/>
  <c r="X168" i="12" l="1"/>
  <c r="X142" i="12"/>
  <c r="X171" i="12" s="1"/>
  <c r="X77" i="12"/>
  <c r="X53" i="12"/>
  <c r="X56" i="12" s="1"/>
  <c r="X15" i="12"/>
  <c r="X18" i="12" s="1"/>
  <c r="X7" i="12"/>
  <c r="X123" i="12"/>
  <c r="X95" i="12"/>
  <c r="X126" i="12" s="1"/>
  <c r="X88" i="12"/>
  <c r="X135" i="12" s="1"/>
  <c r="AT40" i="3"/>
  <c r="X145" i="12" l="1"/>
  <c r="X151" i="12" s="1"/>
  <c r="X156" i="12" s="1"/>
  <c r="X159" i="12" s="1"/>
  <c r="X160" i="12" s="1"/>
  <c r="X39" i="12"/>
  <c r="X98" i="12"/>
  <c r="X105" i="12" s="1"/>
  <c r="X110" i="12" s="1"/>
  <c r="X24" i="12"/>
  <c r="X29" i="12" s="1"/>
  <c r="X32" i="12" s="1"/>
  <c r="X19" i="12"/>
  <c r="X57" i="12"/>
  <c r="X63" i="12"/>
  <c r="X68" i="12" s="1"/>
  <c r="X71" i="12" s="1"/>
  <c r="X72" i="12" s="1"/>
  <c r="X80" i="12"/>
  <c r="X46" i="12"/>
  <c r="AT108" i="3"/>
  <c r="AT97" i="3"/>
  <c r="AT85" i="3"/>
  <c r="AT87" i="3" s="1"/>
  <c r="AT73" i="3"/>
  <c r="AT63" i="3"/>
  <c r="AT37" i="3"/>
  <c r="AT16" i="3"/>
  <c r="AV64" i="6"/>
  <c r="AV63" i="6"/>
  <c r="AV42" i="6"/>
  <c r="AU33" i="6"/>
  <c r="AV33" i="6"/>
  <c r="AV41" i="6" s="1"/>
  <c r="X113" i="12" l="1"/>
  <c r="X114" i="12" s="1"/>
  <c r="AT23" i="3"/>
  <c r="X146" i="12"/>
  <c r="X99" i="12"/>
  <c r="AT109" i="3"/>
  <c r="AT111" i="3" s="1"/>
  <c r="AT74" i="3"/>
  <c r="AT17" i="3"/>
  <c r="AV6" i="6"/>
  <c r="AT112" i="3" l="1"/>
  <c r="AT28" i="3"/>
  <c r="AB37" i="5"/>
  <c r="AF37" i="5"/>
  <c r="AT32" i="3" l="1"/>
  <c r="AE19" i="5"/>
  <c r="AF5" i="5" l="1"/>
  <c r="AF74" i="5"/>
  <c r="AF59" i="5"/>
  <c r="AF28" i="5"/>
  <c r="AF20" i="5"/>
  <c r="AF19" i="5"/>
  <c r="AF18" i="5"/>
  <c r="P44" i="15"/>
  <c r="P31" i="15"/>
  <c r="W168" i="12"/>
  <c r="V142" i="12"/>
  <c r="V145" i="12" s="1"/>
  <c r="V151" i="12" s="1"/>
  <c r="W142" i="12"/>
  <c r="W145" i="12" s="1"/>
  <c r="W151" i="12" s="1"/>
  <c r="V123" i="12"/>
  <c r="W123" i="12"/>
  <c r="W95" i="12"/>
  <c r="V95" i="12"/>
  <c r="V98" i="12" s="1"/>
  <c r="V105" i="12" s="1"/>
  <c r="V110" i="12" s="1"/>
  <c r="V113" i="12" s="1"/>
  <c r="W53" i="12" l="1"/>
  <c r="W56" i="12" s="1"/>
  <c r="W15" i="12"/>
  <c r="W18" i="12" s="1"/>
  <c r="W7" i="12"/>
  <c r="W88" i="12"/>
  <c r="W135" i="12" s="1"/>
  <c r="AS13" i="3"/>
  <c r="AR63" i="3"/>
  <c r="AR108" i="3"/>
  <c r="AR109" i="3" s="1"/>
  <c r="AR111" i="3" s="1"/>
  <c r="AS108" i="3"/>
  <c r="AP108" i="3"/>
  <c r="AS85" i="3"/>
  <c r="AR85" i="3"/>
  <c r="AP85" i="3"/>
  <c r="AO85" i="3"/>
  <c r="AN85" i="3"/>
  <c r="AS63" i="3"/>
  <c r="AR73" i="3"/>
  <c r="AS73" i="3"/>
  <c r="AP73" i="3"/>
  <c r="AK73" i="3"/>
  <c r="AP63" i="3"/>
  <c r="AS40" i="3" l="1"/>
  <c r="AV13" i="3"/>
  <c r="AV40" i="3" s="1"/>
  <c r="W57" i="12"/>
  <c r="W63" i="12"/>
  <c r="W68" i="12" s="1"/>
  <c r="W71" i="12" s="1"/>
  <c r="W72" i="12" s="1"/>
  <c r="W80" i="12"/>
  <c r="W126" i="12"/>
  <c r="W98" i="12"/>
  <c r="W105" i="12" s="1"/>
  <c r="W110" i="12" s="1"/>
  <c r="W24" i="12"/>
  <c r="W29" i="12" s="1"/>
  <c r="W32" i="12" s="1"/>
  <c r="W19" i="12"/>
  <c r="W156" i="12"/>
  <c r="W159" i="12" s="1"/>
  <c r="W160" i="12" s="1"/>
  <c r="W146" i="12"/>
  <c r="W39" i="12"/>
  <c r="W171" i="12"/>
  <c r="W46" i="12"/>
  <c r="AS74" i="3"/>
  <c r="AR74" i="3"/>
  <c r="AR112" i="3" s="1"/>
  <c r="W113" i="12" l="1"/>
  <c r="W114" i="12" s="1"/>
  <c r="W77" i="12"/>
  <c r="W99" i="12"/>
  <c r="AS97" i="3" l="1"/>
  <c r="AS109" i="3" s="1"/>
  <c r="AS87" i="3"/>
  <c r="AS37" i="3"/>
  <c r="AV37" i="3" s="1"/>
  <c r="AS16" i="3"/>
  <c r="AS17" i="3" l="1"/>
  <c r="AV16" i="3"/>
  <c r="AV17" i="3" s="1"/>
  <c r="AS111" i="3"/>
  <c r="AS112" i="3" s="1"/>
  <c r="AS23" i="3"/>
  <c r="AS28" i="3" l="1"/>
  <c r="AV28" i="3" s="1"/>
  <c r="AV23" i="3"/>
  <c r="AS63" i="6"/>
  <c r="AT63" i="6"/>
  <c r="AU63" i="6"/>
  <c r="AU64" i="6"/>
  <c r="AT64" i="6"/>
  <c r="AS32" i="3" l="1"/>
  <c r="AV32" i="3" s="1"/>
  <c r="AU6" i="6"/>
  <c r="AT6" i="6" l="1"/>
  <c r="AD74" i="5" l="1"/>
  <c r="AE37" i="5" l="1"/>
  <c r="AD19" i="5" l="1"/>
  <c r="Q44" i="15" l="1"/>
  <c r="Q31" i="15"/>
  <c r="AE59" i="5"/>
  <c r="AE28" i="5"/>
  <c r="AE20" i="5"/>
  <c r="V171" i="12"/>
  <c r="V168" i="12"/>
  <c r="V156" i="12"/>
  <c r="V159" i="12" s="1"/>
  <c r="V160" i="12" s="1"/>
  <c r="V80" i="12"/>
  <c r="V77" i="12"/>
  <c r="V56" i="12"/>
  <c r="V57" i="12" s="1"/>
  <c r="V39" i="12"/>
  <c r="V19" i="12"/>
  <c r="V126" i="12"/>
  <c r="V114" i="12"/>
  <c r="V99" i="12"/>
  <c r="AR40" i="3"/>
  <c r="AR17" i="3"/>
  <c r="V63" i="12" l="1"/>
  <c r="V68" i="12" s="1"/>
  <c r="V71" i="12" s="1"/>
  <c r="V72" i="12" s="1"/>
  <c r="V146" i="12"/>
  <c r="AD37" i="5"/>
  <c r="AK44" i="15" l="1"/>
  <c r="AK31" i="15"/>
  <c r="AC18" i="5" l="1"/>
  <c r="AD20" i="5"/>
  <c r="AD59" i="5" l="1"/>
  <c r="AD28" i="5"/>
  <c r="AD18" i="5"/>
  <c r="M26" i="4"/>
  <c r="U77" i="12" l="1"/>
  <c r="U168" i="12" l="1"/>
  <c r="U142" i="12"/>
  <c r="U135" i="12"/>
  <c r="U53" i="12"/>
  <c r="U56" i="12" s="1"/>
  <c r="U63" i="12" s="1"/>
  <c r="U68" i="12" s="1"/>
  <c r="U46" i="12"/>
  <c r="U15" i="12"/>
  <c r="U39" i="12" s="1"/>
  <c r="U7" i="12"/>
  <c r="U123" i="12"/>
  <c r="U95" i="12"/>
  <c r="U98" i="12" s="1"/>
  <c r="U105" i="12" s="1"/>
  <c r="U88" i="12"/>
  <c r="AP97" i="3"/>
  <c r="U145" i="12" l="1"/>
  <c r="U151" i="12" s="1"/>
  <c r="U156" i="12" s="1"/>
  <c r="U159" i="12" s="1"/>
  <c r="U160" i="12" s="1"/>
  <c r="U171" i="12"/>
  <c r="U18" i="12"/>
  <c r="U19" i="12" s="1"/>
  <c r="U71" i="12"/>
  <c r="U72" i="12" s="1"/>
  <c r="U57" i="12"/>
  <c r="U99" i="12"/>
  <c r="U110" i="12"/>
  <c r="U80" i="12"/>
  <c r="U126" i="12"/>
  <c r="AP109" i="3"/>
  <c r="U146" i="12" l="1"/>
  <c r="U113" i="12"/>
  <c r="U114" i="12" s="1"/>
  <c r="U24" i="12"/>
  <c r="U29" i="12" s="1"/>
  <c r="U32" i="12" s="1"/>
  <c r="AP87" i="3"/>
  <c r="AP111" i="3" s="1"/>
  <c r="AP74" i="3"/>
  <c r="AP112" i="3" l="1"/>
  <c r="AP40" i="3"/>
  <c r="AP17" i="3" l="1"/>
  <c r="AC37" i="5"/>
  <c r="AS64" i="6"/>
  <c r="AR64" i="6"/>
  <c r="AC74" i="5" l="1"/>
  <c r="AC59" i="5"/>
  <c r="AC28" i="5"/>
  <c r="AC20" i="5"/>
  <c r="AB18" i="5"/>
  <c r="AS6" i="6"/>
  <c r="M12" i="4"/>
  <c r="M9" i="4"/>
  <c r="M18" i="4" s="1"/>
  <c r="T168" i="12" l="1"/>
  <c r="T142" i="12"/>
  <c r="T171" i="12" s="1"/>
  <c r="T135" i="12"/>
  <c r="T77" i="12"/>
  <c r="T53" i="12"/>
  <c r="S15" i="12"/>
  <c r="T15" i="12"/>
  <c r="T39" i="12" s="1"/>
  <c r="R15" i="12"/>
  <c r="O15" i="12"/>
  <c r="F15" i="12"/>
  <c r="G15" i="12"/>
  <c r="H15" i="12"/>
  <c r="I15" i="12"/>
  <c r="J15" i="12"/>
  <c r="K15" i="12"/>
  <c r="T123" i="12"/>
  <c r="T95" i="12"/>
  <c r="T98" i="12" s="1"/>
  <c r="T7" i="12"/>
  <c r="T88" i="12"/>
  <c r="AO108" i="3"/>
  <c r="AO97" i="3"/>
  <c r="AO87" i="3"/>
  <c r="AO73" i="3"/>
  <c r="AO63" i="3"/>
  <c r="AO37" i="3"/>
  <c r="AO13" i="3"/>
  <c r="AO74" i="3" l="1"/>
  <c r="AO16" i="3"/>
  <c r="T56" i="12"/>
  <c r="T63" i="12" s="1"/>
  <c r="T68" i="12" s="1"/>
  <c r="T71" i="12" s="1"/>
  <c r="T72" i="12" s="1"/>
  <c r="AO109" i="3"/>
  <c r="AO111" i="3" s="1"/>
  <c r="T80" i="12"/>
  <c r="T145" i="12"/>
  <c r="T146" i="12" s="1"/>
  <c r="T57" i="12"/>
  <c r="T18" i="12"/>
  <c r="T24" i="12" s="1"/>
  <c r="T29" i="12" s="1"/>
  <c r="T32" i="12" s="1"/>
  <c r="T126" i="12"/>
  <c r="T99" i="12"/>
  <c r="T105" i="12"/>
  <c r="AO40" i="3"/>
  <c r="AO23" i="3"/>
  <c r="T46" i="12"/>
  <c r="AN37" i="3"/>
  <c r="AN13" i="3"/>
  <c r="AO112" i="3" l="1"/>
  <c r="T151" i="12"/>
  <c r="T156" i="12" s="1"/>
  <c r="T159" i="12" s="1"/>
  <c r="T160" i="12" s="1"/>
  <c r="AO28" i="3"/>
  <c r="AO17" i="3"/>
  <c r="T19" i="12"/>
  <c r="T110" i="12"/>
  <c r="T7" i="15"/>
  <c r="T8" i="15"/>
  <c r="T10" i="15"/>
  <c r="T9" i="15"/>
  <c r="T6" i="15"/>
  <c r="U6" i="15"/>
  <c r="T113" i="12" l="1"/>
  <c r="T114" i="12" s="1"/>
  <c r="AO32" i="3"/>
  <c r="AB19" i="5"/>
  <c r="AB20" i="5"/>
  <c r="AB74" i="5" l="1"/>
  <c r="AB59" i="5"/>
  <c r="AB28" i="5"/>
  <c r="R168" i="12"/>
  <c r="S168" i="12"/>
  <c r="S142" i="12"/>
  <c r="S171" i="12" s="1"/>
  <c r="S53" i="12"/>
  <c r="S56" i="12" s="1"/>
  <c r="S63" i="12" s="1"/>
  <c r="S68" i="12" s="1"/>
  <c r="S39" i="12"/>
  <c r="Q19" i="12"/>
  <c r="S18" i="12"/>
  <c r="S19" i="12" s="1"/>
  <c r="S7" i="12"/>
  <c r="S123" i="12"/>
  <c r="S95" i="12"/>
  <c r="S98" i="12" s="1"/>
  <c r="AR63" i="6"/>
  <c r="S80" i="12" l="1"/>
  <c r="S145" i="12"/>
  <c r="S126" i="12"/>
  <c r="S71" i="12"/>
  <c r="S57" i="12"/>
  <c r="S24" i="12"/>
  <c r="S29" i="12" s="1"/>
  <c r="S32" i="12" s="1"/>
  <c r="S105" i="12"/>
  <c r="S110" i="12" s="1"/>
  <c r="S99" i="12"/>
  <c r="S113" i="12" l="1"/>
  <c r="S114" i="12" s="1"/>
  <c r="S151" i="12"/>
  <c r="S156" i="12" s="1"/>
  <c r="S159" i="12" s="1"/>
  <c r="S160" i="12" s="1"/>
  <c r="S146" i="12"/>
  <c r="S76" i="12"/>
  <c r="S77" i="12" s="1"/>
  <c r="S72" i="12"/>
  <c r="AR6" i="6"/>
  <c r="AN16" i="3"/>
  <c r="AN40" i="3"/>
  <c r="AN17" i="3" l="1"/>
  <c r="AN23" i="3"/>
  <c r="AN108" i="3"/>
  <c r="AN97" i="3"/>
  <c r="AN87" i="3"/>
  <c r="AN73" i="3"/>
  <c r="AN63" i="3"/>
  <c r="S88" i="12"/>
  <c r="AQ40" i="6"/>
  <c r="AQ38" i="6"/>
  <c r="AQ36" i="6"/>
  <c r="AQ25" i="6"/>
  <c r="AA37" i="5"/>
  <c r="AN28" i="3" l="1"/>
  <c r="AN32" i="3" s="1"/>
  <c r="S135" i="12"/>
  <c r="S46" i="12"/>
  <c r="AN109" i="3"/>
  <c r="AN111" i="3" s="1"/>
  <c r="AN74" i="3"/>
  <c r="AQ63" i="6"/>
  <c r="AN112" i="3" l="1"/>
  <c r="AA59" i="5"/>
  <c r="AA28" i="5"/>
  <c r="AA74" i="5"/>
  <c r="AQ64" i="6" l="1"/>
  <c r="AO42" i="6"/>
  <c r="AQ6" i="6" l="1"/>
  <c r="U20" i="15" l="1"/>
  <c r="T20" i="15" s="1"/>
  <c r="U10" i="15"/>
  <c r="U9" i="15"/>
  <c r="U8" i="15"/>
  <c r="U7" i="15"/>
  <c r="M27" i="4" l="1"/>
  <c r="M29" i="4" s="1"/>
  <c r="AM108" i="3"/>
  <c r="AM97" i="3"/>
  <c r="AM87" i="3"/>
  <c r="AM73" i="3"/>
  <c r="AM63" i="3"/>
  <c r="R142" i="12"/>
  <c r="R171" i="12" s="1"/>
  <c r="R77" i="12"/>
  <c r="R53" i="12"/>
  <c r="R56" i="12" s="1"/>
  <c r="R46" i="12"/>
  <c r="R18" i="12"/>
  <c r="R19" i="12" s="1"/>
  <c r="R7" i="12"/>
  <c r="R123" i="12"/>
  <c r="R95" i="12"/>
  <c r="R98" i="12" s="1"/>
  <c r="R99" i="12" s="1"/>
  <c r="R88" i="12"/>
  <c r="AM37" i="3"/>
  <c r="AQ37" i="3" s="1"/>
  <c r="AK17" i="3"/>
  <c r="AM13" i="3"/>
  <c r="AM40" i="3" l="1"/>
  <c r="AQ13" i="3"/>
  <c r="AQ40" i="3" s="1"/>
  <c r="R63" i="12"/>
  <c r="R68" i="12" s="1"/>
  <c r="R71" i="12" s="1"/>
  <c r="R72" i="12" s="1"/>
  <c r="R145" i="12"/>
  <c r="R151" i="12" s="1"/>
  <c r="R156" i="12" s="1"/>
  <c r="R159" i="12" s="1"/>
  <c r="R160" i="12" s="1"/>
  <c r="R57" i="12"/>
  <c r="R24" i="12"/>
  <c r="R29" i="12" s="1"/>
  <c r="R32" i="12" s="1"/>
  <c r="R35" i="12" s="1"/>
  <c r="R36" i="12" s="1"/>
  <c r="AM74" i="3"/>
  <c r="AM109" i="3"/>
  <c r="AM111" i="3" s="1"/>
  <c r="AM112" i="3" s="1"/>
  <c r="R105" i="12"/>
  <c r="R110" i="12" s="1"/>
  <c r="AM16" i="3"/>
  <c r="AQ16" i="3" s="1"/>
  <c r="AQ17" i="3" s="1"/>
  <c r="R113" i="12" l="1"/>
  <c r="R114" i="12" s="1"/>
  <c r="R146" i="12"/>
  <c r="AM23" i="3"/>
  <c r="AM17" i="3"/>
  <c r="AM28" i="3" l="1"/>
  <c r="AQ28" i="3" s="1"/>
  <c r="AQ23" i="3"/>
  <c r="V44" i="15"/>
  <c r="V31" i="15"/>
  <c r="AM32" i="3" l="1"/>
  <c r="AQ32" i="3" s="1"/>
  <c r="AP64" i="6"/>
  <c r="AP63" i="6"/>
  <c r="AP25" i="6" l="1"/>
  <c r="AK63" i="3" l="1"/>
  <c r="AK74" i="3" s="1"/>
  <c r="AK85" i="3"/>
  <c r="AK87" i="3" s="1"/>
  <c r="Z74" i="5"/>
  <c r="Z59" i="5"/>
  <c r="Z37" i="5"/>
  <c r="Z28" i="5"/>
  <c r="L26" i="4"/>
  <c r="L9" i="4"/>
  <c r="L12" i="4"/>
  <c r="Q171" i="12"/>
  <c r="Q168" i="12"/>
  <c r="Q160" i="12"/>
  <c r="Q146" i="12"/>
  <c r="Q77" i="12"/>
  <c r="N57" i="12"/>
  <c r="Q53" i="12"/>
  <c r="Q56" i="12" s="1"/>
  <c r="Q7" i="12"/>
  <c r="P126" i="12"/>
  <c r="Q126" i="12"/>
  <c r="Q123" i="12"/>
  <c r="Q105" i="12"/>
  <c r="Q110" i="12" s="1"/>
  <c r="Q99" i="12"/>
  <c r="Q88" i="12"/>
  <c r="Q46" i="12" s="1"/>
  <c r="AK108" i="3"/>
  <c r="AJ97" i="3"/>
  <c r="AK97" i="3"/>
  <c r="AI40" i="3"/>
  <c r="AJ40" i="3"/>
  <c r="AK40" i="3"/>
  <c r="AL44" i="15"/>
  <c r="AL31" i="15"/>
  <c r="Q113" i="12" l="1"/>
  <c r="Q114" i="12" s="1"/>
  <c r="L18" i="4"/>
  <c r="L27" i="4" s="1"/>
  <c r="L29" i="4" s="1"/>
  <c r="Q63" i="12"/>
  <c r="Q68" i="12" s="1"/>
  <c r="Q71" i="12" s="1"/>
  <c r="Q72" i="12" s="1"/>
  <c r="Q57" i="12"/>
  <c r="Q80" i="12"/>
  <c r="Q135" i="12"/>
  <c r="AK109" i="3"/>
  <c r="AK111" i="3" s="1"/>
  <c r="AK112" i="3" s="1"/>
  <c r="X74" i="5"/>
  <c r="Y74" i="5"/>
  <c r="P105" i="12" l="1"/>
  <c r="P110" i="12" s="1"/>
  <c r="P99" i="12"/>
  <c r="W31" i="15"/>
  <c r="P113" i="12" l="1"/>
  <c r="P114" i="12" s="1"/>
  <c r="W44" i="15"/>
  <c r="Y59" i="5"/>
  <c r="Y37" i="5"/>
  <c r="Y28" i="5"/>
  <c r="P168" i="12"/>
  <c r="P142" i="12"/>
  <c r="P145" i="12" s="1"/>
  <c r="P77" i="12"/>
  <c r="P53" i="12"/>
  <c r="P80" i="12" s="1"/>
  <c r="P18" i="12"/>
  <c r="P24" i="12" s="1"/>
  <c r="P29" i="12" s="1"/>
  <c r="P32" i="12" s="1"/>
  <c r="P7" i="12"/>
  <c r="P171" i="12" l="1"/>
  <c r="P151" i="12"/>
  <c r="P156" i="12" s="1"/>
  <c r="P159" i="12" s="1"/>
  <c r="P160" i="12" s="1"/>
  <c r="P146" i="12"/>
  <c r="P56" i="12"/>
  <c r="P19" i="12"/>
  <c r="P123" i="12"/>
  <c r="P63" i="12" l="1"/>
  <c r="P68" i="12" s="1"/>
  <c r="P71" i="12" s="1"/>
  <c r="P72" i="12" s="1"/>
  <c r="P57" i="12"/>
  <c r="P88" i="12"/>
  <c r="AJ108" i="3"/>
  <c r="AJ109" i="3" s="1"/>
  <c r="AJ85" i="3"/>
  <c r="AJ87" i="3" s="1"/>
  <c r="AJ73" i="3"/>
  <c r="AJ63" i="3"/>
  <c r="AO63" i="6"/>
  <c r="AO64" i="6"/>
  <c r="AO41" i="6"/>
  <c r="C52" i="16"/>
  <c r="E50" i="16"/>
  <c r="B50" i="16"/>
  <c r="B49" i="16"/>
  <c r="D48" i="16"/>
  <c r="E48" i="16" s="1"/>
  <c r="D45" i="16"/>
  <c r="C36" i="16"/>
  <c r="E34" i="16"/>
  <c r="D34" i="16"/>
  <c r="B34" i="16"/>
  <c r="B33" i="16"/>
  <c r="D32" i="16"/>
  <c r="E32" i="16" s="1"/>
  <c r="E30" i="16"/>
  <c r="D30" i="16"/>
  <c r="D23" i="16"/>
  <c r="E23" i="16" s="1"/>
  <c r="E19" i="16"/>
  <c r="D19" i="16"/>
  <c r="C16" i="16"/>
  <c r="D6" i="16"/>
  <c r="E6" i="16" s="1"/>
  <c r="AJ74" i="3" l="1"/>
  <c r="AJ111" i="3"/>
  <c r="P135" i="12"/>
  <c r="P46" i="12"/>
  <c r="D29" i="16"/>
  <c r="E17" i="16"/>
  <c r="D46" i="16"/>
  <c r="D47" i="16" s="1"/>
  <c r="E47" i="16" s="1"/>
  <c r="D16" i="16"/>
  <c r="E16" i="16" s="1"/>
  <c r="E20" i="16" s="1"/>
  <c r="D17" i="16"/>
  <c r="D36" i="16"/>
  <c r="D52" i="16"/>
  <c r="E45" i="16"/>
  <c r="D49" i="16"/>
  <c r="E52" i="16"/>
  <c r="E46" i="16"/>
  <c r="E36" i="16"/>
  <c r="AJ112" i="3" l="1"/>
  <c r="D51" i="16"/>
  <c r="D54" i="16" s="1"/>
  <c r="D31" i="16"/>
  <c r="E31" i="16" s="1"/>
  <c r="D33" i="16"/>
  <c r="E29" i="16"/>
  <c r="E33" i="16" s="1"/>
  <c r="D18" i="16"/>
  <c r="E18" i="16" s="1"/>
  <c r="D20" i="16"/>
  <c r="E49" i="16"/>
  <c r="E51" i="16" s="1"/>
  <c r="E54" i="16" s="1"/>
  <c r="D22" i="16" l="1"/>
  <c r="D25" i="16" s="1"/>
  <c r="E35" i="16"/>
  <c r="E38" i="16" s="1"/>
  <c r="D35" i="16"/>
  <c r="D38" i="16" s="1"/>
  <c r="E22" i="16"/>
  <c r="E25" i="16" s="1"/>
  <c r="AN64" i="6" l="1"/>
  <c r="O142" i="12"/>
  <c r="O171" i="12" s="1"/>
  <c r="X44" i="15"/>
  <c r="X31" i="15"/>
  <c r="X59" i="5" l="1"/>
  <c r="X37" i="5"/>
  <c r="X28" i="5" l="1"/>
  <c r="AN63" i="6"/>
  <c r="N171" i="12"/>
  <c r="O168" i="12"/>
  <c r="N160" i="12"/>
  <c r="M146" i="12"/>
  <c r="N146" i="12"/>
  <c r="O145" i="12"/>
  <c r="L80" i="12"/>
  <c r="M80" i="12"/>
  <c r="N80" i="12"/>
  <c r="O77" i="12"/>
  <c r="O53" i="12"/>
  <c r="O56" i="12" s="1"/>
  <c r="O18" i="12"/>
  <c r="O7" i="12"/>
  <c r="O123" i="12"/>
  <c r="O95" i="12"/>
  <c r="O126" i="12" s="1"/>
  <c r="O88" i="12"/>
  <c r="O135" i="12" s="1"/>
  <c r="N108" i="3"/>
  <c r="O108" i="3"/>
  <c r="P108" i="3"/>
  <c r="Q108" i="3"/>
  <c r="S108" i="3"/>
  <c r="T108" i="3"/>
  <c r="U108" i="3"/>
  <c r="V108" i="3"/>
  <c r="X108" i="3"/>
  <c r="Y108" i="3"/>
  <c r="Z108" i="3"/>
  <c r="AA108" i="3"/>
  <c r="AC108" i="3"/>
  <c r="AD108" i="3"/>
  <c r="AE108" i="3"/>
  <c r="AF108" i="3"/>
  <c r="AH108" i="3"/>
  <c r="AI108" i="3"/>
  <c r="AI97" i="3"/>
  <c r="AI85" i="3"/>
  <c r="AI87" i="3" s="1"/>
  <c r="AI73" i="3"/>
  <c r="AH73" i="3"/>
  <c r="AI63" i="3"/>
  <c r="AH17" i="3"/>
  <c r="AI17" i="3"/>
  <c r="AA44" i="15"/>
  <c r="AB44" i="15"/>
  <c r="AC44" i="15"/>
  <c r="Y44" i="15"/>
  <c r="AC31" i="15"/>
  <c r="Y31" i="15"/>
  <c r="O46" i="12" l="1"/>
  <c r="O98" i="12"/>
  <c r="O99" i="12" s="1"/>
  <c r="O63" i="12"/>
  <c r="O68" i="12" s="1"/>
  <c r="O71" i="12" s="1"/>
  <c r="O72" i="12" s="1"/>
  <c r="O57" i="12"/>
  <c r="AI74" i="3"/>
  <c r="AI109" i="3"/>
  <c r="AI111" i="3" s="1"/>
  <c r="O19" i="12"/>
  <c r="O24" i="12"/>
  <c r="O29" i="12" s="1"/>
  <c r="O32" i="12" s="1"/>
  <c r="O35" i="12" s="1"/>
  <c r="O36" i="12" s="1"/>
  <c r="O80" i="12"/>
  <c r="O105" i="12"/>
  <c r="O110" i="12" s="1"/>
  <c r="O151" i="12"/>
  <c r="O156" i="12" s="1"/>
  <c r="O159" i="12" s="1"/>
  <c r="O160" i="12" s="1"/>
  <c r="O146" i="12"/>
  <c r="AI112" i="3" l="1"/>
  <c r="O113" i="12"/>
  <c r="O114" i="12" s="1"/>
  <c r="W74" i="5"/>
  <c r="W37" i="5" l="1"/>
  <c r="W28" i="5"/>
  <c r="AM63" i="6"/>
  <c r="AM64" i="6"/>
  <c r="N19" i="12"/>
  <c r="N126" i="12"/>
  <c r="N114" i="12"/>
  <c r="N99" i="12"/>
  <c r="N7" i="12"/>
  <c r="M7" i="12"/>
  <c r="N88" i="12"/>
  <c r="M88" i="12"/>
  <c r="AF97" i="3"/>
  <c r="AH97" i="3"/>
  <c r="AH109" i="3" s="1"/>
  <c r="AF85" i="3"/>
  <c r="AF87" i="3" s="1"/>
  <c r="AH85" i="3"/>
  <c r="AH87" i="3" s="1"/>
  <c r="AF73" i="3"/>
  <c r="AF63" i="3"/>
  <c r="AH63" i="3"/>
  <c r="AH40" i="3"/>
  <c r="N135" i="12" l="1"/>
  <c r="N46" i="12"/>
  <c r="AF74" i="3"/>
  <c r="AH111" i="3"/>
  <c r="AH74" i="3"/>
  <c r="AF109" i="3"/>
  <c r="AF111" i="3" s="1"/>
  <c r="AF112" i="3" s="1"/>
  <c r="AH112" i="3" l="1"/>
  <c r="AM44" i="15"/>
  <c r="AD44" i="15"/>
  <c r="AE44" i="15"/>
  <c r="AF44" i="15"/>
  <c r="Z44" i="15"/>
  <c r="AM31" i="15"/>
  <c r="AB31" i="15"/>
  <c r="AD31" i="15"/>
  <c r="AE31" i="15"/>
  <c r="AF31" i="15"/>
  <c r="Z31" i="15"/>
  <c r="V74" i="5" l="1"/>
  <c r="V28" i="5" l="1"/>
  <c r="AL63" i="6"/>
  <c r="AL64" i="6"/>
  <c r="K26" i="4"/>
  <c r="M171" i="12"/>
  <c r="M160" i="12"/>
  <c r="M135" i="12"/>
  <c r="M72" i="12"/>
  <c r="M57" i="12"/>
  <c r="M46" i="12"/>
  <c r="M19" i="12"/>
  <c r="M114" i="12"/>
  <c r="M99" i="12"/>
  <c r="AF17" i="3"/>
  <c r="K27" i="4" l="1"/>
  <c r="AN44" i="15"/>
  <c r="AO44" i="15"/>
  <c r="AP44" i="15"/>
  <c r="AQ44" i="15"/>
  <c r="AN31" i="15"/>
  <c r="AO31" i="15"/>
  <c r="AP31" i="15"/>
  <c r="AQ31" i="15"/>
  <c r="AA31" i="15"/>
  <c r="U74" i="5" l="1"/>
  <c r="U28" i="5"/>
  <c r="AK64" i="6"/>
  <c r="AK63" i="6"/>
  <c r="L171" i="12"/>
  <c r="L160" i="12"/>
  <c r="L146" i="12"/>
  <c r="L135" i="12"/>
  <c r="L72" i="12"/>
  <c r="L57" i="12"/>
  <c r="L46" i="12"/>
  <c r="L19" i="12"/>
  <c r="L7" i="12"/>
  <c r="L126" i="12"/>
  <c r="L114" i="12"/>
  <c r="L99" i="12"/>
  <c r="AE97" i="3"/>
  <c r="AE85" i="3"/>
  <c r="AE87" i="3" s="1"/>
  <c r="AE73" i="3"/>
  <c r="AE63" i="3"/>
  <c r="AD17" i="3"/>
  <c r="AE17" i="3"/>
  <c r="AE109" i="3" l="1"/>
  <c r="AE111" i="3" s="1"/>
  <c r="AE74" i="3"/>
  <c r="AE112" i="3" l="1"/>
  <c r="D160" i="12"/>
  <c r="E160" i="12"/>
  <c r="F160" i="12"/>
  <c r="G160" i="12"/>
  <c r="H160" i="12"/>
  <c r="I160" i="12"/>
  <c r="J160" i="12"/>
  <c r="K160" i="12"/>
  <c r="D146" i="12"/>
  <c r="E146" i="12"/>
  <c r="F146" i="12"/>
  <c r="G146" i="12"/>
  <c r="H146" i="12"/>
  <c r="I146" i="12"/>
  <c r="J146" i="12"/>
  <c r="K146" i="12"/>
  <c r="D72" i="12"/>
  <c r="E72" i="12"/>
  <c r="F72" i="12"/>
  <c r="G72" i="12"/>
  <c r="H72" i="12"/>
  <c r="I72" i="12"/>
  <c r="J72" i="12"/>
  <c r="K72" i="12"/>
  <c r="D57" i="12"/>
  <c r="E57" i="12"/>
  <c r="F57" i="12"/>
  <c r="G57" i="12"/>
  <c r="H57" i="12"/>
  <c r="I57" i="12"/>
  <c r="J57" i="12"/>
  <c r="K57" i="12"/>
  <c r="D19" i="12"/>
  <c r="E19" i="12"/>
  <c r="D114" i="12"/>
  <c r="E114" i="12"/>
  <c r="F114" i="12"/>
  <c r="G114" i="12"/>
  <c r="H114" i="12"/>
  <c r="I114" i="12"/>
  <c r="K114" i="12"/>
  <c r="D99" i="12"/>
  <c r="E99" i="12"/>
  <c r="F99" i="12"/>
  <c r="G99" i="12"/>
  <c r="H99" i="12"/>
  <c r="I99" i="12"/>
  <c r="K99" i="12"/>
  <c r="D126" i="12"/>
  <c r="E126" i="12"/>
  <c r="F126" i="12"/>
  <c r="G126" i="12"/>
  <c r="H126" i="12"/>
  <c r="I126" i="12"/>
  <c r="D39" i="12"/>
  <c r="E39" i="12"/>
  <c r="D80" i="12"/>
  <c r="E80" i="12"/>
  <c r="F80" i="12"/>
  <c r="G80" i="12"/>
  <c r="H80" i="12"/>
  <c r="I80" i="12"/>
  <c r="J80" i="12"/>
  <c r="D171" i="12"/>
  <c r="E171" i="12"/>
  <c r="F171" i="12"/>
  <c r="J171" i="12"/>
  <c r="I171" i="12"/>
  <c r="H171" i="12"/>
  <c r="G171" i="12"/>
  <c r="K171" i="12"/>
  <c r="K80" i="12"/>
  <c r="K126" i="12"/>
  <c r="T74" i="5" l="1"/>
  <c r="AB20" i="15" l="1"/>
  <c r="AN20" i="15"/>
  <c r="AF21" i="15" l="1"/>
  <c r="AB21" i="15"/>
  <c r="AQ21" i="15"/>
  <c r="AP21" i="15"/>
  <c r="AO21" i="15"/>
  <c r="AN21" i="15"/>
  <c r="AQ23" i="15"/>
  <c r="AP23" i="15"/>
  <c r="AO23" i="15"/>
  <c r="T59" i="5" l="1"/>
  <c r="T28" i="5"/>
  <c r="AJ63" i="6"/>
  <c r="AJ64" i="6"/>
  <c r="H135" i="12" l="1"/>
  <c r="I135" i="12"/>
  <c r="J135" i="12"/>
  <c r="K135" i="12"/>
  <c r="K46" i="12"/>
  <c r="K38" i="12"/>
  <c r="K39" i="12" s="1"/>
  <c r="F29" i="12"/>
  <c r="G29" i="12"/>
  <c r="H29" i="12"/>
  <c r="I29" i="12"/>
  <c r="F39" i="12"/>
  <c r="G39" i="12"/>
  <c r="H39" i="12"/>
  <c r="I39" i="12"/>
  <c r="J39" i="12"/>
  <c r="K19" i="12"/>
  <c r="H7" i="12"/>
  <c r="I7" i="12"/>
  <c r="J7" i="12"/>
  <c r="K7" i="12"/>
  <c r="AC97" i="3"/>
  <c r="AD97" i="3"/>
  <c r="AD85" i="3"/>
  <c r="AD87" i="3" s="1"/>
  <c r="AC73" i="3"/>
  <c r="AD73" i="3"/>
  <c r="AC63" i="3"/>
  <c r="AD63" i="3"/>
  <c r="Y63" i="3"/>
  <c r="AD109" i="3" l="1"/>
  <c r="AD111" i="3" s="1"/>
  <c r="AC109" i="3"/>
  <c r="AD74" i="3"/>
  <c r="AC74" i="3"/>
  <c r="I18" i="12"/>
  <c r="I19" i="12" s="1"/>
  <c r="H18" i="12"/>
  <c r="H19" i="12" s="1"/>
  <c r="F18" i="12"/>
  <c r="F19" i="12" s="1"/>
  <c r="G18" i="12"/>
  <c r="G19" i="12" s="1"/>
  <c r="J18" i="12"/>
  <c r="AD112" i="3" l="1"/>
  <c r="J19" i="12"/>
  <c r="J24" i="12"/>
  <c r="J29" i="12" s="1"/>
  <c r="S74" i="5" l="1"/>
  <c r="S59" i="5"/>
  <c r="S28" i="5"/>
  <c r="AI63" i="6"/>
  <c r="AI64" i="6"/>
  <c r="J46" i="12" l="1"/>
  <c r="I46" i="12"/>
  <c r="H46" i="12"/>
  <c r="G46" i="12"/>
  <c r="F46" i="12"/>
  <c r="E46" i="12"/>
  <c r="J95" i="12"/>
  <c r="AC85" i="3"/>
  <c r="AC87" i="3" s="1"/>
  <c r="AC111" i="3" s="1"/>
  <c r="AC112" i="3" s="1"/>
  <c r="J98" i="12" l="1"/>
  <c r="J99" i="12" s="1"/>
  <c r="J126" i="12"/>
  <c r="AA16" i="3"/>
  <c r="AB16" i="3" s="1"/>
  <c r="AB17" i="3" s="1"/>
  <c r="J105" i="12" l="1"/>
  <c r="J110" i="12" s="1"/>
  <c r="AA97" i="3"/>
  <c r="AA85" i="3"/>
  <c r="AA87" i="3" s="1"/>
  <c r="AA73" i="3"/>
  <c r="AA63" i="3"/>
  <c r="J113" i="12" l="1"/>
  <c r="J114" i="12" s="1"/>
  <c r="AA74" i="3"/>
  <c r="AA109" i="3"/>
  <c r="AA111" i="3" s="1"/>
  <c r="R74" i="5"/>
  <c r="R59" i="5"/>
  <c r="R28" i="5"/>
  <c r="AH64" i="6"/>
  <c r="AG64" i="6"/>
  <c r="AH63" i="6"/>
  <c r="AG63" i="6"/>
  <c r="D27" i="4"/>
  <c r="E27" i="4"/>
  <c r="F27" i="4"/>
  <c r="G27" i="4"/>
  <c r="H27" i="4"/>
  <c r="J26" i="4"/>
  <c r="J27" i="4" s="1"/>
  <c r="J29" i="4" s="1"/>
  <c r="K28" i="4" s="1"/>
  <c r="K29" i="4" s="1"/>
  <c r="I26" i="4"/>
  <c r="I27" i="4" s="1"/>
  <c r="AA112" i="3" l="1"/>
  <c r="AD64" i="6"/>
  <c r="AE64" i="6"/>
  <c r="AA64" i="6"/>
  <c r="AB64" i="6"/>
  <c r="AC64" i="6"/>
  <c r="AA63" i="6"/>
  <c r="AB63" i="6"/>
  <c r="AC63" i="6"/>
  <c r="AD63" i="6"/>
  <c r="AF64" i="6"/>
  <c r="AE63" i="6"/>
  <c r="AF63" i="6"/>
  <c r="Q74" i="5" l="1"/>
  <c r="Q59" i="5" l="1"/>
  <c r="Q28" i="5"/>
  <c r="Z97" i="3"/>
  <c r="Z85" i="3"/>
  <c r="Z87" i="3" s="1"/>
  <c r="Z73" i="3"/>
  <c r="Z63" i="3"/>
  <c r="Z74" i="3" l="1"/>
  <c r="Z109" i="3"/>
  <c r="Z111" i="3" s="1"/>
  <c r="Z112" i="3" s="1"/>
  <c r="P74" i="5" l="1"/>
  <c r="P59" i="5" l="1"/>
  <c r="P28" i="5"/>
  <c r="G135" i="12" l="1"/>
  <c r="G7" i="12"/>
  <c r="U97" i="3"/>
  <c r="V97" i="3"/>
  <c r="X97" i="3"/>
  <c r="Y97" i="3"/>
  <c r="V73" i="3"/>
  <c r="X73" i="3"/>
  <c r="Y73" i="3"/>
  <c r="Y74" i="3" s="1"/>
  <c r="V63" i="3"/>
  <c r="X63" i="3"/>
  <c r="U109" i="3" l="1"/>
  <c r="Y109" i="3"/>
  <c r="Y111" i="3" s="1"/>
  <c r="Y112" i="3" s="1"/>
  <c r="V109" i="3"/>
  <c r="X109" i="3"/>
  <c r="X111" i="3" s="1"/>
  <c r="H59" i="5" l="1"/>
  <c r="I59" i="5"/>
  <c r="J59" i="5"/>
  <c r="K59" i="5"/>
  <c r="L59" i="5"/>
  <c r="M59" i="5"/>
  <c r="N59" i="5"/>
  <c r="O59" i="5"/>
  <c r="G59" i="5"/>
  <c r="O28" i="5"/>
  <c r="F135" i="12" l="1"/>
  <c r="F7" i="12"/>
  <c r="X74" i="3"/>
  <c r="X112" i="3" s="1"/>
  <c r="V87" i="3" l="1"/>
  <c r="V111" i="3" s="1"/>
  <c r="V74" i="3" l="1"/>
  <c r="V112" i="3" s="1"/>
  <c r="D135" i="12" l="1"/>
  <c r="E135" i="12"/>
  <c r="D46" i="12" l="1"/>
  <c r="D7" i="12"/>
  <c r="E7" i="12"/>
  <c r="H74" i="5" l="1"/>
  <c r="I74" i="5"/>
  <c r="J74" i="5"/>
  <c r="K74" i="5"/>
  <c r="L74" i="5"/>
  <c r="M74" i="5"/>
  <c r="N74" i="5"/>
  <c r="G74" i="5"/>
  <c r="U87" i="3" l="1"/>
  <c r="U111" i="3" s="1"/>
  <c r="U112" i="3" s="1"/>
  <c r="U73" i="3"/>
  <c r="U63" i="3"/>
  <c r="T85" i="3" l="1"/>
  <c r="T63" i="3" l="1"/>
  <c r="T73" i="3"/>
  <c r="T87" i="3"/>
  <c r="T97" i="3"/>
  <c r="T109" i="3" l="1"/>
  <c r="T111" i="3" s="1"/>
  <c r="T74" i="3"/>
  <c r="T112" i="3" l="1"/>
  <c r="E108" i="3"/>
  <c r="F108" i="3"/>
  <c r="G108" i="3"/>
  <c r="I108" i="3"/>
  <c r="J108" i="3"/>
  <c r="K108" i="3"/>
  <c r="L108" i="3"/>
  <c r="D97" i="3"/>
  <c r="E97" i="3"/>
  <c r="F97" i="3"/>
  <c r="G97" i="3"/>
  <c r="I97" i="3"/>
  <c r="J97" i="3"/>
  <c r="K97" i="3"/>
  <c r="L97" i="3"/>
  <c r="N97" i="3"/>
  <c r="O97" i="3"/>
  <c r="P97" i="3"/>
  <c r="Q97" i="3"/>
  <c r="S97" i="3"/>
  <c r="D85" i="3"/>
  <c r="D87" i="3" s="1"/>
  <c r="E85" i="3"/>
  <c r="E87" i="3" s="1"/>
  <c r="F85" i="3"/>
  <c r="F87" i="3" s="1"/>
  <c r="G85" i="3"/>
  <c r="G87" i="3" s="1"/>
  <c r="I87" i="3"/>
  <c r="J87" i="3"/>
  <c r="K87" i="3"/>
  <c r="L87" i="3"/>
  <c r="N85" i="3"/>
  <c r="N87" i="3" s="1"/>
  <c r="O85" i="3"/>
  <c r="O87" i="3" s="1"/>
  <c r="P85" i="3"/>
  <c r="P87" i="3" s="1"/>
  <c r="Q85" i="3"/>
  <c r="Q87" i="3" s="1"/>
  <c r="S85" i="3"/>
  <c r="S87" i="3" s="1"/>
  <c r="J73" i="3"/>
  <c r="K73" i="3"/>
  <c r="L73" i="3"/>
  <c r="N73" i="3"/>
  <c r="O73" i="3"/>
  <c r="P73" i="3"/>
  <c r="Q73" i="3"/>
  <c r="S73" i="3"/>
  <c r="G63" i="3"/>
  <c r="I63" i="3"/>
  <c r="J63" i="3"/>
  <c r="K63" i="3"/>
  <c r="L63" i="3"/>
  <c r="N63" i="3"/>
  <c r="O63" i="3"/>
  <c r="P63" i="3"/>
  <c r="Q63" i="3"/>
  <c r="S63" i="3"/>
  <c r="L111" i="3" l="1"/>
  <c r="I111" i="3"/>
  <c r="Q109" i="3"/>
  <c r="Q111" i="3" s="1"/>
  <c r="P109" i="3"/>
  <c r="P111" i="3" s="1"/>
  <c r="O109" i="3"/>
  <c r="O111" i="3" s="1"/>
  <c r="S109" i="3"/>
  <c r="S111" i="3" s="1"/>
  <c r="N109" i="3"/>
  <c r="N111" i="3" s="1"/>
  <c r="S74" i="3"/>
  <c r="H23" i="5"/>
  <c r="G23" i="5"/>
  <c r="S112" i="3" l="1"/>
  <c r="Q74" i="3"/>
  <c r="Q112" i="3" s="1"/>
  <c r="P74" i="3" l="1"/>
  <c r="P112" i="3" s="1"/>
  <c r="O74" i="3" l="1"/>
  <c r="O112" i="3" s="1"/>
  <c r="N74" i="3" l="1"/>
  <c r="N112" i="3" s="1"/>
  <c r="I73" i="3" l="1"/>
  <c r="F109" i="3"/>
  <c r="F73" i="3"/>
  <c r="E73" i="3"/>
  <c r="D108" i="3"/>
  <c r="D73" i="3"/>
  <c r="G74" i="3" l="1"/>
  <c r="L74" i="3"/>
  <c r="L112" i="3" s="1"/>
  <c r="E74" i="3"/>
  <c r="J74" i="3"/>
  <c r="I74" i="3"/>
  <c r="I112" i="3" s="1"/>
  <c r="K74" i="3"/>
  <c r="F111" i="3"/>
  <c r="F74" i="3"/>
  <c r="D109" i="3"/>
  <c r="D111" i="3" s="1"/>
  <c r="E109" i="3"/>
  <c r="E111" i="3" s="1"/>
  <c r="E112" i="3" l="1"/>
  <c r="F112" i="3"/>
  <c r="D63" i="3"/>
  <c r="D74" i="3" s="1"/>
  <c r="D112" i="3" s="1"/>
  <c r="G109" i="3" l="1"/>
  <c r="G111" i="3" s="1"/>
  <c r="G112" i="3" s="1"/>
  <c r="I109" i="3"/>
  <c r="K109" i="3"/>
  <c r="L109" i="3"/>
  <c r="D13" i="3" l="1"/>
  <c r="D16" i="3" s="1"/>
  <c r="E13" i="3"/>
  <c r="E16" i="3" s="1"/>
  <c r="F13" i="3"/>
  <c r="F16" i="3" s="1"/>
  <c r="K13" i="3"/>
  <c r="J13" i="3"/>
  <c r="J16" i="3" s="1"/>
  <c r="I13" i="3"/>
  <c r="I16" i="3" s="1"/>
  <c r="G13" i="3"/>
  <c r="H13" i="3" s="1"/>
  <c r="K16" i="3" l="1"/>
  <c r="M16" i="3" s="1"/>
  <c r="M13" i="3"/>
  <c r="M40" i="3" s="1"/>
  <c r="G16" i="3"/>
  <c r="H16" i="3" s="1"/>
  <c r="H40" i="3"/>
  <c r="K111" i="3"/>
  <c r="K112" i="3" s="1"/>
  <c r="M17" i="3" l="1"/>
  <c r="H17" i="3"/>
  <c r="J109" i="3"/>
  <c r="J111" i="3"/>
  <c r="J112" i="3" s="1"/>
  <c r="U54" i="2" l="1"/>
  <c r="V54" i="2"/>
  <c r="W54" i="2"/>
  <c r="X54" i="2"/>
  <c r="U55" i="2"/>
  <c r="V55" i="2"/>
  <c r="W55" i="2"/>
  <c r="X55" i="2"/>
  <c r="U56" i="2"/>
  <c r="V56" i="2"/>
  <c r="W56" i="2"/>
  <c r="X56" i="2"/>
  <c r="U57" i="2"/>
  <c r="V57" i="2"/>
  <c r="W57" i="2"/>
  <c r="X57" i="2"/>
  <c r="U58" i="2"/>
  <c r="V58" i="2"/>
  <c r="W58" i="2"/>
  <c r="X58" i="2"/>
  <c r="U60" i="2"/>
  <c r="V60" i="2"/>
  <c r="W60" i="2"/>
  <c r="X60" i="2"/>
  <c r="U61" i="2"/>
  <c r="V61" i="2"/>
  <c r="W61" i="2"/>
  <c r="X61" i="2"/>
  <c r="U62" i="2"/>
  <c r="V62" i="2"/>
  <c r="W62" i="2"/>
  <c r="X62" i="2"/>
  <c r="U63" i="2"/>
  <c r="V63" i="2"/>
  <c r="W63" i="2"/>
  <c r="X63" i="2"/>
  <c r="U64" i="2"/>
  <c r="V64" i="2"/>
  <c r="W64" i="2"/>
  <c r="X64" i="2"/>
  <c r="U65" i="2"/>
  <c r="V65" i="2"/>
  <c r="W65" i="2"/>
  <c r="X65" i="2"/>
  <c r="U66" i="2"/>
  <c r="V66" i="2"/>
  <c r="W66" i="2"/>
  <c r="X66" i="2"/>
  <c r="U67" i="2"/>
  <c r="V67" i="2"/>
  <c r="W67" i="2"/>
  <c r="X67" i="2"/>
  <c r="U68" i="2"/>
  <c r="V68" i="2"/>
  <c r="W68" i="2"/>
  <c r="X68" i="2"/>
  <c r="U69" i="2"/>
  <c r="V69" i="2"/>
  <c r="W69" i="2"/>
  <c r="X69" i="2"/>
  <c r="U71" i="2"/>
  <c r="V71" i="2"/>
  <c r="W71" i="2"/>
  <c r="X71" i="2"/>
  <c r="U73" i="2"/>
  <c r="V73" i="2"/>
  <c r="W73" i="2"/>
  <c r="X73" i="2"/>
  <c r="U74" i="2"/>
  <c r="V74" i="2"/>
  <c r="W74" i="2"/>
  <c r="X74" i="2"/>
  <c r="V75" i="2"/>
  <c r="W75" i="2"/>
  <c r="X75" i="2"/>
  <c r="V76" i="2"/>
  <c r="W76" i="2"/>
  <c r="X76" i="2"/>
  <c r="U77" i="2"/>
  <c r="V77" i="2"/>
  <c r="W77" i="2"/>
  <c r="X77" i="2"/>
  <c r="U78" i="2"/>
  <c r="V78" i="2"/>
  <c r="W78" i="2"/>
  <c r="X78" i="2"/>
  <c r="U79" i="2"/>
  <c r="V79" i="2"/>
  <c r="W79" i="2"/>
  <c r="U80" i="2"/>
  <c r="V80" i="2"/>
  <c r="W80" i="2"/>
  <c r="X80" i="2"/>
  <c r="U81" i="2"/>
  <c r="V81" i="2"/>
  <c r="W81" i="2"/>
  <c r="X81" i="2"/>
  <c r="U83" i="2"/>
  <c r="V83" i="2"/>
  <c r="W83" i="2"/>
  <c r="X83" i="2"/>
  <c r="U84" i="2"/>
  <c r="V84" i="2"/>
  <c r="W84" i="2"/>
  <c r="X84" i="2"/>
  <c r="U85" i="2"/>
  <c r="V85" i="2"/>
  <c r="W85" i="2"/>
  <c r="U86" i="2"/>
  <c r="V86" i="2"/>
  <c r="W86" i="2"/>
  <c r="X86" i="2"/>
  <c r="U87" i="2"/>
  <c r="V87" i="2"/>
  <c r="W87" i="2"/>
  <c r="X87" i="2"/>
  <c r="U88" i="2"/>
  <c r="V88" i="2"/>
  <c r="W88" i="2"/>
  <c r="X88" i="2"/>
  <c r="U89" i="2"/>
  <c r="V89" i="2"/>
  <c r="W89" i="2"/>
  <c r="X89" i="2"/>
  <c r="U91" i="2"/>
  <c r="V91" i="2"/>
  <c r="W91" i="2"/>
  <c r="X91" i="2"/>
  <c r="U93" i="2"/>
  <c r="V93" i="2"/>
  <c r="W93" i="2"/>
  <c r="X93" i="2"/>
  <c r="U94" i="2"/>
  <c r="V94" i="2"/>
  <c r="W94" i="2"/>
  <c r="X94" i="2"/>
  <c r="U96" i="2"/>
  <c r="V96" i="2"/>
  <c r="W96" i="2"/>
  <c r="X96" i="2"/>
  <c r="X53" i="2"/>
  <c r="W53" i="2"/>
  <c r="V53" i="2"/>
  <c r="U53" i="2"/>
  <c r="U9" i="2" l="1"/>
  <c r="V9" i="2"/>
  <c r="W9" i="2"/>
  <c r="X9" i="2"/>
  <c r="U10" i="2"/>
  <c r="V10" i="2"/>
  <c r="W10" i="2"/>
  <c r="X10" i="2"/>
  <c r="U11" i="2"/>
  <c r="V11" i="2"/>
  <c r="W11" i="2"/>
  <c r="X11" i="2"/>
  <c r="U12" i="2"/>
  <c r="V12" i="2"/>
  <c r="W12" i="2"/>
  <c r="X12" i="2"/>
  <c r="U13" i="2"/>
  <c r="V13" i="2"/>
  <c r="W13" i="2"/>
  <c r="X13" i="2"/>
  <c r="U14" i="2"/>
  <c r="V14" i="2"/>
  <c r="W14" i="2"/>
  <c r="X14" i="2"/>
  <c r="U15" i="2"/>
  <c r="V15" i="2"/>
  <c r="W15" i="2"/>
  <c r="X15" i="2"/>
  <c r="U16" i="2"/>
  <c r="V16" i="2"/>
  <c r="W16" i="2"/>
  <c r="X16" i="2"/>
  <c r="U17" i="2"/>
  <c r="V17" i="2"/>
  <c r="W17" i="2"/>
  <c r="X17" i="2"/>
  <c r="U18" i="2"/>
  <c r="V18" i="2"/>
  <c r="W18" i="2"/>
  <c r="X18" i="2"/>
  <c r="U20" i="2"/>
  <c r="V20" i="2"/>
  <c r="W20" i="2"/>
  <c r="X20" i="2"/>
  <c r="U23" i="2"/>
  <c r="V23" i="2"/>
  <c r="W23" i="2"/>
  <c r="X23" i="2"/>
  <c r="U24" i="2"/>
  <c r="V24" i="2"/>
  <c r="W24" i="2"/>
  <c r="X24" i="2"/>
  <c r="U25" i="2"/>
  <c r="V25" i="2"/>
  <c r="W25" i="2"/>
  <c r="X25" i="2"/>
  <c r="U27" i="2"/>
  <c r="V27" i="2"/>
  <c r="W27" i="2"/>
  <c r="X27" i="2"/>
  <c r="U28" i="2"/>
  <c r="V28" i="2"/>
  <c r="W28" i="2"/>
  <c r="X28" i="2"/>
  <c r="U29" i="2"/>
  <c r="V29" i="2"/>
  <c r="W29" i="2"/>
  <c r="X29" i="2"/>
  <c r="U30" i="2"/>
  <c r="V30" i="2"/>
  <c r="W30" i="2"/>
  <c r="X30" i="2"/>
  <c r="U31" i="2"/>
  <c r="V31" i="2"/>
  <c r="W31" i="2"/>
  <c r="X31" i="2"/>
  <c r="U32" i="2"/>
  <c r="V32" i="2"/>
  <c r="W32" i="2"/>
  <c r="X32" i="2"/>
  <c r="U33" i="2"/>
  <c r="V33" i="2"/>
  <c r="W33" i="2"/>
  <c r="X33" i="2"/>
  <c r="U35" i="2"/>
  <c r="V35" i="2"/>
  <c r="W35" i="2"/>
  <c r="X35" i="2"/>
  <c r="U36" i="2"/>
  <c r="V36" i="2"/>
  <c r="W36" i="2"/>
  <c r="X36" i="2"/>
  <c r="U37" i="2"/>
  <c r="V37" i="2"/>
  <c r="W37" i="2"/>
  <c r="X37" i="2"/>
  <c r="U38" i="2"/>
  <c r="V38" i="2"/>
  <c r="W38" i="2"/>
  <c r="X38" i="2"/>
  <c r="U39" i="2"/>
  <c r="V39" i="2"/>
  <c r="W39" i="2"/>
  <c r="X39" i="2"/>
  <c r="U40" i="2"/>
  <c r="V40" i="2"/>
  <c r="W40" i="2"/>
  <c r="X40" i="2"/>
  <c r="U41" i="2"/>
  <c r="V41" i="2"/>
  <c r="W41" i="2"/>
  <c r="X41" i="2"/>
  <c r="U43" i="2"/>
  <c r="V43" i="2"/>
  <c r="W43" i="2"/>
  <c r="X43" i="2"/>
  <c r="U45" i="2"/>
  <c r="V45" i="2"/>
  <c r="W45" i="2"/>
  <c r="X45" i="2"/>
  <c r="U46" i="2"/>
  <c r="V46" i="2"/>
  <c r="W46" i="2"/>
  <c r="X46" i="2"/>
  <c r="U47" i="2"/>
  <c r="V47" i="2"/>
  <c r="W47" i="2"/>
  <c r="X47" i="2"/>
  <c r="V8" i="2"/>
  <c r="W8" i="2"/>
  <c r="X8" i="2"/>
  <c r="U8" i="2"/>
  <c r="AH18" i="5" l="1"/>
  <c r="V44" i="5"/>
  <c r="V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X84" authorId="0" shapeId="0" xr:uid="{1B766FE8-2ACD-46C5-AF09-65D067EF9CDB}">
      <text>
        <r>
          <rPr>
            <sz val="9"/>
            <color indexed="81"/>
            <rFont val="Tahoma"/>
            <family val="2"/>
          </rPr>
          <t>Cambió de ubicación en el formato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G17" authorId="0" shapeId="0" xr:uid="{00000000-0006-0000-0200-000001000000}">
      <text>
        <r>
          <rPr>
            <b/>
            <sz val="9"/>
            <color indexed="81"/>
            <rFont val="Tahoma"/>
            <family val="2"/>
          </rPr>
          <t>Se cambia el formato. 
Ver línea 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Isabel Arias Ramirez - Man Power De Colombia Ltda</author>
  </authors>
  <commentList>
    <comment ref="B9" authorId="0" shapeId="0" xr:uid="{455575E0-1E2B-4CAA-A617-A020F1CCB9BB}">
      <text>
        <r>
          <rPr>
            <sz val="9"/>
            <color indexed="81"/>
            <rFont val="Tahoma"/>
            <family val="2"/>
          </rPr>
          <t>La estructura Meriléctrica + Tesorito comienza a reportarse desde 1T2023</t>
        </r>
      </text>
    </comment>
    <comment ref="B32" authorId="0" shapeId="0" xr:uid="{5CF32F95-4EA6-407A-9B97-D2A51F64FF0F}">
      <text>
        <r>
          <rPr>
            <b/>
            <sz val="9"/>
            <color indexed="81"/>
            <rFont val="Tahoma"/>
            <family val="2"/>
          </rPr>
          <t>Comayagua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Isabel Arias Ramirez</author>
    <author>Pablo Andres Chois Vega</author>
    <author>Natalia Molina Arcila</author>
    <author>Isabel Arias Ramirez - Man Power De Colombia Ltda</author>
  </authors>
  <commentList>
    <comment ref="B13" authorId="0" shapeId="0" xr:uid="{3330B1F6-9BA8-489E-8A1D-DBECE68D1EF4}">
      <text>
        <r>
          <rPr>
            <sz val="9"/>
            <color indexed="81"/>
            <rFont val="Tahoma"/>
            <family val="2"/>
          </rPr>
          <t xml:space="preserve">Cuenta como 1 solo complejo: Hidroprado + Prado 4
</t>
        </r>
      </text>
    </comment>
    <comment ref="B14" authorId="0" shapeId="0" xr:uid="{2BDB9778-7FE4-492C-B6A6-B792576C4A70}">
      <text>
        <r>
          <rPr>
            <sz val="9"/>
            <color indexed="81"/>
            <rFont val="Tahoma"/>
            <family val="2"/>
          </rPr>
          <t>Cuenta como 1 solo complejo: Hidroprado + Prado 4</t>
        </r>
      </text>
    </comment>
    <comment ref="J17" authorId="1" shapeId="0" xr:uid="{3A40F29C-B0DB-4E67-9089-1D43BDEE441D}">
      <text>
        <r>
          <rPr>
            <sz val="9"/>
            <color indexed="81"/>
            <rFont val="Tahoma"/>
            <family val="2"/>
          </rPr>
          <t>Se maneja como cadena ALBAN</t>
        </r>
      </text>
    </comment>
    <comment ref="J18" authorId="1" shapeId="0" xr:uid="{539B10A1-4AA8-4085-9415-9F23C367D512}">
      <text>
        <r>
          <rPr>
            <sz val="9"/>
            <color indexed="81"/>
            <rFont val="Tahoma"/>
            <family val="2"/>
          </rPr>
          <t>Se maneja como cadena ALBAN</t>
        </r>
      </text>
    </comment>
    <comment ref="E47" authorId="2" shapeId="0" xr:uid="{2B349E6E-730D-4089-A892-56149F732908}">
      <text>
        <r>
          <rPr>
            <b/>
            <sz val="9"/>
            <color indexed="81"/>
            <rFont val="Tahoma"/>
            <family val="2"/>
          </rPr>
          <t>Celsia Colombia tiene la representación comercial.</t>
        </r>
      </text>
    </comment>
    <comment ref="C61" authorId="3" shapeId="0" xr:uid="{6830C35F-9F00-4AF7-95EA-F71A63780660}">
      <text>
        <r>
          <rPr>
            <sz val="9"/>
            <color indexed="81"/>
            <rFont val="Tahoma"/>
            <family val="2"/>
          </rPr>
          <t>Mes del cual se tomará el indicador base (PPI de los EUA), para la actualización del Precio del CxC</t>
        </r>
      </text>
    </comment>
    <comment ref="D61" authorId="3" shapeId="0" xr:uid="{6E28F467-0C79-42DB-9D67-854ADE0E4D79}">
      <text>
        <r>
          <rPr>
            <sz val="9"/>
            <color indexed="81"/>
            <rFont val="Tahoma"/>
            <family val="2"/>
          </rPr>
          <t>Precio al cual se realizó la Asignación de las OEF en USD/kWh.</t>
        </r>
      </text>
    </comment>
    <comment ref="E61" authorId="3" shapeId="0" xr:uid="{0FB1DC83-44C9-4B64-A4CA-189A5A215498}">
      <text>
        <r>
          <rPr>
            <sz val="9"/>
            <color indexed="81"/>
            <rFont val="Tahoma"/>
            <family val="2"/>
          </rPr>
          <t>Asignación de OEF realizada en la subasta inicial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D45" authorId="0" shapeId="0" xr:uid="{936AF912-86A2-4926-8313-9169EEE0455A}">
      <text>
        <r>
          <rPr>
            <b/>
            <sz val="9"/>
            <color indexed="81"/>
            <rFont val="Tahoma"/>
            <family val="2"/>
          </rPr>
          <t>Lo estimo con 1bill. Del valor de los activos transferidos a Tolima - 430.000 del costo de Plan5Caribe</t>
        </r>
      </text>
    </comment>
  </commentList>
</comments>
</file>

<file path=xl/sharedStrings.xml><?xml version="1.0" encoding="utf-8"?>
<sst xmlns="http://schemas.openxmlformats.org/spreadsheetml/2006/main" count="3888" uniqueCount="1048">
  <si>
    <t xml:space="preserve">                   CELSIA S.A.</t>
  </si>
  <si>
    <t>Contenido</t>
  </si>
  <si>
    <t>Nota preventiva:</t>
  </si>
  <si>
    <t>Esta información ha sido preparada por Celsia S.A. (la “Compañía” o “Celsia”) con  información propia y de las compañías en las cuales tiene participaciones mayoritarias, la cual no es definitiva ni ha sido auditada. Por lo anterior la información contenida en este documento es susceptible de modificaciones, complementos o enmiendas sin necesidad de aviso previo. Igualmente la información presentada puede diferir de las cifras publicadas por entidades oficiales. Celsia no asume obligación alguna de actualizar o corregir la información contenida en este documento.
La Compañía no otorga ninguna garantía, expresa o implícita, y no es responsable en relación a la exhaustividad de la información (ni por omisión alguna ni por elementos de dicha información que fuesen susceptibles de conducir a error). La Compañía no será responsable de ninguna consecuencia resultante del uso de este documento.</t>
  </si>
  <si>
    <t>Financieros trimestrales:</t>
  </si>
  <si>
    <t>Estados financieros trimestrales consolidados - IFRS</t>
  </si>
  <si>
    <t>Estados financieros trimestrales por segmento y compañía - IFRS</t>
  </si>
  <si>
    <t>Estados financieros trimestrales - ColGAAPS</t>
  </si>
  <si>
    <t>Flujo de efectivo anual</t>
  </si>
  <si>
    <t>Resumen Deuda</t>
  </si>
  <si>
    <t>Anexos - financieros:</t>
  </si>
  <si>
    <t>Segregación ingresos de generación</t>
  </si>
  <si>
    <t>Segregación ebitda por negocio</t>
  </si>
  <si>
    <t>Costo de ventas</t>
  </si>
  <si>
    <t>Histórico de dividendo por acción</t>
  </si>
  <si>
    <t>Operacionales trimestrales:</t>
  </si>
  <si>
    <t>Indicadores operacionales</t>
  </si>
  <si>
    <t>Generación</t>
  </si>
  <si>
    <t>T&amp;D</t>
  </si>
  <si>
    <t>Comercialización</t>
  </si>
  <si>
    <t>ESG</t>
  </si>
  <si>
    <t>Dimensión económica / gobernanza</t>
  </si>
  <si>
    <t>Dimensión social</t>
  </si>
  <si>
    <t>Dimensión ambiental</t>
  </si>
  <si>
    <t>Vínculos de interés</t>
  </si>
  <si>
    <t>Descriptivo activos:</t>
  </si>
  <si>
    <t>Capacidad instalada centrales</t>
  </si>
  <si>
    <t>Obligaciones de Energía en Firme actuales</t>
  </si>
  <si>
    <t>Información contratos Centroamérica</t>
  </si>
  <si>
    <t>Fuentes de información del mercado eléctrico en las geografías que operamos</t>
  </si>
  <si>
    <t>Fuentes de información Colombia</t>
  </si>
  <si>
    <t>Fuentes de información Centroamérica</t>
  </si>
  <si>
    <t>Volver a contenido</t>
  </si>
  <si>
    <t>CELSIA S.A.</t>
  </si>
  <si>
    <t>Estados Financieros - IFRS</t>
  </si>
  <si>
    <t>1T 15</t>
  </si>
  <si>
    <t>2T 15</t>
  </si>
  <si>
    <t>3T 15</t>
  </si>
  <si>
    <t>4T 15</t>
  </si>
  <si>
    <t>1T 16</t>
  </si>
  <si>
    <t>2T 16</t>
  </si>
  <si>
    <t>3T 16</t>
  </si>
  <si>
    <t>4T 16</t>
  </si>
  <si>
    <t>1T 17</t>
  </si>
  <si>
    <t>2T 17</t>
  </si>
  <si>
    <t>3T 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</si>
  <si>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</si>
  <si>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</si>
  <si>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</si>
  <si>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</si>
  <si>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</si>
  <si>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</si>
  <si>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</si>
  <si>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</si>
  <si>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</si>
  <si>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</si>
  <si>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</si>
  <si>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</si>
  <si>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</si>
  <si>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</si>
  <si>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</si>
  <si>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</si>
  <si>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</si>
  <si>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</si>
  <si>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</si>
  <si>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</si>
  <si>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</si>
  <si>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</si>
  <si>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</si>
  <si>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Expresados en millones de pesos colombianos</t>
  </si>
  <si>
    <t>Ingresos consolidados</t>
  </si>
  <si>
    <t xml:space="preserve">   Generación de energía eléctrica</t>
  </si>
  <si>
    <t xml:space="preserve">   Comercialización minorista</t>
  </si>
  <si>
    <t xml:space="preserve">   Uso y conexión de redes</t>
  </si>
  <si>
    <t xml:space="preserve">   Comercialización de gas y de transporte</t>
  </si>
  <si>
    <t xml:space="preserve">   Otros servicios operacionales</t>
  </si>
  <si>
    <t xml:space="preserve">Ingresos ordinarios </t>
  </si>
  <si>
    <t>Costos de ventas</t>
  </si>
  <si>
    <t>GANANCIA BRUTA</t>
  </si>
  <si>
    <t>Margen bruto</t>
  </si>
  <si>
    <t>Otros ingresos</t>
  </si>
  <si>
    <t>Gastos  de administración</t>
  </si>
  <si>
    <t>Otros gastos</t>
  </si>
  <si>
    <t>NA</t>
  </si>
  <si>
    <t>GANANCIA ANTES DE FINANCIEROS</t>
  </si>
  <si>
    <t>Resultado financiero - ingresos financieros</t>
  </si>
  <si>
    <t>Resultado financiero - gastos financieros</t>
  </si>
  <si>
    <t>Diferencia en cambio (neto)</t>
  </si>
  <si>
    <t>GANANCIA ANTES DE IMPUESTOS</t>
  </si>
  <si>
    <t>Impuesto a las ganancias diferido</t>
  </si>
  <si>
    <t>Impuesto a las ganancias renta corriente</t>
  </si>
  <si>
    <t>GANANCIA NETA</t>
  </si>
  <si>
    <t>GANANCIA (PERDIDA) ATRIBUIBLE</t>
  </si>
  <si>
    <t>A propietarios de la controladora</t>
  </si>
  <si>
    <t>A participaciones no controladoras</t>
  </si>
  <si>
    <t xml:space="preserve">GANANCIA (PERDIDA) </t>
  </si>
  <si>
    <t>EBITDA</t>
  </si>
  <si>
    <t>MARGEN EBITDA</t>
  </si>
  <si>
    <t>D&amp;A</t>
  </si>
  <si>
    <t>ESTADO DE SITUACION FINANCIERA CONSOLIDADO</t>
  </si>
  <si>
    <t>ACTIVO NO CORRIENTE</t>
  </si>
  <si>
    <t>Propiedades, plantas y equipos, neto</t>
  </si>
  <si>
    <t>Propiedades de inversión</t>
  </si>
  <si>
    <t>Bienes adquiridos en leasing financiero</t>
  </si>
  <si>
    <t xml:space="preserve">Activos por derecho de uso </t>
  </si>
  <si>
    <t>Activos intangibles, neto</t>
  </si>
  <si>
    <t>Crédito mercantil</t>
  </si>
  <si>
    <t>Inversiones en asociadas y negocios conjuntos</t>
  </si>
  <si>
    <t>Otras Inversiones financieras</t>
  </si>
  <si>
    <t>Otros activos no financieros</t>
  </si>
  <si>
    <t xml:space="preserve">Deudores comerciales y otras por cobrar </t>
  </si>
  <si>
    <t>Cuentas por cobrar relacionadas</t>
  </si>
  <si>
    <t>-</t>
  </si>
  <si>
    <t>Activos por impuestos diferidos</t>
  </si>
  <si>
    <t>Otros activos</t>
  </si>
  <si>
    <t>TOTAL ACTIVO NO CORRIENTE</t>
  </si>
  <si>
    <t>ACTIVO CORRIENTE</t>
  </si>
  <si>
    <t/>
  </si>
  <si>
    <t xml:space="preserve">Efectivo y equivalentes al efectivo </t>
  </si>
  <si>
    <t>Instrumentos financieros derivados corrientes</t>
  </si>
  <si>
    <t xml:space="preserve">Deudores comerciales y otras ctas por cobrar , netos </t>
  </si>
  <si>
    <t xml:space="preserve">Inventarios </t>
  </si>
  <si>
    <t xml:space="preserve">Activos por impuestos </t>
  </si>
  <si>
    <t>Activos corrientes mantenidos para venta</t>
  </si>
  <si>
    <t>TOTAL ACTIVO CORRIENTE</t>
  </si>
  <si>
    <t>TOTAL ACTIVO</t>
  </si>
  <si>
    <t xml:space="preserve">Capital emitido </t>
  </si>
  <si>
    <t xml:space="preserve">Primas de emisión </t>
  </si>
  <si>
    <t>Reservas</t>
  </si>
  <si>
    <t>Ganancias (pérdidas) del ejercicio</t>
  </si>
  <si>
    <t>Otro Resultado Integral (ORI)</t>
  </si>
  <si>
    <t>Ganancias (pérdidas) acumuladas</t>
  </si>
  <si>
    <t>Ganancias acumuladas balance apertura</t>
  </si>
  <si>
    <t>Ganancias realizadas del otro resultado integral</t>
  </si>
  <si>
    <t>Otras componentes patrimoniales</t>
  </si>
  <si>
    <t>Total patrimonio atribuíble a los propietarios de la controladora</t>
  </si>
  <si>
    <t>Participaciones no controladoras</t>
  </si>
  <si>
    <t>TOTAL PATRIMONIO NETO</t>
  </si>
  <si>
    <t>PASIVO NO CORRIENTE</t>
  </si>
  <si>
    <t xml:space="preserve">Obligaciones financieras </t>
  </si>
  <si>
    <t>Pasivos por derecho de uso de activos</t>
  </si>
  <si>
    <t>Acredores ciales y otras cuentas por pagar</t>
  </si>
  <si>
    <t>Pasivos por impuestos diferidos no corrientes</t>
  </si>
  <si>
    <t>Beneficios a los empleados no corrientes</t>
  </si>
  <si>
    <t>Otros pasivos</t>
  </si>
  <si>
    <t>TOTAL PASIVO NO CORRIENTE</t>
  </si>
  <si>
    <t>PASIVO CORRIENTE</t>
  </si>
  <si>
    <t>Instrumentos financieros derivados</t>
  </si>
  <si>
    <t>Pasivos comerciales y vinculados</t>
  </si>
  <si>
    <t>Otras provisiones, corrientes</t>
  </si>
  <si>
    <t>Pasivos por impuestos corrientes</t>
  </si>
  <si>
    <t>Beneficios a los empleados corrientes</t>
  </si>
  <si>
    <t>Otros pasivos no financieros corrientes</t>
  </si>
  <si>
    <t>Pasivos corrientes mantenidos para venta</t>
  </si>
  <si>
    <t>TOTAL PASIVO CORRIENTE</t>
  </si>
  <si>
    <t>TOTAL PASIVO</t>
  </si>
  <si>
    <t>TOTAL PATRIMONIO Y PASIVO</t>
  </si>
  <si>
    <t>Estados financieros trimestrales por segmento y compañía</t>
  </si>
  <si>
    <t>4T 2017</t>
  </si>
  <si>
    <t>4T 2018</t>
  </si>
  <si>
    <t>1T2019</t>
  </si>
  <si>
    <t>2T2019</t>
  </si>
  <si>
    <t>3T2019</t>
  </si>
  <si>
    <t>4T2019</t>
  </si>
  <si>
    <t xml:space="preserve">REGIÓN COLOMBIA </t>
  </si>
  <si>
    <t>(Recoje las operaciones de las compañías que consolidan en Colombia, principalmente Celsia S.A. y Celsia Colombia S.A. E.S.P.)</t>
  </si>
  <si>
    <t>Estado de Resultados Integrales Consolidado Trimestrales</t>
  </si>
  <si>
    <t>Metodo de participación patrimonial, neto</t>
  </si>
  <si>
    <t>Impuesto a las ganancias</t>
  </si>
  <si>
    <t>Margen Neto</t>
  </si>
  <si>
    <t>CELSIA S.A. SEPARADO</t>
  </si>
  <si>
    <t xml:space="preserve">   Participación en resultados asociadas y negocios conjuntos</t>
  </si>
  <si>
    <t>CELSIA COLOMBIA S.A. E.S.P. (ANTES EPSA S.A. E.S.P.)</t>
  </si>
  <si>
    <t>Participación en resultados asociadas y negocios conjuntos</t>
  </si>
  <si>
    <t>REGIÓN CENTROAMERICA (EEFF proforma)</t>
  </si>
  <si>
    <t>Expresados en millones de USD$</t>
  </si>
  <si>
    <t xml:space="preserve">Flujo de efectivo </t>
  </si>
  <si>
    <t>2014*</t>
  </si>
  <si>
    <t>(+) Necesidades Netas de KW</t>
  </si>
  <si>
    <t>(-) Deudores Res. 015</t>
  </si>
  <si>
    <t>(-) Impuestos</t>
  </si>
  <si>
    <t>Total Flujo de Caja Operación</t>
  </si>
  <si>
    <t>(-) CapEx + Inversiones</t>
  </si>
  <si>
    <t>Total Flujo de Caja de Inversión</t>
  </si>
  <si>
    <t>(+) Dividendos EPSA / Cetsa</t>
  </si>
  <si>
    <t>(+) Dividendos TF</t>
  </si>
  <si>
    <t>(+) Otros Dividendos</t>
  </si>
  <si>
    <t>Total Flujo de Dividendos</t>
  </si>
  <si>
    <t>Flujo de Caja Libre de la Compañía</t>
  </si>
  <si>
    <t>Obligaciones Financieras Totales</t>
  </si>
  <si>
    <t>(+) Otros Ingresos y egresos netos</t>
  </si>
  <si>
    <t>(-) Otros Egresos</t>
  </si>
  <si>
    <t>(+) Rendimientos Financieros y Otros</t>
  </si>
  <si>
    <t>(+/-) Dividendos Netos</t>
  </si>
  <si>
    <t>(+/-) Efecto tasa de cambio consolidación</t>
  </si>
  <si>
    <t>Total Flujo de Caja Financiero</t>
  </si>
  <si>
    <t>Total Flujo de Caja del Período</t>
  </si>
  <si>
    <t>(+) Caja Inicial</t>
  </si>
  <si>
    <t>Saldo de Caja Final</t>
  </si>
  <si>
    <t>*Nota 1: Ebitda a partir de 2014 bajo IFRS</t>
  </si>
  <si>
    <t>*Nota 2: Caja inicial de 2014 incluye la caja inicial de la operación de Centroamérica</t>
  </si>
  <si>
    <t>*Nota 3: Dividendos pagados netos a partir del 1T 2016</t>
  </si>
  <si>
    <t>Tipo de deuda</t>
  </si>
  <si>
    <t>Entidad</t>
  </si>
  <si>
    <t>Nombre de la compañía</t>
  </si>
  <si>
    <t>Moneda Origen</t>
  </si>
  <si>
    <t>Fecha de vencimiento</t>
  </si>
  <si>
    <t>Deuda Total COP</t>
  </si>
  <si>
    <t>Tipo de indicador</t>
  </si>
  <si>
    <t>Nacional</t>
  </si>
  <si>
    <t>Banco de Bogotá</t>
  </si>
  <si>
    <t>Celsia Colombia</t>
  </si>
  <si>
    <t>COP</t>
  </si>
  <si>
    <t>IBR TV</t>
  </si>
  <si>
    <t>Celsia S.A</t>
  </si>
  <si>
    <t>IBR SV</t>
  </si>
  <si>
    <t>IBR MV</t>
  </si>
  <si>
    <t>Banco Agrario</t>
  </si>
  <si>
    <t>Banco de Occidente</t>
  </si>
  <si>
    <t>Bancolombia</t>
  </si>
  <si>
    <t>Mercado de Capitales</t>
  </si>
  <si>
    <t>Serie 1 20 años</t>
  </si>
  <si>
    <t>IPC12</t>
  </si>
  <si>
    <t>Serie 2 C7 años</t>
  </si>
  <si>
    <t>Serie 2 C12 años</t>
  </si>
  <si>
    <t>Serie 2 C20 años</t>
  </si>
  <si>
    <t>Serie 3 - 7 años</t>
  </si>
  <si>
    <t>1 Tramo Bonos Ordinarios (Davivienda)</t>
  </si>
  <si>
    <t>1 Tramo Bonos Verdes IFC</t>
  </si>
  <si>
    <t>2 Tramo Bonos Verdes FND</t>
  </si>
  <si>
    <t>IPC12MV</t>
  </si>
  <si>
    <t>3 Tramo Bonos Verdes IFC</t>
  </si>
  <si>
    <t>Serie D20</t>
  </si>
  <si>
    <t>USD</t>
  </si>
  <si>
    <t>Anexos financieros</t>
  </si>
  <si>
    <t>4T16</t>
  </si>
  <si>
    <t>1T17</t>
  </si>
  <si>
    <t>2T17</t>
  </si>
  <si>
    <t>3T17</t>
  </si>
  <si>
    <t>Expresado en millones de pesos colombianos</t>
  </si>
  <si>
    <t xml:space="preserve">    Bolsa de energía - spot</t>
  </si>
  <si>
    <t xml:space="preserve">    Cargo por confiabilidad </t>
  </si>
  <si>
    <t xml:space="preserve">    Venta de energía mercado mayorista - contratos</t>
  </si>
  <si>
    <t>COLOMBIA (COP mill.)</t>
  </si>
  <si>
    <t xml:space="preserve">    Cargo por confiabilidad</t>
  </si>
  <si>
    <t>Centroamérica (COP mill.)</t>
  </si>
  <si>
    <t xml:space="preserve">    Cargo por confiabilidad (Contratos de potencia)</t>
  </si>
  <si>
    <t xml:space="preserve">Ventas de contratos </t>
  </si>
  <si>
    <t>CELSIA COLOMBIA (COP mill.)</t>
  </si>
  <si>
    <t>Generación Colombia:</t>
  </si>
  <si>
    <t>Ingresos puros de Generación Colombia (G Colombia)</t>
  </si>
  <si>
    <t>Costo variable - Generación Colombia (G Colombia)</t>
  </si>
  <si>
    <t>Costo fijo - Generación Colombia (G Colombia)</t>
  </si>
  <si>
    <t>Gasto admon - Generación Colombia (G Colombia)</t>
  </si>
  <si>
    <t>D&amp;A - Generación Colombia (G Colombia)</t>
  </si>
  <si>
    <t>Margen Ebitda - Generación Colombia (G Colombia)</t>
  </si>
  <si>
    <t>Costo de Ventas</t>
  </si>
  <si>
    <t>Celsia Consolidado - COP Millones</t>
  </si>
  <si>
    <t>Costos de bienes y servicios públicos</t>
  </si>
  <si>
    <t>Depreciación y amortización</t>
  </si>
  <si>
    <t>Servicios de personal</t>
  </si>
  <si>
    <t>Operación y mantenimiento</t>
  </si>
  <si>
    <t>Licencias y contribuciones</t>
  </si>
  <si>
    <t>Seguros</t>
  </si>
  <si>
    <t>Materiales y otros costos de operación</t>
  </si>
  <si>
    <t>Costos generales</t>
  </si>
  <si>
    <t>Honorarios</t>
  </si>
  <si>
    <t>Impuestos</t>
  </si>
  <si>
    <t>Servicios públicos</t>
  </si>
  <si>
    <t>Arrendamientos</t>
  </si>
  <si>
    <t>Total</t>
  </si>
  <si>
    <t>Dividendos por acción</t>
  </si>
  <si>
    <t>2015-2016</t>
  </si>
  <si>
    <t>2016-2017</t>
  </si>
  <si>
    <t>2017-2018</t>
  </si>
  <si>
    <t>2018-2019</t>
  </si>
  <si>
    <t>2019-2020</t>
  </si>
  <si>
    <t>2020-2021</t>
  </si>
  <si>
    <t>2021-2022</t>
  </si>
  <si>
    <t>2022-2023</t>
  </si>
  <si>
    <t>Distribución de utilidades del ejercicio anterior</t>
  </si>
  <si>
    <t>Dividendo ordinario</t>
  </si>
  <si>
    <t>Dividendo extraordinario</t>
  </si>
  <si>
    <t>Anexos operacionales</t>
  </si>
  <si>
    <t>1T2012</t>
  </si>
  <si>
    <t>2T2012</t>
  </si>
  <si>
    <t>3T2012</t>
  </si>
  <si>
    <t>4T2012</t>
  </si>
  <si>
    <t>1T2013</t>
  </si>
  <si>
    <t>2T2013</t>
  </si>
  <si>
    <t>3T2013</t>
  </si>
  <si>
    <t>4T2013</t>
  </si>
  <si>
    <t>1T2014</t>
  </si>
  <si>
    <t>2T2014</t>
  </si>
  <si>
    <t>3T2014</t>
  </si>
  <si>
    <t>4T2014</t>
  </si>
  <si>
    <t>1T2015</t>
  </si>
  <si>
    <t>2T2015</t>
  </si>
  <si>
    <t>3T2015</t>
  </si>
  <si>
    <t>4T2015</t>
  </si>
  <si>
    <t>1T2016</t>
  </si>
  <si>
    <t>2T2016</t>
  </si>
  <si>
    <t>3T2016</t>
  </si>
  <si>
    <t>4T2016</t>
  </si>
  <si>
    <t>1T2017</t>
  </si>
  <si>
    <t>2T2017</t>
  </si>
  <si>
    <t>3T2017</t>
  </si>
  <si>
    <t>4T2017</t>
  </si>
  <si>
    <t>1T2018</t>
  </si>
  <si>
    <t>2T2018</t>
  </si>
  <si>
    <t>3T2018</t>
  </si>
  <si>
    <t>4T2018</t>
  </si>
  <si>
    <t>1T2020</t>
  </si>
  <si>
    <t>2T2020</t>
  </si>
  <si>
    <t>3T2020</t>
  </si>
  <si>
    <t>4T2020</t>
  </si>
  <si>
    <t>1T2021</t>
  </si>
  <si>
    <t>2T2021</t>
  </si>
  <si>
    <t>3T2021</t>
  </si>
  <si>
    <t>Comentarios</t>
  </si>
  <si>
    <t>GENERACIÓN</t>
  </si>
  <si>
    <t>COLOMBIA</t>
  </si>
  <si>
    <t>Ver nota</t>
  </si>
  <si>
    <t>Generación de energía - Colombia (GWh)</t>
  </si>
  <si>
    <t>Generación hidro (GWh)</t>
  </si>
  <si>
    <t>Generación térmica (GWh)</t>
  </si>
  <si>
    <t xml:space="preserve">Ventas en contratos - Colombia (GWh) </t>
  </si>
  <si>
    <t>Ventas en bolsa - Colombia (GWh) (incluye otras transacciones como restricciones, AGC, entre otras)</t>
  </si>
  <si>
    <t>Precio prom. Bolsa SIN (spot, PBN) ($/kWh)</t>
  </si>
  <si>
    <t>Compras en bolsa Celsia Col. (GWh)</t>
  </si>
  <si>
    <t>Compras en contratos Celsia Col. (GWh)</t>
  </si>
  <si>
    <t>CENTROAMÉRICA</t>
  </si>
  <si>
    <t>Hidro:</t>
  </si>
  <si>
    <t xml:space="preserve">Ventas en contratos - hidro Dos Mares Centroamérica (GWh) </t>
  </si>
  <si>
    <t>Precio contratos hidro (USD/MWh) -&gt; [Ver precio monómico y su indexación en "Des Contratos CA"]</t>
  </si>
  <si>
    <t>Eólica</t>
  </si>
  <si>
    <t>Generación eólica (GWh)</t>
  </si>
  <si>
    <t xml:space="preserve">Ventas en contratos - eólica Centroamérica (GWh) </t>
  </si>
  <si>
    <t>Precio contratos eólica (USD/MWh) -&gt; [Ver precio monómico y su indexación en "Des Contratos CA"]</t>
  </si>
  <si>
    <t>Térmica</t>
  </si>
  <si>
    <t xml:space="preserve">Ventas en contratos - térmica BLM Centroamérica (GWh) </t>
  </si>
  <si>
    <t xml:space="preserve">Ventas en contratos - térmica Cativá Centroamérica (GWh) </t>
  </si>
  <si>
    <t>Precio contratos térmica (USD/MWh) -&gt; [Ver precio monómico y su indexación en "Des Contratos CA"]</t>
  </si>
  <si>
    <t>Solar</t>
  </si>
  <si>
    <t>Generación solar total Centroamérica (GWh)</t>
  </si>
  <si>
    <t>Generación Divisa solar (GWh)</t>
  </si>
  <si>
    <t xml:space="preserve">Ventas en contratos - Divisa Solar (GWh) </t>
  </si>
  <si>
    <t>Generación Comayagua solar (GWh)</t>
  </si>
  <si>
    <t xml:space="preserve">Ventas en contratos - Comayagua Solar Centroamérica (GWh) </t>
  </si>
  <si>
    <t>Generación Celsia Solar Centroamérica (GWh)</t>
  </si>
  <si>
    <t>Ventas en contratos - Celsia Solar Centroamérica (GWh)</t>
  </si>
  <si>
    <t>Generación de energía total - Centroamérica (GWh)</t>
  </si>
  <si>
    <t>Ventas totales en mercado ocasional (spot) - Centroamérica (GWh)</t>
  </si>
  <si>
    <t>Costo Marginal del Sistema (USD/MWh)</t>
  </si>
  <si>
    <t>SAIDI Regulatorio - Valle del Cauca (Horas)</t>
  </si>
  <si>
    <t>SAIFI Regulatorio - Valle del Cauca (Veces)</t>
  </si>
  <si>
    <t>Pérdidas prom. movil Valle</t>
  </si>
  <si>
    <t>SAIDI Regulatorio - Tolima (Horas)</t>
  </si>
  <si>
    <t>SAIFI Regulatorio - Tolima (Veces)</t>
  </si>
  <si>
    <t>Pérdidas prom. movil Tolima</t>
  </si>
  <si>
    <t>COMERCIALIZACIÓN</t>
  </si>
  <si>
    <t>Compra-venta interna de energía</t>
  </si>
  <si>
    <t>Cifras comparables en el cálculo del precio implícito en contratos:</t>
  </si>
  <si>
    <t>Ventas en contratos EPSA a externos (COP mill.)</t>
  </si>
  <si>
    <t>GWh vendidos en contratos a externos (eliminando ventas entre G y D EPSA/CETSA)</t>
  </si>
  <si>
    <t>Trimestres -&gt;</t>
  </si>
  <si>
    <t>Años -&gt;</t>
  </si>
  <si>
    <t>Indicadores consultados por el público inversionista</t>
  </si>
  <si>
    <t>Unidad</t>
  </si>
  <si>
    <t>2Q23</t>
  </si>
  <si>
    <t>1Q23</t>
  </si>
  <si>
    <t>4Q22</t>
  </si>
  <si>
    <t>3Q22</t>
  </si>
  <si>
    <t>2Q22</t>
  </si>
  <si>
    <t>1Q22</t>
  </si>
  <si>
    <t>4Q21</t>
  </si>
  <si>
    <t>3Q21</t>
  </si>
  <si>
    <t>2Q21</t>
  </si>
  <si>
    <t>1Q21</t>
  </si>
  <si>
    <t>4Q20</t>
  </si>
  <si>
    <t>3Q20</t>
  </si>
  <si>
    <t>2Q20</t>
  </si>
  <si>
    <t>1Q20</t>
  </si>
  <si>
    <t>4Q19</t>
  </si>
  <si>
    <t>3Q19</t>
  </si>
  <si>
    <t>2Q19</t>
  </si>
  <si>
    <t>Energía generada por tipo de fuente</t>
  </si>
  <si>
    <t>GWh</t>
  </si>
  <si>
    <t>%</t>
  </si>
  <si>
    <t>Solar fotovoltaica - granjas</t>
  </si>
  <si>
    <t>Solar fotovoltaica - techos</t>
  </si>
  <si>
    <t>Hidráulica</t>
  </si>
  <si>
    <t>Financiamiento sostenible</t>
  </si>
  <si>
    <t>COP mill.</t>
  </si>
  <si>
    <t>% miembros independientes en Junta Directiva</t>
  </si>
  <si>
    <t>Mujeres en la JD</t>
  </si>
  <si>
    <t>#</t>
  </si>
  <si>
    <t xml:space="preserve">Porcentaje de proveedores locales </t>
  </si>
  <si>
    <t>Satisfacción de proveedores</t>
  </si>
  <si>
    <t xml:space="preserve"> Med. Anual </t>
  </si>
  <si>
    <t>Med. Anual</t>
  </si>
  <si>
    <t xml:space="preserve">Med. Anual </t>
  </si>
  <si>
    <t xml:space="preserve">         NA </t>
  </si>
  <si>
    <t>PQRs</t>
  </si>
  <si>
    <t>Quejas servicio</t>
  </si>
  <si>
    <t>Reclamos facturación</t>
  </si>
  <si>
    <t>Incidentes en ciberseguridad</t>
  </si>
  <si>
    <t>Colaboradores</t>
  </si>
  <si>
    <t>% mujeres - colaboradores</t>
  </si>
  <si>
    <t>% mujeres - cargos directivos</t>
  </si>
  <si>
    <t>SST - Indice severidad accidentes colab. sin fatalidad</t>
  </si>
  <si>
    <t>SST - Índice severidad accidentes con fatalidad</t>
  </si>
  <si>
    <t>ND</t>
  </si>
  <si>
    <t>SST - Indice frecuencia lesiones colab. sin fatalidad</t>
  </si>
  <si>
    <t xml:space="preserve">SST - Índice frecuencia lesiones colab. con fatalidad </t>
  </si>
  <si>
    <t>SST - Fatalidades colaboradores</t>
  </si>
  <si>
    <t>SST - Fatalidades contratistas</t>
  </si>
  <si>
    <t>Monto total inversión social</t>
  </si>
  <si>
    <t>Emisiones absolutas GEI</t>
  </si>
  <si>
    <t>Ton CO2 Eq</t>
  </si>
  <si>
    <t xml:space="preserve">Intensidad de las emisiones de GEI </t>
  </si>
  <si>
    <t>Ton CO2eq/GWh</t>
  </si>
  <si>
    <t>Cantidad árboles sembrados en el período ReverdeC</t>
  </si>
  <si>
    <t>Total árboles sembrados a la fecha ReverdeC</t>
  </si>
  <si>
    <t>Consumo energía fuentes no renovables</t>
  </si>
  <si>
    <t>Carbón</t>
  </si>
  <si>
    <t>Ton</t>
  </si>
  <si>
    <t>Gas Natural</t>
  </si>
  <si>
    <t>m3</t>
  </si>
  <si>
    <t>GNL</t>
  </si>
  <si>
    <t>Bunker</t>
  </si>
  <si>
    <t>Gal</t>
  </si>
  <si>
    <t>Diesel</t>
  </si>
  <si>
    <t xml:space="preserve">Bonos reducción emisiones vendidos </t>
  </si>
  <si>
    <t>Ton CO2eq</t>
  </si>
  <si>
    <t xml:space="preserve"> </t>
  </si>
  <si>
    <t>Dashboard ESG</t>
  </si>
  <si>
    <t>Reportes integrados</t>
  </si>
  <si>
    <t>https://www.celsia.com/es/quienes-somos/sostenibilidad/reportes/</t>
  </si>
  <si>
    <t>Metas socioambientales - año base 2015</t>
  </si>
  <si>
    <t>Políticas y prácticas de sostenibilidad</t>
  </si>
  <si>
    <t>https://www.celsia.com/es/quienes-somos/gobierno-corporativo-celsia/</t>
  </si>
  <si>
    <t>Reconocimientos</t>
  </si>
  <si>
    <t>Nombre Central</t>
  </si>
  <si>
    <t>País</t>
  </si>
  <si>
    <t>Compañía</t>
  </si>
  <si>
    <t>Tecnología
Detalles</t>
  </si>
  <si>
    <t>MERILECTRICA</t>
  </si>
  <si>
    <t>Colombia</t>
  </si>
  <si>
    <t>Termoeléctrica</t>
  </si>
  <si>
    <t>GN, Ciclo simple</t>
  </si>
  <si>
    <t>MW</t>
  </si>
  <si>
    <t xml:space="preserve">PCH RIO PIEDRAS </t>
  </si>
  <si>
    <t>Hidroeléctrica</t>
  </si>
  <si>
    <t>Hidro menor</t>
  </si>
  <si>
    <t xml:space="preserve">ALTO ANCHICAYÁ </t>
  </si>
  <si>
    <t>Hidro mayor</t>
  </si>
  <si>
    <t xml:space="preserve">BAJO ANCHICAYÁ </t>
  </si>
  <si>
    <t>SALVAJINA</t>
  </si>
  <si>
    <t xml:space="preserve">CALIMA </t>
  </si>
  <si>
    <t xml:space="preserve">HIDROPRADO </t>
  </si>
  <si>
    <t>Cetsa</t>
  </si>
  <si>
    <t xml:space="preserve">PCH RIO FRIO II </t>
  </si>
  <si>
    <t xml:space="preserve">PCH AMAIME </t>
  </si>
  <si>
    <t xml:space="preserve">PCH HIDROMONTAÑITAS </t>
  </si>
  <si>
    <t xml:space="preserve">PCH ALTO TULUA </t>
  </si>
  <si>
    <t>PCH BAJO TULUÁ</t>
  </si>
  <si>
    <t>CUCUANA</t>
  </si>
  <si>
    <t>PCH SAN ANDRÉS DE CUERQUIA (SAC)</t>
  </si>
  <si>
    <t>Centroamérica</t>
  </si>
  <si>
    <t>TGs CECA</t>
  </si>
  <si>
    <t>Celsia Centroamérica S.A., CECA</t>
  </si>
  <si>
    <t>CATIVÁ Bunker</t>
  </si>
  <si>
    <t>Líquidos, Motores</t>
  </si>
  <si>
    <t>Celsia Centroamérica S.A.</t>
  </si>
  <si>
    <t xml:space="preserve">Granja solar </t>
  </si>
  <si>
    <t>TESORITO</t>
  </si>
  <si>
    <t>Termoléctrica El Tesorito</t>
  </si>
  <si>
    <t>Gas natural</t>
  </si>
  <si>
    <t>PPI WPSFD41312 Private capital equipment</t>
  </si>
  <si>
    <t>Eólica - Acacias 2</t>
  </si>
  <si>
    <t>Asignación por 10 años como planta nueva (Vigencia: 01/dic/2023 – 30/nov/2033)</t>
  </si>
  <si>
    <t>Parcipación de Celsia S.A. en compañías</t>
  </si>
  <si>
    <t>Celsia Colombia S.A. E.S.P. (antes EPSA E.S.P.)</t>
  </si>
  <si>
    <t>Porvenir II S.A.S. E.S.P.</t>
  </si>
  <si>
    <t>Colener S.A.S.</t>
  </si>
  <si>
    <t>Parcipación de Celsia Colombia S.A. E.S.P. en compañías</t>
  </si>
  <si>
    <t>Compañía de Electricidad de Tuluá S.A. E.S.P.</t>
  </si>
  <si>
    <t>Celsia Colombia Inversiones S.A.S.</t>
  </si>
  <si>
    <t>Enerbit S.A.S. E.S.P:</t>
  </si>
  <si>
    <t>Termoeléctrica El Tesorito S.A.S</t>
  </si>
  <si>
    <t>Fuente: Notas a los EEFF.</t>
  </si>
  <si>
    <t>Proyectos en desarrollo anunciados</t>
  </si>
  <si>
    <t>Proyecto</t>
  </si>
  <si>
    <t>Región</t>
  </si>
  <si>
    <t>Moneda</t>
  </si>
  <si>
    <t>Inversión aprox. 
Total anunciada (mill.)</t>
  </si>
  <si>
    <t>% Part.</t>
  </si>
  <si>
    <t>Fecha Entrada en Operación Comercial</t>
  </si>
  <si>
    <t>Capacidad</t>
  </si>
  <si>
    <t>Detalles</t>
  </si>
  <si>
    <t>Plan de inversiones Tolima</t>
  </si>
  <si>
    <t>Colombia - Tolima</t>
  </si>
  <si>
    <t>Plan de inversiones Valle</t>
  </si>
  <si>
    <t>Colombia - Valle</t>
  </si>
  <si>
    <t>Parque eólico Acacia 2 - Guajira</t>
  </si>
  <si>
    <t>Colombia - Guajira</t>
  </si>
  <si>
    <t>Parque eólico Camelias- Guajira</t>
  </si>
  <si>
    <t>Plataforma solar - C2Energía</t>
  </si>
  <si>
    <t>Colombia - varios departamentos</t>
  </si>
  <si>
    <t>Ver referencia Capex abajo</t>
  </si>
  <si>
    <t>MWp</t>
  </si>
  <si>
    <t>Plataforma C2Energía con Cúbico Sustainable Investments | Cabe recordar que el 100% de los beneficios tributarios de esta plataforma se retienen en Celsia y el beneficio de descuento de renta se puede materializar desde el primer año de operación del activo, lo que eleva sustancialmente la tasa de retorno al accionista.</t>
  </si>
  <si>
    <t>Caoba Inversiones</t>
  </si>
  <si>
    <t>Referencia de plazos de construcción:</t>
  </si>
  <si>
    <t xml:space="preserve">Solar: Entre 6 meses y 1 año dependiendo del tamaño del proyecto (2 años en el caso de proyectos muy grandes) </t>
  </si>
  <si>
    <t>Referencia de CapEx por MW instalado:</t>
  </si>
  <si>
    <t xml:space="preserve">Solar: Aprox. USD 0,6 - 0,8 millones / MW </t>
  </si>
  <si>
    <t>Eólica: aprox 1,5 mill. – 1,8 mill. / MW</t>
  </si>
  <si>
    <t>*Algunas inversiones son sujetas a la participación que se tenga en la plataforma determinada para dichos proyectos.</t>
  </si>
  <si>
    <t xml:space="preserve">Aproximación al ingreso del OR </t>
  </si>
  <si>
    <t>Valores 2019:</t>
  </si>
  <si>
    <t>Supuestos:</t>
  </si>
  <si>
    <t xml:space="preserve">Indice IPC </t>
  </si>
  <si>
    <t>IPC</t>
  </si>
  <si>
    <t>IPP Colombia</t>
  </si>
  <si>
    <t>Inflación USA promedio - PPI</t>
  </si>
  <si>
    <t>Inflación USA - acumulada</t>
  </si>
  <si>
    <t>Distribución Valle del Cauca:</t>
  </si>
  <si>
    <t>Vida útil promedio</t>
  </si>
  <si>
    <t>BRA</t>
  </si>
  <si>
    <t>Depreciación</t>
  </si>
  <si>
    <t>BRA depreciada</t>
  </si>
  <si>
    <t>% inversiones (max. 8%, mín. razonable 4%)</t>
  </si>
  <si>
    <t>Valor inversiones</t>
  </si>
  <si>
    <t>WACC (rai)</t>
  </si>
  <si>
    <t>(BRA + Plan Inversiones) x WACC</t>
  </si>
  <si>
    <t>AOM</t>
  </si>
  <si>
    <t>Promedio gastado entre período tarifario 2012 – 2016 y remunerado actual. Res. CREG 137 de 2019 CSACOL | Res. 138 de 2019 y 004 De 2020 en CETSA | Res. 001 de 2020 Tolima</t>
  </si>
  <si>
    <t>Incentivos de Calidad y pérdidas</t>
  </si>
  <si>
    <t>Senda aprobada por el regulador
Considera un cálculo de pérdidas eficientes el cual parte del análisis de pérdidas técnicas para cada operador. En el largo plazo (definido en 10 años) las perdidas que se reconocerán se aproximan a las eficientes.  
A los operadores que tienen niveles de pérdidas reales superiores a las reconocidas en el nivel de tensión 1, tuvieron la opción de presentar un plan de reducción de pérdidas sobre el cual se reconoce un ingreso en función al cumplimiento de metas anuales (senda), las cuales se evalúan sobre el total de pérdidas (técnicas y no técnicas).</t>
  </si>
  <si>
    <t>Ingreso regulado activos actuales Valle</t>
  </si>
  <si>
    <t>Distribución Tolima (ex Caoba)</t>
  </si>
  <si>
    <t>Ingreso regulado activos actuales Tolima</t>
  </si>
  <si>
    <t>Real</t>
  </si>
  <si>
    <t>Activos Tolima (En Caoba)</t>
  </si>
  <si>
    <t>T&amp;D Plan5Caribe (En Caoba)</t>
  </si>
  <si>
    <t>Se asignó por convocatorias con unos valores de ingresos garantizados por 25 años. No suma en la Base Regulatoria para remuneración,</t>
  </si>
  <si>
    <t>Ebitda E 2020</t>
  </si>
  <si>
    <t>Guajira - Cuestecitas, Maicao y Riohacha</t>
  </si>
  <si>
    <t>*En operación</t>
  </si>
  <si>
    <t>Cesar – Valledupar</t>
  </si>
  <si>
    <t>Córdoba – Montería</t>
  </si>
  <si>
    <t>Bolívar – Manzanillo</t>
  </si>
  <si>
    <t>Atlántico – Norte</t>
  </si>
  <si>
    <t>Atlántico – Caracolí</t>
  </si>
  <si>
    <t>STN Valledupar 220 kV</t>
  </si>
  <si>
    <t>Margen ebitda promedio:</t>
  </si>
  <si>
    <t>EBITDA (2023)</t>
  </si>
  <si>
    <t>STN Tolú Viejo</t>
  </si>
  <si>
    <t>*Inicia operaciones en 2023</t>
  </si>
  <si>
    <t>% participación en Caoba:</t>
  </si>
  <si>
    <t>% apalancamiento vehículo</t>
  </si>
  <si>
    <t>FAQs</t>
  </si>
  <si>
    <t>Tema</t>
  </si>
  <si>
    <t>Fecha</t>
  </si>
  <si>
    <t>Información</t>
  </si>
  <si>
    <t>G</t>
  </si>
  <si>
    <t>Subastas de cargo por confiabilidad</t>
  </si>
  <si>
    <t xml:space="preserve">La CREG anunció cancelación de la subasta de reconfiguración de venta de obligaciones de energía firme para el período 2022-2023, dado que al realizar el balance actualizado de OEF asignadas y las proyecciones de demanda de dicho periodo, la comisión no identificó que se cuente con un excedente de OEF.	
En consulta se encuentra la resolución 223 de 2021, por la cual se busca hacer la asignación de las Obligaciones de Energía en Firme (OEF) para las vigencias 2023-24 y 2024-25. Se espera que la CREG emita la resolución definitiva durante el primer trimestre de 2022.
</t>
  </si>
  <si>
    <t>Subasta de renvoables 2021</t>
  </si>
  <si>
    <t xml:space="preserve">Octubre-2021
Precio de $155 $/kWh, antes de CERE
Contrato a 15 años 
Iniciaría a partir de enero de 2023.
</t>
  </si>
  <si>
    <t>Subasta de renovables 2019</t>
  </si>
  <si>
    <t xml:space="preserve">COP 95.65/kWh (USD 0.028/kWh /EUR 0.025/kWh) 
Contratos PPA a 15 años 
En pesos colombianos
Contratos por bloques de generación de energía. 
</t>
  </si>
  <si>
    <t>Tesorito - destacado</t>
  </si>
  <si>
    <r>
      <t xml:space="preserve">- No paga transporte: eficiencia al no tener gasoducto.
- Tamaño de las unidades: Unidades más pequeñas, permite flexibilidad para entrar en menores cantidades y dar así un respaldo más eficiente al portafolio.
- Este proyecto se diferencia por su capacidad de mitigar el impacto al medio ambiente y será referente en este sentido al tratarse de 11 motores que en pocos minutos pueden estar a plena capacidad, lo que permite que vayan entrando en la medida que se vayan requiriendo, diferente de otras centrales menos flexibles que deben estar todo el día encendidas sin que realmente se requiera ante sus largos tiempos de arranque (12 a 15 horas). Esto permite un impacto en efecto invernadero mucho más bajo con el que estamos 100% comprometidos. Adicionalmente estamos avanzando en una estrategia, con el objetivo de hacer la planta libre de emisiones gracias a la capacidad que tenemos de hacer una estimación de los Gases de Efecto Invernadero a generar en los próximos 20 años y comprometer así una compensación a través del proyecto ReverdeC, agregando la siembra de la cantidad de árboles adicionales que se requieran para equilibrar dichas emisiones logrando así una planta carbono neutral desde el comienzo.
</t>
    </r>
    <r>
      <rPr>
        <u/>
        <sz val="10"/>
        <color theme="1"/>
        <rFont val="Arial"/>
        <family val="2"/>
      </rPr>
      <t>Captura de carbono:</t>
    </r>
    <r>
      <rPr>
        <sz val="10"/>
        <color theme="1"/>
        <rFont val="Arial"/>
        <family val="2"/>
      </rPr>
      <t xml:space="preserve">
- No hay planes de captura de carbono en la fuente de generación, se ha planeado una compensación de emisiones mediante la promoción de reforestación.</t>
    </r>
  </si>
  <si>
    <t xml:space="preserve">Regulación </t>
  </si>
  <si>
    <t>Resolución CREG 075 de 2021</t>
  </si>
  <si>
    <t xml:space="preserve">Impulsa el cambio en la regulación de conexiones que permitan viabilizar y acelerar los grandes proyectos eólicos del país con importantes logros para liberar puntos de conexión y asuntos de energía reactiva para proyectos solares y eólicos. Permite despejar el camino para una ejecución más acelerada.
</t>
  </si>
  <si>
    <t>Ley 1715</t>
  </si>
  <si>
    <t xml:space="preserve">Aplica a: Solar PV, eólico, biomasa, PCHs &lt; 10 MW.
-	Deducción de la base para el impuesto de renta: 
o	Hasta el 50% del monto invertido
o	Desde el 1er después de EOC hasta el 5º año
o	Límite: 50% del impuesto de renta liquidado en el año. Tengo los otros años para hacerlo efectivo.
-	Depreciación acelerada (5 años)
o	Componente del proyecto que tiene equipos y obras civiles 
</t>
  </si>
  <si>
    <t>Fuentes información Colombia</t>
  </si>
  <si>
    <t>Tipo de información</t>
  </si>
  <si>
    <t>Fuente</t>
  </si>
  <si>
    <t>Inducciones:</t>
  </si>
  <si>
    <t>Industria eléctrica en Colombia</t>
  </si>
  <si>
    <t>https://www.celsia.com/wp-content/uploads/2021/03/induccion-en-el-mercado-electrico-colombiano-2013.pdf</t>
  </si>
  <si>
    <t>Mercado eléctrico en Colombia</t>
  </si>
  <si>
    <t>https://www.xm.com.co/nuestra-empresa/nosotros/que-hacemos</t>
  </si>
  <si>
    <t>http://www.celsia.com/nuestra-empresa/modelo-de-negocio/generacion</t>
  </si>
  <si>
    <t>T+D</t>
  </si>
  <si>
    <t>http://www.celsia.com/nuestra-empresa/modelo-de-negocio/transmision-y-distribucion</t>
  </si>
  <si>
    <t>C</t>
  </si>
  <si>
    <t>https://www.celsia.com/es/quienes-somos/que-hacemos/</t>
  </si>
  <si>
    <t>Historia Celsia</t>
  </si>
  <si>
    <t>http://www.celsia.com/es/nuestra-empresa/historia</t>
  </si>
  <si>
    <t>Centrales hídricas</t>
  </si>
  <si>
    <t>https://www.celsia.com/es/centrales-hidroelectricas/</t>
  </si>
  <si>
    <t>Información completa sobre la compañía:</t>
  </si>
  <si>
    <t>Presentaciones Celsia</t>
  </si>
  <si>
    <t>https://www.celsia.com/es/inversionistas/celsia/presentaciones/</t>
  </si>
  <si>
    <t>Informes integrados Celsia (GRI)</t>
  </si>
  <si>
    <t>https://www.celsia.com/es/quienes-somos/sostenibilidad/</t>
  </si>
  <si>
    <t>Informes accionistas Celsia</t>
  </si>
  <si>
    <t>https://www.celsia.com/es/accionistas-e-inversionistas/informacion-financiera/reportes</t>
  </si>
  <si>
    <t>Prospecto emisión de acciones Celsia - Enero 2018</t>
  </si>
  <si>
    <t>https://www.celsia.com/wp-content/uploads/2021/03/Completo-Prospecto-de-informacio%CC%81n-Celsia.pdf</t>
  </si>
  <si>
    <t>Prospecto emisión de bonos Celsia - Octubre 2013</t>
  </si>
  <si>
    <t>https://www.celsia.com/wp-content/uploads/2021/03/Prospecto-Celsia.pdf</t>
  </si>
  <si>
    <t>Presentaciones Celsia Colombia</t>
  </si>
  <si>
    <t>https://www.celsia.com/es/inversionistas/celsia-colombia/presentaciones/</t>
  </si>
  <si>
    <t>Informes EPSA</t>
  </si>
  <si>
    <t>https://www.celsia.com/es/accionistas-e-inversionistas/epsa/informacion-financiera</t>
  </si>
  <si>
    <t>Prospecto emisión de bonos EPSA - 2010</t>
  </si>
  <si>
    <t>https://www.celsia.com/wp-content/uploads/2021/02/aviso-oferta-bonos-epsa-20-04-2010.pdf</t>
  </si>
  <si>
    <t>Financieros:</t>
  </si>
  <si>
    <t>EEFF Consolidados, Separados con notas (IFRS)</t>
  </si>
  <si>
    <t>www.superfinanciera.gov.co -&gt; SIMEV -&gt; RNVE -&gt; Razón Social: Celsia / EPSA / Cetsa -&gt; Informes Financieros bajo NIIF (último botón en la parte superior)</t>
  </si>
  <si>
    <t>El mercado:</t>
  </si>
  <si>
    <t>El mercado eléctrico - XM – Portal de indicadores</t>
  </si>
  <si>
    <t>https://www.xm.com.co/portal-de-indicadores</t>
  </si>
  <si>
    <t>Estructura del mercado - XM</t>
  </si>
  <si>
    <t>https://www.xm.com.co/transacciones/registros/registro-agentes-y-contactos/estructura-del-mercado</t>
  </si>
  <si>
    <t>Sistema de Información Eléctrico Colombiano - SIEL</t>
  </si>
  <si>
    <t>http://www.siel.gov.co/</t>
  </si>
  <si>
    <t>Cifras del mercado anuales - XM</t>
  </si>
  <si>
    <t>http://informesanuales.xm.com.co/SitePages/Default.aspx</t>
  </si>
  <si>
    <t>Cifras del mercado - CREG</t>
  </si>
  <si>
    <t>https://www.creg.gov.co/sectores-que-regulamos/energia-electrica/estadisticas-del-sector-electrico-colombiano</t>
  </si>
  <si>
    <t>Glosario XM</t>
  </si>
  <si>
    <t>https://www.xm.com.co/proveedores/informaci%C3%B3n-de-inter%C3%A9s/glosario</t>
  </si>
  <si>
    <t>UPME - Proyecciones de demanda</t>
  </si>
  <si>
    <t>http://www1.upme.gov.co/InformacionCifras/Paginas/proyeccion-de-demanda-de-energia-electrica.aspx</t>
  </si>
  <si>
    <t>http://www.siel.gov.co/Inicio/Demanda/ProyeccionesdeDemanda/tabid/97/Default.aspx</t>
  </si>
  <si>
    <t>Predicción climática - IDEAM</t>
  </si>
  <si>
    <t>http://www.ideam.gov.co/web/tiempo-y-clima/prediccion-climatica</t>
  </si>
  <si>
    <t>Predicción climática - Agencia Australiana</t>
  </si>
  <si>
    <t>http://www.bom.gov.au/climate/enso/</t>
  </si>
  <si>
    <t>Predicción climática - Agencia Americana NOOA</t>
  </si>
  <si>
    <t>http://www.cpc.ncep.noaa.gov/products/precip/CWlink/MJO/enso.shtml</t>
  </si>
  <si>
    <t>La operación:</t>
  </si>
  <si>
    <t>Conceptos CxC - CREG</t>
  </si>
  <si>
    <t xml:space="preserve">http://www.creg.gov.co/cxc/index.htm </t>
  </si>
  <si>
    <t>Obligaciones de Energía en Firme</t>
  </si>
  <si>
    <t>https://www.xm.com.co/transacciones/cargo-por-confiabilidad/obligaciones-de-energia-0</t>
  </si>
  <si>
    <t>Gas natural – Concentra</t>
  </si>
  <si>
    <t>https://concentra.co/</t>
  </si>
  <si>
    <t>Normatividad:</t>
  </si>
  <si>
    <t>CREG - Normatividad</t>
  </si>
  <si>
    <t>http://apolo.creg.gov.co/Publicac.nsf/Documentos-Resoluciones?OpenView&amp;Start=1&amp;Count=30&amp;Collapse=1#1</t>
  </si>
  <si>
    <t>Estados Financieros - ColGAAPS</t>
  </si>
  <si>
    <t>1T2011</t>
  </si>
  <si>
    <t>2T2011</t>
  </si>
  <si>
    <t>3T2011</t>
  </si>
  <si>
    <t>4T2011</t>
  </si>
  <si>
    <t>ESTADO DE RESULTADOS</t>
  </si>
  <si>
    <t>Ventas en Bolsa</t>
  </si>
  <si>
    <t>Cargo por Confiabilidad</t>
  </si>
  <si>
    <t>Comercialización mercado mayorista</t>
  </si>
  <si>
    <t>Generación y comercialización mayorista de energía eléctrica</t>
  </si>
  <si>
    <t>Comercialización mercado regulado</t>
  </si>
  <si>
    <t>Comercialización mercado no regulado</t>
  </si>
  <si>
    <t>Comercialización minorista de energía eléctrica</t>
  </si>
  <si>
    <t>Uso y conexión de redes</t>
  </si>
  <si>
    <t>Comercialización de gas y de transporte</t>
  </si>
  <si>
    <t>Otros servicios operacionales</t>
  </si>
  <si>
    <t>Otros servicios</t>
  </si>
  <si>
    <t xml:space="preserve">TOTAL INGRESOS OPERACIONALES </t>
  </si>
  <si>
    <t>Depreciación y amortizaciones</t>
  </si>
  <si>
    <t>COSTO DE VENTAS</t>
  </si>
  <si>
    <t>Administración</t>
  </si>
  <si>
    <t>Gastos operacionales de administración</t>
  </si>
  <si>
    <t>UTILIDAD OPERACIONAL</t>
  </si>
  <si>
    <t>Ingresos financieros</t>
  </si>
  <si>
    <t>Ingresos método de participación</t>
  </si>
  <si>
    <t>Ingresos no operacionales</t>
  </si>
  <si>
    <t>Gastos financieros</t>
  </si>
  <si>
    <t>Otros gastos no operacionales</t>
  </si>
  <si>
    <t>Diferencia en cambio neta</t>
  </si>
  <si>
    <t>TOTAL OTROS INGRESOS Y GASTOS, NETO</t>
  </si>
  <si>
    <t>UTILIDAD ANTES DE PROVISIÓN PARA IMPUESTOS</t>
  </si>
  <si>
    <t>Provisión para impuesto sobre la renta</t>
  </si>
  <si>
    <t>Participación de intereses minoritarios</t>
  </si>
  <si>
    <t>UTILIDAD NETA</t>
  </si>
  <si>
    <t>BALANCE GENERAL</t>
  </si>
  <si>
    <t>Disponible</t>
  </si>
  <si>
    <t>Inversiones temporales</t>
  </si>
  <si>
    <t>Deudores, neto (activo corriente)</t>
  </si>
  <si>
    <t>Inventarios (activo corriente)</t>
  </si>
  <si>
    <t>Gastos pagados por anticipado</t>
  </si>
  <si>
    <t>Deudores, neto (activo no corriente)</t>
  </si>
  <si>
    <t>Inventarios (activo no corriente)</t>
  </si>
  <si>
    <t>Inversiones permanentes, neto</t>
  </si>
  <si>
    <t>Propiedades, planta y equipo, neto</t>
  </si>
  <si>
    <t>Cargos diferidos, neto</t>
  </si>
  <si>
    <t xml:space="preserve">Bienes adquiridos en leasing financiero, neto </t>
  </si>
  <si>
    <t>Intangibles, neto</t>
  </si>
  <si>
    <t>Valorizaciones y desvalorizaciones, neto</t>
  </si>
  <si>
    <t>Obligaciones financieras (corriente)</t>
  </si>
  <si>
    <t>Bonos y papeles comerciales (corriente)</t>
  </si>
  <si>
    <t>Cuentas por pagar</t>
  </si>
  <si>
    <t>Impuestos, gravámenes y tasas (corriente)</t>
  </si>
  <si>
    <t>Obligaciones laborales y de seguridad social integral</t>
  </si>
  <si>
    <t>Pasivos estimados y provisiones (corriente)</t>
  </si>
  <si>
    <t>Pensiones de jubilación (corriente)</t>
  </si>
  <si>
    <t>Otros pasivos (corriente)</t>
  </si>
  <si>
    <t>Obligaciones financieras (no corriente)</t>
  </si>
  <si>
    <t>Bonos y papeles comerciales (no corriente)</t>
  </si>
  <si>
    <t>Impuestos, gravámenes y tasas (no corriente)</t>
  </si>
  <si>
    <t>Pasivos estimados y provisiones (no corriente)</t>
  </si>
  <si>
    <t>Pensiones de jubilación (no corriente)</t>
  </si>
  <si>
    <t>Otros pasivos (no corriente)</t>
  </si>
  <si>
    <t>Interés de la minoría</t>
  </si>
  <si>
    <t xml:space="preserve">PATRIMONIO </t>
  </si>
  <si>
    <t>TOTAL PASIVO Y PATRIMONIO</t>
  </si>
  <si>
    <t>Inversiones durante 5 años desde 2021 a 2025</t>
  </si>
  <si>
    <t>COP $717.716 millones en 5 años. (incluye NT3 y NT4 en Caoba)</t>
  </si>
  <si>
    <t>COP $826.942 millones en 5 años (incluye CETSA) en $/2017</t>
  </si>
  <si>
    <t>Parque eólico Caravelí - Perú</t>
  </si>
  <si>
    <t>Perú - Arequipa</t>
  </si>
  <si>
    <t>Línea de transmisión: 47,2km @ 220kV hasta S/E Poroma 220kV
Ubicación: Distrito Lomas, provincia de Caravelí – Arequipa</t>
  </si>
  <si>
    <t>Caoba
Proyectos de Transmisión C10:J10</t>
  </si>
  <si>
    <t>Asignaciones en proyectos:</t>
  </si>
  <si>
    <t>3T23</t>
  </si>
  <si>
    <t>Ebitda Centroamérca (COP mill.)</t>
  </si>
  <si>
    <t>3Q23</t>
  </si>
  <si>
    <t>Obligaciones de Energía en Firme (OEF)</t>
  </si>
  <si>
    <t xml:space="preserve">Asignaciones vigentes que tiene Celsia Colombia en el Cargo por Confiabilidad, ya sea asignado por subasta de expansión como por asignación administrada a prorrata. </t>
  </si>
  <si>
    <t>Asignaciones por subasta</t>
  </si>
  <si>
    <t>Planta</t>
  </si>
  <si>
    <t>Código de la Subasta</t>
  </si>
  <si>
    <t>Tesorito</t>
  </si>
  <si>
    <t>Alban</t>
  </si>
  <si>
    <t>Calima</t>
  </si>
  <si>
    <t>Cucuana</t>
  </si>
  <si>
    <t>Merilectrica</t>
  </si>
  <si>
    <t>Prado</t>
  </si>
  <si>
    <t>Salvajina</t>
  </si>
  <si>
    <t>OEF AÑO [kWh-año]</t>
  </si>
  <si>
    <t>Precio base en USD/kWh</t>
  </si>
  <si>
    <t>Mes Inicio</t>
  </si>
  <si>
    <t>01-DEC-22</t>
  </si>
  <si>
    <t>01-DEC-15</t>
  </si>
  <si>
    <t>Mes Fin</t>
  </si>
  <si>
    <t>ASIGNACIÓN POR GPPS</t>
  </si>
  <si>
    <t>Merilectrica 1</t>
  </si>
  <si>
    <t>01-DEC-23
01-DEC-24</t>
  </si>
  <si>
    <t>30/11/2024
30/11/2025</t>
  </si>
  <si>
    <t>Factor de planta</t>
  </si>
  <si>
    <t>C2Energía</t>
  </si>
  <si>
    <t>4T23</t>
  </si>
  <si>
    <t>4Q23</t>
  </si>
  <si>
    <t>Mes base</t>
  </si>
  <si>
    <t>Asignación a prorrata de eficiencia Cargo por Confiabilidad con demanda objetivo completa (2020-2025)</t>
  </si>
  <si>
    <t>01-DEC-25</t>
  </si>
  <si>
    <t>Asignación a prorrata de eficiencia Cargo por Confiabilidad con demanda objetivo completa (2025-2026)</t>
  </si>
  <si>
    <t>Asignación a prorrata de eficiencia Cargo por Confiabilidad con demanda objetivo completa (2026-2027)</t>
  </si>
  <si>
    <t>01-DEC-26</t>
  </si>
  <si>
    <t>Celsia Internet S.A.S.</t>
  </si>
  <si>
    <t>1T24</t>
  </si>
  <si>
    <t xml:space="preserve">                          Kit de valoración para analistas</t>
  </si>
  <si>
    <t>2023-2024</t>
  </si>
  <si>
    <t>Precio prom. Contratos ($/kWh)</t>
  </si>
  <si>
    <t>Ventas en contratos - Solar Centroamérica (GWh)</t>
  </si>
  <si>
    <t>1Q24</t>
  </si>
  <si>
    <t>Ingresos ordinarios</t>
  </si>
  <si>
    <t>Margen de contribución</t>
  </si>
  <si>
    <t>Ganancia neta</t>
  </si>
  <si>
    <t>2T24</t>
  </si>
  <si>
    <t>Generación térmica (Meriléctrica + Tesorito) (GWh)</t>
  </si>
  <si>
    <t>Contratos Centroamérica</t>
  </si>
  <si>
    <t>Cativá</t>
  </si>
  <si>
    <t>Potencia</t>
  </si>
  <si>
    <t>48 MW</t>
  </si>
  <si>
    <t>Vigencia</t>
  </si>
  <si>
    <t>01/01/2024 - 31/12/2025</t>
  </si>
  <si>
    <t>Tarifa</t>
  </si>
  <si>
    <t>US$ 10,24</t>
  </si>
  <si>
    <t>2Q24</t>
  </si>
  <si>
    <t>3T24</t>
  </si>
  <si>
    <t>3Q24</t>
  </si>
  <si>
    <t>Capacidad instalada por tipo de fuente</t>
  </si>
  <si>
    <t>Solar fotovoltaica</t>
  </si>
  <si>
    <t>Energía comercializada (Reg + No Reg) - Tolima</t>
  </si>
  <si>
    <t>PCH PRADO 4</t>
  </si>
  <si>
    <t>4T24</t>
  </si>
  <si>
    <t>Banco Itaú</t>
  </si>
  <si>
    <t>Subserie C30 Meses</t>
  </si>
  <si>
    <t>Energía comercializada (Reg + No Reg) - Valle</t>
  </si>
  <si>
    <t>4Q24</t>
  </si>
  <si>
    <t>HIDROMANTA</t>
  </si>
  <si>
    <t>Perú</t>
  </si>
  <si>
    <t>Negocios conjuntos (Celsia Colombia)</t>
  </si>
  <si>
    <t>Caoba inversiones S.A.S</t>
  </si>
  <si>
    <t>C2 Energía S.A.S</t>
  </si>
  <si>
    <t>Colener, II S.L (España)</t>
  </si>
  <si>
    <t>2026 - Segundo semestre</t>
  </si>
  <si>
    <t>Índice de Experiencia del Cliente - CSAT</t>
  </si>
  <si>
    <t>2024 - 2026</t>
  </si>
  <si>
    <r>
      <rPr>
        <b/>
        <sz val="10"/>
        <rFont val="Arial"/>
        <family val="2"/>
      </rPr>
      <t>Valle &amp; Tolima</t>
    </r>
    <r>
      <rPr>
        <sz val="10"/>
        <rFont val="Arial"/>
        <family val="2"/>
      </rPr>
      <t xml:space="preserve">
CapEx estimado: 459.032
</t>
    </r>
    <r>
      <rPr>
        <b/>
        <sz val="10"/>
        <rFont val="Arial"/>
        <family val="2"/>
      </rPr>
      <t>Convocatorias</t>
    </r>
    <r>
      <rPr>
        <sz val="10"/>
        <rFont val="Arial"/>
        <family val="2"/>
      </rPr>
      <t xml:space="preserve">
CapEx comprometido: 327.000
</t>
    </r>
    <r>
      <rPr>
        <b/>
        <sz val="10"/>
        <rFont val="Arial"/>
        <family val="2"/>
      </rPr>
      <t>B2B</t>
    </r>
    <r>
      <rPr>
        <sz val="10"/>
        <rFont val="Arial"/>
        <family val="2"/>
      </rPr>
      <t xml:space="preserve">
CapEx estimado: 149.000</t>
    </r>
  </si>
  <si>
    <t>51%
Socio: Cubico</t>
  </si>
  <si>
    <t>50%
Socio: Cubico</t>
  </si>
  <si>
    <t>1T25</t>
  </si>
  <si>
    <t>2024-2025</t>
  </si>
  <si>
    <t>1Q25</t>
  </si>
  <si>
    <t>Tecnología</t>
  </si>
  <si>
    <t>Capacidad (MW ac)</t>
  </si>
  <si>
    <t>Baby Farms</t>
  </si>
  <si>
    <t>2T25</t>
  </si>
  <si>
    <t>Deuda Bruta</t>
  </si>
  <si>
    <t>Caja</t>
  </si>
  <si>
    <t>Deuda Neta</t>
  </si>
  <si>
    <t>Total Consolidado</t>
  </si>
  <si>
    <t>Banco J.P. Morgan Colombia S.A.</t>
  </si>
  <si>
    <t>Celsia Internet</t>
  </si>
  <si>
    <t>Saldo en moneda origen</t>
  </si>
  <si>
    <t>2Q25</t>
  </si>
  <si>
    <t>Ventas entre el generador y el comercializador</t>
  </si>
  <si>
    <t>Generación solar (Vendida al MEM) (GWh)</t>
  </si>
  <si>
    <t>Gestión de Activos - Resultados Financieros</t>
  </si>
  <si>
    <t>Volver al inicio</t>
  </si>
  <si>
    <t>Resultados por negocios: Servicios de Energía y Gestión de Activos</t>
  </si>
  <si>
    <t>CAOBA INVERSIONES</t>
  </si>
  <si>
    <t>Ingresos</t>
  </si>
  <si>
    <t>Margen EBITDA</t>
  </si>
  <si>
    <t>EL TESORITO</t>
  </si>
  <si>
    <t>C2 ENERGÍA</t>
  </si>
  <si>
    <t>PLATAFORMAS DE INVERSIÓN</t>
  </si>
  <si>
    <t>Transmisión y Distribución Colombia</t>
  </si>
  <si>
    <t>Ingresos puros T&amp;D Colombia</t>
  </si>
  <si>
    <t>Costo variable - T&amp;D Colombia</t>
  </si>
  <si>
    <t>Costo fijo - T&amp;D Colombia</t>
  </si>
  <si>
    <t>Gasto admon - T&amp;D Colombia</t>
  </si>
  <si>
    <t>EBITDA - T&amp;D Colombia</t>
  </si>
  <si>
    <t>EBITDA - Generación Colombia (G Colombia)</t>
  </si>
  <si>
    <t>D&amp;A - T&amp;D Colombia</t>
  </si>
  <si>
    <t>Margen EBITDA - T&amp;D Colombia</t>
  </si>
  <si>
    <t xml:space="preserve">Segregación EBITDA por negocio </t>
  </si>
  <si>
    <t>Comercialización Colombia</t>
  </si>
  <si>
    <t>Ingresos puros Cx Colombia</t>
  </si>
  <si>
    <t>Costo variable - Cx Colombia</t>
  </si>
  <si>
    <t>Costo fijo - Cx Colombia</t>
  </si>
  <si>
    <t>Gasto admon - Cx Colombia</t>
  </si>
  <si>
    <t>EBITDA - Cx Colombia</t>
  </si>
  <si>
    <t>D&amp;A - Cx Colombia</t>
  </si>
  <si>
    <t>Margen EBITDA - Cx Colombia</t>
  </si>
  <si>
    <t>3T25</t>
  </si>
  <si>
    <t>Celsia Colombia Consolidado</t>
  </si>
  <si>
    <t>SERVICIOS DE ENERGÍA</t>
  </si>
  <si>
    <t>3Q25</t>
  </si>
  <si>
    <t>Atera</t>
  </si>
  <si>
    <t>Atera Energy</t>
  </si>
  <si>
    <t>Latam</t>
  </si>
  <si>
    <t>Eficiencia Energética</t>
  </si>
  <si>
    <t>30%
Socio: Brookfield</t>
  </si>
  <si>
    <t>Activos financieros corrientes (portafolio)</t>
  </si>
  <si>
    <t>Servicios de Energía</t>
  </si>
  <si>
    <t>Negocio</t>
  </si>
  <si>
    <t>Gestión de Activos</t>
  </si>
  <si>
    <t>Celsia S.A.</t>
  </si>
  <si>
    <t>Solar pequeña escala</t>
  </si>
  <si>
    <t>SOLAR PALMIRA 2</t>
  </si>
  <si>
    <t>SOLAR ESCOBAL CEMEX</t>
  </si>
  <si>
    <t>SOLAR ESCOBAL 5</t>
  </si>
  <si>
    <t>SOLAR ESCOBAL 4</t>
  </si>
  <si>
    <t>SOLAR ESCOBAL 1</t>
  </si>
  <si>
    <t>SOLAR VALLEDUPAR 1</t>
  </si>
  <si>
    <t>SOLAR BUGA 2</t>
  </si>
  <si>
    <t>SOLAR PUERTO TEJADA</t>
  </si>
  <si>
    <t>SOLAR ANDALUCÍA</t>
  </si>
  <si>
    <t>SOLAR PALMIRA 1</t>
  </si>
  <si>
    <t>SOLAR YUMBO</t>
  </si>
  <si>
    <t>SOLAR YUMA</t>
  </si>
  <si>
    <t>SOLAR TULUÁ</t>
  </si>
  <si>
    <t>SOLAR SINCÉ</t>
  </si>
  <si>
    <t>SOLAR SAN FELIPE</t>
  </si>
  <si>
    <t>SOLAR PALMIRA 3</t>
  </si>
  <si>
    <t>SOLAR MELGAR Y LANCEROS</t>
  </si>
  <si>
    <t>SOLAR LA PAILA</t>
  </si>
  <si>
    <t>SOLAR FLANDES</t>
  </si>
  <si>
    <t>SOLAR ESPINAL</t>
  </si>
  <si>
    <t>SOLAR EL CARMELO</t>
  </si>
  <si>
    <t>SOLAR DULIMA</t>
  </si>
  <si>
    <t>SOLAR BUGA 1</t>
  </si>
  <si>
    <t>SOLAR BOLIVAR</t>
  </si>
  <si>
    <t>SOLAR LA VICTORIA 2</t>
  </si>
  <si>
    <t>SOLAR LA VICTORIA 1</t>
  </si>
  <si>
    <t>4T25</t>
  </si>
  <si>
    <t>Cuentas por pagar a entidades relacionadas</t>
  </si>
  <si>
    <t>CELSIA S.A. Consolidado (COP mill.)</t>
  </si>
  <si>
    <t>Generación eólica (Carreto)</t>
  </si>
  <si>
    <t>4Q25</t>
  </si>
  <si>
    <t>GAC Perú S.A.C.</t>
  </si>
  <si>
    <t>Efectivo en Celsia S.A.</t>
  </si>
  <si>
    <t>COMAYAGUA</t>
  </si>
  <si>
    <t>GAC Perú</t>
  </si>
  <si>
    <t>CARRETO</t>
  </si>
  <si>
    <t>Eólico</t>
  </si>
  <si>
    <t>Pisos de &lt;8 MW</t>
  </si>
  <si>
    <t>Techos de &lt;8 MW</t>
  </si>
  <si>
    <t>Piso solar</t>
  </si>
  <si>
    <t>Techo solar</t>
  </si>
  <si>
    <t>Consolidated revenue</t>
  </si>
  <si>
    <t>Electricity generation</t>
  </si>
  <si>
    <t>Retail sales</t>
  </si>
  <si>
    <t>Network usage and connection</t>
  </si>
  <si>
    <t>Gas sales and transportation</t>
  </si>
  <si>
    <t>Other operational services</t>
  </si>
  <si>
    <t>Ordinary revenue</t>
  </si>
  <si>
    <t>Cost of sales</t>
  </si>
  <si>
    <t>GROSS PROFIT</t>
  </si>
  <si>
    <t>Gross margin</t>
  </si>
  <si>
    <t>Other income</t>
  </si>
  <si>
    <t>Administrative expenses</t>
  </si>
  <si>
    <t>Other expenses</t>
  </si>
  <si>
    <t>En millones de pesos colombianos</t>
  </si>
  <si>
    <t>ESTADO DE RESULTADOS 
INTEGRALES CONSOLIDADO</t>
  </si>
  <si>
    <t>Financial income</t>
  </si>
  <si>
    <t>Financial expenses</t>
  </si>
  <si>
    <t>Exchange rate difference (net)</t>
  </si>
  <si>
    <t>PROFIT BEFORE TAXES</t>
  </si>
  <si>
    <t>Deferred income tax</t>
  </si>
  <si>
    <t>NET INCOME</t>
  </si>
  <si>
    <t>PROFIT (LOSS) ATTRIBUTABLE</t>
  </si>
  <si>
    <t>PROFIT (LOSS)</t>
  </si>
  <si>
    <t>EBITDA MARGIN</t>
  </si>
  <si>
    <t>Equity method</t>
  </si>
  <si>
    <t>Método participación</t>
  </si>
  <si>
    <t>PROFIT BEFORE FINANCIAL</t>
  </si>
  <si>
    <t>Exchange difference (net)</t>
  </si>
  <si>
    <t>Controller owners</t>
  </si>
  <si>
    <t>Non-controlling interests</t>
  </si>
  <si>
    <t>Consolidated Comprehensive
Income Statement</t>
  </si>
  <si>
    <t>Consolidated Statement of 
Financial Position</t>
  </si>
  <si>
    <t>In millions of Colombian pesos</t>
  </si>
  <si>
    <t>Property, plant, and equipment, net</t>
  </si>
  <si>
    <t>Investment property</t>
  </si>
  <si>
    <t>Assets acquired under finance leases</t>
  </si>
  <si>
    <t>Right-of-use assets</t>
  </si>
  <si>
    <t>Intangible assets, net</t>
  </si>
  <si>
    <t>Investments in associates and joint ventures</t>
  </si>
  <si>
    <t>Other financial investments</t>
  </si>
  <si>
    <t>Trade and other receivables</t>
  </si>
  <si>
    <t>Related receivables</t>
  </si>
  <si>
    <t>Other non-financial assets</t>
  </si>
  <si>
    <t>Goodwill</t>
  </si>
  <si>
    <t>Deferred tax assets</t>
  </si>
  <si>
    <t>TOTAL NON-CURRENT ASSETS</t>
  </si>
  <si>
    <t>CURRENT ASSETS</t>
  </si>
  <si>
    <t>Other assets</t>
  </si>
  <si>
    <t>NON-CURRENT ASSETS</t>
  </si>
  <si>
    <t>Cash and cash equivalents</t>
  </si>
  <si>
    <t>Current financial assets (portfolio)</t>
  </si>
  <si>
    <t>Current derivative financial instruments</t>
  </si>
  <si>
    <t>Trade receivables and other accounts receivable, net</t>
  </si>
  <si>
    <t>Inventories</t>
  </si>
  <si>
    <t>Tax assets</t>
  </si>
  <si>
    <t>Current assets held for sale</t>
  </si>
  <si>
    <t>TOTAL CURRENT ASSETS</t>
  </si>
  <si>
    <t>TOTAL ASSETS</t>
  </si>
  <si>
    <t>Issued capital</t>
  </si>
  <si>
    <t>Share premium</t>
  </si>
  <si>
    <t>Reserves</t>
  </si>
  <si>
    <t>Profit (loss) for the year</t>
  </si>
  <si>
    <t>Other comprehensive income (OCI)</t>
  </si>
  <si>
    <t>Other equity components</t>
  </si>
  <si>
    <t>Accumulated profit (loss)</t>
  </si>
  <si>
    <t>Accumulated profit at opening balance</t>
  </si>
  <si>
    <t>Total equity attributable to owners of the parent</t>
  </si>
  <si>
    <t>TOTAL NET EQUITY</t>
  </si>
  <si>
    <t xml:space="preserve">Total equity attributable to owners of the controlling company </t>
  </si>
  <si>
    <t>NON-CURRENT LIABILITIES</t>
  </si>
  <si>
    <t>Financial obligations</t>
  </si>
  <si>
    <t>Liabilities for right-of-use assets</t>
  </si>
  <si>
    <t>Accounts payable to related entities</t>
  </si>
  <si>
    <t>Non-current deferred tax liabilities</t>
  </si>
  <si>
    <t>Non-current employee benefits</t>
  </si>
  <si>
    <t>Other liabilities</t>
  </si>
  <si>
    <t>TOTAL NON-CURRENT LIABILITIES</t>
  </si>
  <si>
    <t>Trade and other accounts payable</t>
  </si>
  <si>
    <t>CURRENT LIABILITIES</t>
  </si>
  <si>
    <t xml:space="preserve">Financial obligations </t>
  </si>
  <si>
    <t>Derivative financial instruments</t>
  </si>
  <si>
    <t>Trade and related liabilities</t>
  </si>
  <si>
    <t>Other provisions, current</t>
  </si>
  <si>
    <t>Current tax liabilities</t>
  </si>
  <si>
    <t>Current employee benefits</t>
  </si>
  <si>
    <t>Other current non-financial liabilities</t>
  </si>
  <si>
    <t>Current liabilities held for sale</t>
  </si>
  <si>
    <t>TOTAL CURRENT LIABILITIES</t>
  </si>
  <si>
    <t>TOTAL LIABILITIES</t>
  </si>
  <si>
    <t>TOTAL LIABILITIES AND EQUITY</t>
  </si>
  <si>
    <t>ENERGY SERVICES</t>
  </si>
  <si>
    <t>Consolidated Quarterly Comprehensive Income Statement</t>
  </si>
  <si>
    <t>Other operating services</t>
  </si>
  <si>
    <t>Share in results of associates and joint ventures</t>
  </si>
  <si>
    <t>Income tax</t>
  </si>
  <si>
    <t>NET PROFIT</t>
  </si>
  <si>
    <t>Net margin</t>
  </si>
  <si>
    <t>Contribution margin</t>
  </si>
  <si>
    <t>Net profit</t>
  </si>
  <si>
    <t>Cash Flow</t>
  </si>
  <si>
    <t>(-) Debtors Res. 015</t>
  </si>
  <si>
    <t>(-) Taxes</t>
  </si>
  <si>
    <t>Total Operating Cash Flow</t>
  </si>
  <si>
    <t>(+) Net WK Requirements</t>
  </si>
  <si>
    <t>(-) CapEx + Investments</t>
  </si>
  <si>
    <t>Total Investment Cash Flow</t>
  </si>
  <si>
    <t>Company Free Cash Flow</t>
  </si>
  <si>
    <t>Total Financial Obligations</t>
  </si>
  <si>
    <t>(+) Other Net Income and Expenses</t>
  </si>
  <si>
    <t>(+/-) Net Dividends</t>
  </si>
  <si>
    <t>(+/-) Consolidation Exchange Rate Effect</t>
  </si>
  <si>
    <t>Total Financial Cash Flow</t>
  </si>
  <si>
    <t>Total Cash Flow for the Period</t>
  </si>
  <si>
    <t>(+) Beginning Cash Balance</t>
  </si>
  <si>
    <t>Ending Cash Balance</t>
  </si>
  <si>
    <t>Deuda bruta</t>
  </si>
  <si>
    <t>% participación</t>
  </si>
  <si>
    <t>Celsia Colombia S.A. E.S.P.</t>
  </si>
  <si>
    <t xml:space="preserve">Efectivo en Celsia S.A. </t>
  </si>
  <si>
    <t>BRA (Cop millones de 2017)</t>
  </si>
  <si>
    <t>Capacidad instalada (MWp)</t>
  </si>
  <si>
    <t>Capacidad (MWp)</t>
  </si>
  <si>
    <t>Generación (GWh)</t>
  </si>
  <si>
    <t>solo solar</t>
  </si>
  <si>
    <t>Compañía con soluciones de eficiencia energética para que grandes consumidores industriales reduzcan su consumo energético y disminuyan la generación de su huella de carbono. Venta B2B a clientes industriales en Latam. Soluciones de eficiencia energética detrás del medidor: Generación Distribuida, Procesos Térmicos, Aire Comprimido.</t>
  </si>
  <si>
    <t>Subasta energías renovables: otorgados 766 GWh–año, contratados por 15 años a partir de enero de 2022. Precio promedio subasta: COP 95.65/kWh (USD 0.028/kWh /EUR 0.025/kWh).
Actualmente los contratos de estos proyectos vinculados a las subastas ya se están cumpliendo con el portafolio de Celsia. Se están adelantando las gestiones de los licenciamientos y así mismo estamos a la espera del desarrollo exitoso de diferentes hitos que hagan posible el inicio de la construcción, la cual tendría una duración aproximada de 24 meses.</t>
  </si>
  <si>
    <t>1,000 MWp meta en el corto plazo (2027)</t>
  </si>
  <si>
    <r>
      <rPr>
        <b/>
        <sz val="10"/>
        <color theme="1"/>
        <rFont val="Arial"/>
        <family val="2"/>
      </rPr>
      <t>Valle &amp; Tolima</t>
    </r>
    <r>
      <rPr>
        <sz val="10"/>
        <color theme="1"/>
        <rFont val="Arial"/>
        <family val="2"/>
      </rPr>
      <t xml:space="preserve">
Valle: 30 proyectos
Tolima: 12 proyectos
Proyectos de reposición
</t>
    </r>
    <r>
      <rPr>
        <b/>
        <sz val="10"/>
        <color theme="1"/>
        <rFont val="Arial"/>
        <family val="2"/>
      </rPr>
      <t>Convocatorias</t>
    </r>
    <r>
      <rPr>
        <sz val="10"/>
        <color theme="1"/>
        <rFont val="Arial"/>
        <family val="2"/>
      </rPr>
      <t xml:space="preserve">
Segundo Circuito Sahagún 500 kV (FPO Contractual Junio/26)
Subestación Carreto 500 kV (FPO Contractual Mar/27)
Subestación Pacífico 230 kV (FPO Contractual May/25)
Proyectos de almacenamiento - BESS
</t>
    </r>
    <r>
      <rPr>
        <b/>
        <sz val="10"/>
        <color theme="1"/>
        <rFont val="Arial"/>
        <family val="2"/>
      </rPr>
      <t xml:space="preserve">B2B </t>
    </r>
    <r>
      <rPr>
        <sz val="10"/>
        <color theme="1"/>
        <rFont val="Arial"/>
        <family val="2"/>
      </rPr>
      <t>en fase de análisis:
Expansión Sahagún (FPO Agos/27)
Argos Toluviejo (FPO Jul/25)
Línea de Conexión Sungrow (FPO Agos/27)</t>
    </r>
  </si>
  <si>
    <t>DESCRIPCIÓN DE ACTIVOS</t>
  </si>
  <si>
    <t>1T26</t>
  </si>
  <si>
    <t>Resumen Deuda - al 1T2026 (Millones COP)</t>
  </si>
  <si>
    <t xml:space="preserve">Celsia S.A </t>
  </si>
  <si>
    <t>Banco Popular</t>
  </si>
  <si>
    <t>Banco Davivivenda</t>
  </si>
  <si>
    <t>Banco Davibank</t>
  </si>
  <si>
    <t>ATERA ENERGY</t>
  </si>
  <si>
    <t>Escalonado.</t>
  </si>
  <si>
    <t xml:space="preserve">Escalonado </t>
  </si>
  <si>
    <t>US $ 500 millones</t>
  </si>
  <si>
    <t>US $ 240 millones</t>
  </si>
  <si>
    <t>1Q2026</t>
  </si>
  <si>
    <t>Ventas totales en contratos - Centroamérica (GWh) (Incluye contratos solares)</t>
  </si>
  <si>
    <t>Energía comercializada fotovoltáica (C2E + Atera)</t>
  </si>
  <si>
    <t>2025-2026</t>
  </si>
  <si>
    <t>https://www.celsia.com/wp-content/uploads/2026/04/ReporteIntegradoCelsia2025_Abr23_compressed.pdf</t>
  </si>
  <si>
    <t>https://app.powerbi.com/view?r=eyJrIjoiNGE5YjRkZGEtNGIxMy00MzlmLWE4YzktZGUxMzM2ODg3OWE0IiwidCI6IjI3…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</si>
</sst>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mmmm\-yy"/>
    <numFmt numFmtId="165" formatCode="_(* #,##0_);_(* \(#,##0\);_(* &quot;-&quot;??_);_(@_)"/>
    <numFmt numFmtId="166" formatCode="_-* #,##0_-;\-* #,##0_-;_-* &quot;-&quot;??_-;_-@_-"/>
    <numFmt numFmtId="167" formatCode="_-[$€-2]\ * #,##0_-;\-[$€-2]\ * #,##0_-;_-[$€-2]\ * &quot;-&quot;??_-"/>
    <numFmt numFmtId="168" formatCode="&quot; &quot;#,##0.00&quot; &quot;;&quot; (&quot;#,##0.00&quot;)&quot;;&quot; -&quot;00&quot; &quot;;&quot; &quot;@&quot; &quot;"/>
    <numFmt numFmtId="169" formatCode="_-* #,##0.0_-;\-* #,##0.0_-;_-* &quot;-&quot;_-;_-@_-"/>
    <numFmt numFmtId="170" formatCode="0.0%"/>
    <numFmt numFmtId="171" formatCode="[$-F800]dddd\,\ mmmm\ dd\,\ yyyy"/>
    <numFmt numFmtId="172" formatCode="_(* #,##0.0_);_(* \(#,##0.0\);_(* &quot;-&quot;??_);_(@_)"/>
    <numFmt numFmtId="173" formatCode="_(* #,##0.00_);_(* \(#,##0.00\);_(* &quot;-&quot;??_);_(@_)"/>
    <numFmt numFmtId="174" formatCode="_-* #,##0.0_-;\-* #,##0.0_-;_-* &quot;-&quot;?_-;_-@_-"/>
    <numFmt numFmtId="175" formatCode="_(&quot;$&quot;\ * #,##0.00_);_(&quot;$&quot;\ * \(#,##0.00\);_(&quot;$&quot;\ * &quot;-&quot;??_);_(@_)"/>
    <numFmt numFmtId="176" formatCode="0.000000"/>
    <numFmt numFmtId="177" formatCode="_([$USD]\ * #,##0.00_);_([$USD]\ * \(#,##0.00\);_([$USD]\ * &quot;-&quot;??_);_(@_)"/>
    <numFmt numFmtId="178" formatCode="_-&quot;$&quot;* #,##0_-;\-&quot;$&quot;* #,##0_-;_-&quot;$&quot;* &quot;-&quot;_-;_-@_-"/>
    <numFmt numFmtId="179" formatCode="_-* #,##0.0_-;\-* #,##0.0_-;_-* &quot;-&quot;??_-;_-@_-"/>
    <numFmt numFmtId="180" formatCode="_([$€]* #,##0.00_);_([$€]* \(#,##0.00\);_([$€]* &quot;-&quot;??_);_(@_)"/>
    <numFmt numFmtId="181" formatCode="_-* #,##0.00\ _€_-;\-* #,##0.00\ _€_-;_-* &quot;-&quot;??\ _€_-;_-@_-"/>
    <numFmt numFmtId="182" formatCode="\ @"/>
    <numFmt numFmtId="183" formatCode="0.0000%"/>
    <numFmt numFmtId="184" formatCode="_(* #,##0,,_);_(* \(#,##0,,\);_(* &quot;-&quot;??_);_(@_)"/>
    <numFmt numFmtId="185" formatCode="###,000"/>
    <numFmt numFmtId="186" formatCode="&quot;  [-] &quot;@"/>
    <numFmt numFmtId="187" formatCode="&quot;         &quot;@"/>
    <numFmt numFmtId="188" formatCode="_-&quot;$&quot;\ * #,##0_-;\-&quot;$&quot;\ * #,##0_-;_-&quot;$&quot;\ * &quot;-&quot;??_-;_-@_-"/>
    <numFmt numFmtId="189" formatCode="0.000_)"/>
    <numFmt numFmtId="190" formatCode="_ * #,##0.00_ ;_ * \-#,##0.00_ ;_ * &quot;-&quot;??_ ;_ @_ "/>
  </numFmts>
  <fonts count="107">
    <font>
      <sz val="11"/>
      <color theme="1"/>
      <name val="Calibri"/>
      <family val="2"/>
      <scheme val="minor"/>
    </font>
    <font>
      <b/>
      <sz val="8"/>
      <name val="Arial"/>
      <family val="2"/>
    </font>
    <font>
      <sz val="8"/>
      <name val="Arial"/>
      <family val="2"/>
    </font>
    <font>
      <sz val="11"/>
      <color theme="1"/>
      <name val="Calibri"/>
      <family val="2"/>
      <scheme val="minor"/>
    </font>
    <font>
      <sz val="10"/>
      <name val="Arial"/>
      <family val="2"/>
    </font>
    <font>
      <b/>
      <sz val="8"/>
      <name val="Arial Narrow"/>
      <family val="2"/>
    </font>
    <font>
      <b/>
      <u/>
      <sz val="8"/>
      <name val="Arial Narrow"/>
      <family val="2"/>
    </font>
    <font>
      <b/>
      <u/>
      <sz val="8"/>
      <name val="Arial"/>
      <family val="2"/>
    </font>
    <font>
      <sz val="8"/>
      <color theme="1"/>
      <name val="Arial"/>
      <family val="2"/>
    </font>
    <font>
      <b/>
      <sz val="8"/>
      <color theme="1"/>
      <name val="Arial"/>
      <family val="2"/>
    </font>
    <font>
      <u/>
      <sz val="8"/>
      <name val="Arial"/>
      <family val="2"/>
    </font>
    <font>
      <u/>
      <sz val="8"/>
      <color rgb="FF0000FF"/>
      <name val="Arial"/>
      <family val="2"/>
    </font>
    <font>
      <u/>
      <sz val="11"/>
      <color theme="10"/>
      <name val="Calibri"/>
      <family val="2"/>
      <scheme val="minor"/>
    </font>
    <font>
      <sz val="8"/>
      <name val="Calibri"/>
      <family val="2"/>
      <scheme val="minor"/>
    </font>
    <font>
      <b/>
      <sz val="9"/>
      <color indexed="81"/>
      <name val="Tahoma"/>
      <family val="2"/>
    </font>
    <font>
      <sz val="8"/>
      <color theme="0" tint="-0.249977111117893"/>
      <name val="Arial"/>
      <family val="2"/>
    </font>
    <font>
      <sz val="8"/>
      <color theme="0" tint="-0.249977111117893"/>
      <name val="Calibri"/>
      <family val="2"/>
      <scheme val="minor"/>
    </font>
    <font>
      <sz val="9"/>
      <color indexed="81"/>
      <name val="Tahoma"/>
      <family val="2"/>
    </font>
    <font>
      <sz val="12"/>
      <name val="宋体"/>
    </font>
    <font>
      <sz val="11"/>
      <color rgb="FF262626"/>
      <name val="Calibri"/>
      <family val="2"/>
    </font>
    <font>
      <sz val="8"/>
      <color theme="1" tint="0.34998626667073579"/>
      <name val="Arial"/>
      <family val="2"/>
    </font>
    <font>
      <sz val="8"/>
      <color rgb="FFFF0000"/>
      <name val="Arial"/>
      <family val="2"/>
    </font>
    <font>
      <b/>
      <sz val="14"/>
      <name val="Arial"/>
      <family val="2"/>
    </font>
    <font>
      <b/>
      <sz val="8"/>
      <color theme="1" tint="0.249977111117893"/>
      <name val="Arial"/>
      <family val="2"/>
    </font>
    <font>
      <b/>
      <sz val="9"/>
      <color theme="1"/>
      <name val="Arial"/>
      <family val="2"/>
    </font>
    <font>
      <sz val="8"/>
      <color theme="1" tint="0.249977111117893"/>
      <name val="Arial"/>
      <family val="2"/>
    </font>
    <font>
      <b/>
      <sz val="8"/>
      <color rgb="FF000000"/>
      <name val="Arial"/>
      <family val="2"/>
    </font>
    <font>
      <b/>
      <sz val="8"/>
      <color rgb="FF404040"/>
      <name val="Arial"/>
      <family val="2"/>
    </font>
    <font>
      <sz val="8"/>
      <color theme="1" tint="0.499984740745262"/>
      <name val="Arial"/>
      <family val="2"/>
    </font>
    <font>
      <b/>
      <sz val="11"/>
      <color theme="1"/>
      <name val="Calibri"/>
      <family val="2"/>
      <scheme val="minor"/>
    </font>
    <font>
      <b/>
      <sz val="10"/>
      <color theme="1"/>
      <name val="Arial"/>
      <family val="2"/>
    </font>
    <font>
      <sz val="10"/>
      <color theme="1"/>
      <name val="Arial"/>
      <family val="2"/>
    </font>
    <font>
      <b/>
      <sz val="10"/>
      <name val="Arial"/>
      <family val="2"/>
    </font>
    <font>
      <sz val="8"/>
      <color theme="0" tint="-0.3499862666707357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0"/>
      <name val="Arial"/>
      <family val="2"/>
    </font>
    <font>
      <u/>
      <sz val="10"/>
      <color theme="1"/>
      <name val="Arial"/>
      <family val="2"/>
    </font>
    <font>
      <b/>
      <sz val="8"/>
      <color rgb="FF0000CC"/>
      <name val="Arial"/>
      <family val="2"/>
    </font>
    <font>
      <sz val="8"/>
      <color rgb="FF0000CC"/>
      <name val="Arial"/>
      <family val="2"/>
    </font>
    <font>
      <sz val="8"/>
      <color rgb="FFC00000"/>
      <name val="Arial"/>
      <family val="2"/>
    </font>
    <font>
      <sz val="10"/>
      <color theme="1"/>
      <name val="Arial Narrow"/>
      <family val="2"/>
    </font>
    <font>
      <sz val="10"/>
      <color rgb="FF000000"/>
      <name val="Arial Narrow"/>
      <family val="2"/>
    </font>
    <font>
      <b/>
      <sz val="10"/>
      <color theme="1"/>
      <name val="Arial Narrow"/>
      <family val="2"/>
    </font>
    <font>
      <b/>
      <sz val="10"/>
      <color rgb="FF000000"/>
      <name val="Arial Narrow"/>
      <family val="2"/>
    </font>
    <font>
      <u val="singleAccounting"/>
      <sz val="8"/>
      <color theme="1"/>
      <name val="Arial"/>
      <family val="2"/>
    </font>
    <font>
      <u/>
      <sz val="8"/>
      <color theme="10"/>
      <name val="Calibri"/>
      <family val="2"/>
      <scheme val="minor"/>
    </font>
    <font>
      <sz val="11"/>
      <color theme="1"/>
      <name val="Arial"/>
      <family val="2"/>
    </font>
    <font>
      <sz val="11"/>
      <name val="Arial"/>
      <family val="2"/>
    </font>
    <font>
      <b/>
      <sz val="9"/>
      <name val="Arial"/>
      <family val="2"/>
    </font>
    <font>
      <u/>
      <sz val="10"/>
      <color theme="10"/>
      <name val="Arial"/>
      <family val="2"/>
    </font>
    <font>
      <sz val="10"/>
      <color rgb="FF00B0F0"/>
      <name val="Arial"/>
      <family val="2"/>
    </font>
    <font>
      <b/>
      <sz val="8"/>
      <color rgb="FFFF0000"/>
      <name val="Arial"/>
      <family val="2"/>
    </font>
    <font>
      <sz val="11"/>
      <color rgb="FFFF0000"/>
      <name val="Arial"/>
      <family val="2"/>
    </font>
    <font>
      <b/>
      <sz val="9"/>
      <color rgb="FFFF0000"/>
      <name val="Arial"/>
      <family val="2"/>
    </font>
    <font>
      <sz val="9"/>
      <name val="Arial"/>
      <family val="2"/>
    </font>
    <font>
      <sz val="9"/>
      <color theme="2" tint="-0.249977111117893"/>
      <name val="Arial"/>
      <family val="2"/>
    </font>
    <font>
      <b/>
      <sz val="9"/>
      <color theme="0"/>
      <name val="Arial"/>
      <family val="2"/>
    </font>
    <font>
      <u/>
      <sz val="9"/>
      <color theme="10"/>
      <name val="Calibri"/>
      <family val="2"/>
      <scheme val="minor"/>
    </font>
    <font>
      <b/>
      <u/>
      <sz val="10"/>
      <name val="Arial"/>
      <family val="2"/>
    </font>
    <font>
      <b/>
      <u/>
      <sz val="9"/>
      <name val="Arial"/>
      <family val="2"/>
    </font>
    <font>
      <i/>
      <sz val="8"/>
      <name val="Arial"/>
      <family val="2"/>
    </font>
    <font>
      <sz val="10"/>
      <color indexed="9"/>
      <name val="Arial"/>
      <family val="2"/>
    </font>
    <font>
      <b/>
      <u/>
      <sz val="8"/>
      <color rgb="FFFF0000"/>
      <name val="Arial"/>
      <family val="2"/>
    </font>
    <font>
      <sz val="8"/>
      <color theme="5"/>
      <name val="Arial"/>
      <family val="2"/>
    </font>
    <font>
      <sz val="11"/>
      <color theme="1"/>
      <name val="Calibri"/>
      <family val="2"/>
    </font>
    <font>
      <sz val="12"/>
      <color theme="1"/>
      <name val="Calibri"/>
      <family val="2"/>
      <scheme val="minor"/>
    </font>
    <font>
      <sz val="11"/>
      <color theme="1"/>
      <name val="Calibri"/>
      <family val="2"/>
      <charset val="1"/>
      <scheme val="minor"/>
    </font>
    <font>
      <sz val="10"/>
      <color indexed="8"/>
      <name val="DIN-Regular"/>
      <family val="2"/>
    </font>
    <font>
      <sz val="11"/>
      <color theme="1"/>
      <name val="Aptos Narrow"/>
      <family val="2"/>
    </font>
    <font>
      <u/>
      <sz val="10"/>
      <color indexed="12"/>
      <name val="Arial"/>
      <family val="2"/>
    </font>
    <font>
      <sz val="8"/>
      <color rgb="FF000000"/>
      <name val="Arial"/>
      <family val="2"/>
    </font>
    <font>
      <i/>
      <sz val="8"/>
      <color rgb="FF000000"/>
      <name val="Verdana"/>
      <family val="2"/>
    </font>
    <font>
      <b/>
      <i/>
      <sz val="8"/>
      <color rgb="FF000000"/>
      <name val="Verdana"/>
      <family val="2"/>
    </font>
    <font>
      <b/>
      <sz val="8"/>
      <color rgb="FF666666"/>
      <name val="Verdana"/>
      <family val="2"/>
    </font>
    <font>
      <sz val="8"/>
      <color rgb="FF666666"/>
      <name val="Verdana"/>
      <family val="2"/>
    </font>
    <font>
      <b/>
      <sz val="8"/>
      <color rgb="FF007833"/>
      <name val="Verdana"/>
      <family val="2"/>
    </font>
    <font>
      <b/>
      <sz val="8"/>
      <color rgb="FFD14900"/>
      <name val="Verdana"/>
      <family val="2"/>
    </font>
    <font>
      <b/>
      <sz val="8"/>
      <color rgb="FFCC1919"/>
      <name val="Verdana"/>
      <family val="2"/>
    </font>
    <font>
      <sz val="8"/>
      <color rgb="FFDDDDDD"/>
      <name val="Arial"/>
      <family val="2"/>
    </font>
    <font>
      <b/>
      <i/>
      <sz val="8"/>
      <color theme="1"/>
      <name val="Verdana"/>
      <family val="2"/>
    </font>
    <font>
      <sz val="8"/>
      <color rgb="FFF2F2F2"/>
      <name val="Verdana"/>
      <family val="2"/>
    </font>
    <font>
      <sz val="8"/>
      <color theme="0"/>
      <name val="Verdana"/>
      <family val="2"/>
    </font>
    <font>
      <b/>
      <sz val="12"/>
      <color theme="0"/>
      <name val="Verdana"/>
      <family val="2"/>
    </font>
    <font>
      <sz val="8"/>
      <color theme="2" tint="-9.9978637043366805E-2"/>
      <name val="Arial"/>
      <family val="2"/>
    </font>
    <font>
      <b/>
      <u val="singleAccounting"/>
      <sz val="8"/>
      <name val="Arial"/>
      <family val="2"/>
    </font>
    <font>
      <b/>
      <sz val="10"/>
      <color theme="0"/>
      <name val="Arial"/>
      <family val="2"/>
    </font>
    <font>
      <sz val="9"/>
      <color theme="0" tint="-0.34998626667073579"/>
      <name val="Arial"/>
      <family val="2"/>
    </font>
    <font>
      <sz val="9"/>
      <color theme="2" tint="-9.9978637043366805E-2"/>
      <name val="Arial"/>
      <family val="2"/>
    </font>
    <font>
      <sz val="9"/>
      <color theme="1" tint="0.34998626667073579"/>
      <name val="Arial"/>
      <family val="2"/>
    </font>
    <font>
      <sz val="11"/>
      <color rgb="FF000000"/>
      <name val="Calibri"/>
      <family val="2"/>
      <scheme val="minor"/>
    </font>
    <font>
      <b/>
      <sz val="12"/>
      <name val="Arial"/>
      <family val="2"/>
    </font>
    <font>
      <sz val="10"/>
      <color theme="1"/>
      <name val="Calibri"/>
      <family val="2"/>
    </font>
    <font>
      <sz val="1"/>
      <color indexed="0"/>
      <name val="Courier"/>
      <family val="3"/>
    </font>
  </fonts>
  <fills count="5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5"/>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2F2F2"/>
        <bgColor rgb="FFFFFFFF"/>
      </patternFill>
    </fill>
    <fill>
      <patternFill patternType="solid">
        <fgColor rgb="FFE5E5E5"/>
        <bgColor rgb="FFFFFFFF"/>
      </patternFill>
    </fill>
    <fill>
      <patternFill patternType="solid">
        <fgColor rgb="FFE0F1E7"/>
        <bgColor rgb="FF000000"/>
      </patternFill>
    </fill>
    <fill>
      <patternFill patternType="solid">
        <fgColor rgb="FFFFFCB5"/>
        <bgColor rgb="FF000000"/>
      </patternFill>
    </fill>
    <fill>
      <patternFill patternType="solid">
        <fgColor rgb="FFFBDFDF"/>
        <bgColor rgb="FF000000"/>
      </patternFill>
    </fill>
    <fill>
      <patternFill patternType="solid">
        <fgColor rgb="FFBFBFBF"/>
        <bgColor rgb="FF000000"/>
      </patternFill>
    </fill>
    <fill>
      <patternFill patternType="solid">
        <fgColor theme="0"/>
        <bgColor theme="0"/>
      </patternFill>
    </fill>
    <fill>
      <patternFill patternType="solid">
        <fgColor rgb="FFEAEAEA"/>
        <bgColor rgb="FF000000"/>
      </patternFill>
    </fill>
    <fill>
      <patternFill patternType="solid">
        <fgColor rgb="FFF8F8F8"/>
        <bgColor rgb="FF000000"/>
      </patternFill>
    </fill>
    <fill>
      <patternFill patternType="solid">
        <fgColor rgb="FFD5752D"/>
        <bgColor theme="0"/>
      </patternFill>
    </fill>
    <fill>
      <patternFill patternType="solid">
        <fgColor theme="0"/>
        <bgColor rgb="FF000000"/>
      </patternFill>
    </fill>
    <fill>
      <patternFill patternType="solid">
        <fgColor theme="2"/>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tint="-0.14999847407452621"/>
      </left>
      <right/>
      <top/>
      <bottom/>
      <diagonal/>
    </border>
    <border>
      <left/>
      <right style="thin">
        <color theme="0" tint="-0.14999847407452621"/>
      </right>
      <top style="thin">
        <color indexed="64"/>
      </top>
      <bottom style="thin">
        <color indexed="64"/>
      </bottom>
      <diagonal/>
    </border>
    <border>
      <left/>
      <right style="thin">
        <color theme="0" tint="-0.14999847407452621"/>
      </right>
      <top/>
      <bottom/>
      <diagonal/>
    </border>
    <border>
      <left style="thin">
        <color indexed="64"/>
      </left>
      <right/>
      <top style="thin">
        <color indexed="64"/>
      </top>
      <bottom style="thin">
        <color indexed="64"/>
      </bottom>
      <diagonal/>
    </border>
    <border>
      <left style="thin">
        <color theme="0" tint="-0.249977111117893"/>
      </left>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right style="thin">
        <color theme="0" tint="-0.14999847407452621"/>
      </right>
      <top style="thin">
        <color indexed="64"/>
      </top>
      <bottom/>
      <diagonal/>
    </border>
    <border>
      <left/>
      <right style="thin">
        <color theme="0" tint="-0.14999847407452621"/>
      </right>
      <top style="thin">
        <color indexed="64"/>
      </top>
      <bottom style="double">
        <color indexed="64"/>
      </bottom>
      <diagonal/>
    </border>
    <border>
      <left/>
      <right style="thin">
        <color theme="0" tint="-0.14999847407452621"/>
      </right>
      <top/>
      <bottom style="thin">
        <color indexed="64"/>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249977111117893"/>
      </left>
      <right/>
      <top/>
      <bottom style="thin">
        <color theme="0" tint="-0.14999847407452621"/>
      </bottom>
      <diagonal/>
    </border>
    <border>
      <left style="thin">
        <color theme="0" tint="-0.249977111117893"/>
      </left>
      <right/>
      <top style="thin">
        <color theme="0" tint="-0.14999847407452621"/>
      </top>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theme="0" tint="-0.34998626667073579"/>
      </left>
      <right style="thin">
        <color theme="0" tint="-0.34998626667073579"/>
      </right>
      <top/>
      <bottom/>
      <diagonal/>
    </border>
    <border>
      <left style="medium">
        <color rgb="FFFF0000"/>
      </left>
      <right style="medium">
        <color rgb="FFFF0000"/>
      </right>
      <top style="medium">
        <color rgb="FFFF0000"/>
      </top>
      <bottom style="medium">
        <color rgb="FFFF0000"/>
      </bottom>
      <diagonal/>
    </border>
    <border>
      <left style="thin">
        <color rgb="FFCCCCCC"/>
      </left>
      <right style="thin">
        <color rgb="FFCCCCCC"/>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
      <left style="hair">
        <color theme="0"/>
      </left>
      <right style="hair">
        <color theme="0"/>
      </right>
      <top style="hair">
        <color theme="0"/>
      </top>
      <bottom style="hair">
        <color theme="0"/>
      </bottom>
      <diagonal/>
    </border>
    <border>
      <left style="thin">
        <color theme="0"/>
      </left>
      <right style="thin">
        <color theme="0"/>
      </right>
      <top style="thin">
        <color theme="0"/>
      </top>
      <bottom style="thin">
        <color theme="0"/>
      </bottom>
      <diagonal/>
    </border>
    <border>
      <left/>
      <right style="thin">
        <color theme="2" tint="-9.9978637043366805E-2"/>
      </right>
      <top/>
      <bottom/>
      <diagonal/>
    </border>
    <border>
      <left/>
      <right style="thin">
        <color indexed="64"/>
      </right>
      <top style="thin">
        <color indexed="64"/>
      </top>
      <bottom/>
      <diagonal/>
    </border>
    <border>
      <left style="thin">
        <color indexed="64"/>
      </left>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
      <left/>
      <right/>
      <top style="double">
        <color indexed="64"/>
      </top>
      <bottom/>
      <diagonal/>
    </border>
  </borders>
  <cellStyleXfs count="573">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12" fillId="0" borderId="0" applyNumberFormat="0" applyFill="0" applyBorder="0" applyAlignment="0" applyProtection="0"/>
    <xf numFmtId="167" fontId="18" fillId="0" borderId="0"/>
    <xf numFmtId="168" fontId="19" fillId="0" borderId="0">
      <protection locked="0"/>
    </xf>
    <xf numFmtId="167" fontId="18" fillId="0" borderId="0"/>
    <xf numFmtId="41" fontId="3" fillId="0" borderId="0" applyFont="0" applyFill="0" applyBorder="0" applyAlignment="0" applyProtection="0"/>
    <xf numFmtId="171" fontId="3" fillId="0" borderId="0"/>
    <xf numFmtId="173" fontId="3" fillId="0" borderId="0" applyFont="0" applyFill="0" applyBorder="0" applyAlignment="0" applyProtection="0"/>
    <xf numFmtId="42" fontId="3" fillId="0" borderId="0" applyFont="0" applyFill="0" applyBorder="0" applyAlignment="0" applyProtection="0"/>
    <xf numFmtId="0" fontId="34" fillId="0" borderId="0" applyNumberFormat="0" applyFill="0" applyBorder="0" applyAlignment="0" applyProtection="0"/>
    <xf numFmtId="0" fontId="35" fillId="0" borderId="17" applyNumberFormat="0" applyFill="0" applyAlignment="0" applyProtection="0"/>
    <xf numFmtId="0" fontId="36" fillId="0" borderId="18" applyNumberFormat="0" applyFill="0" applyAlignment="0" applyProtection="0"/>
    <xf numFmtId="0" fontId="37" fillId="0" borderId="19"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20" applyNumberFormat="0" applyAlignment="0" applyProtection="0"/>
    <xf numFmtId="0" fontId="42" fillId="9" borderId="21" applyNumberFormat="0" applyAlignment="0" applyProtection="0"/>
    <xf numFmtId="0" fontId="43" fillId="9" borderId="20" applyNumberFormat="0" applyAlignment="0" applyProtection="0"/>
    <xf numFmtId="0" fontId="44" fillId="0" borderId="22" applyNumberFormat="0" applyFill="0" applyAlignment="0" applyProtection="0"/>
    <xf numFmtId="0" fontId="45" fillId="10" borderId="23" applyNumberFormat="0" applyAlignment="0" applyProtection="0"/>
    <xf numFmtId="0" fontId="46" fillId="0" borderId="0" applyNumberFormat="0" applyFill="0" applyBorder="0" applyAlignment="0" applyProtection="0"/>
    <xf numFmtId="0" fontId="3" fillId="11" borderId="24" applyNumberFormat="0" applyFont="0" applyAlignment="0" applyProtection="0"/>
    <xf numFmtId="0" fontId="47" fillId="0" borderId="0" applyNumberFormat="0" applyFill="0" applyBorder="0" applyAlignment="0" applyProtection="0"/>
    <xf numFmtId="0" fontId="29" fillId="0" borderId="25" applyNumberFormat="0" applyFill="0" applyAlignment="0" applyProtection="0"/>
    <xf numFmtId="0" fontId="48"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8"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8"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8"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8"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8"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177" fontId="3" fillId="0" borderId="0"/>
    <xf numFmtId="176" fontId="4" fillId="0" borderId="0">
      <alignment horizontal="left" wrapText="1"/>
    </xf>
    <xf numFmtId="177" fontId="4"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2" fontId="3" fillId="0" borderId="0" applyFont="0" applyFill="0" applyBorder="0" applyAlignment="0" applyProtection="0"/>
    <xf numFmtId="177" fontId="3" fillId="0" borderId="0"/>
    <xf numFmtId="43" fontId="3" fillId="0" borderId="0" applyFont="0" applyFill="0" applyBorder="0" applyAlignment="0" applyProtection="0"/>
    <xf numFmtId="175"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4" fillId="0" borderId="0"/>
    <xf numFmtId="0" fontId="4" fillId="0" borderId="0"/>
    <xf numFmtId="41" fontId="3" fillId="0" borderId="0" applyFont="0" applyFill="0" applyBorder="0" applyAlignment="0" applyProtection="0"/>
    <xf numFmtId="0" fontId="4" fillId="0" borderId="0" applyNumberFormat="0" applyFill="0" applyBorder="0" applyAlignment="0" applyProtection="0"/>
    <xf numFmtId="0" fontId="4" fillId="0" borderId="0"/>
    <xf numFmtId="43" fontId="4"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4" fillId="0" borderId="0">
      <alignment vertical="top"/>
    </xf>
    <xf numFmtId="41"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0" fontId="3" fillId="0" borderId="0"/>
    <xf numFmtId="173" fontId="3"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61" fillId="0" borderId="6">
      <alignment horizontal="justify" vertical="center"/>
    </xf>
    <xf numFmtId="0" fontId="3" fillId="0" borderId="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9" fillId="0" borderId="0"/>
    <xf numFmtId="43" fontId="3" fillId="0" borderId="0" applyFont="0" applyFill="0" applyBorder="0" applyAlignment="0" applyProtection="0"/>
    <xf numFmtId="43" fontId="79" fillId="0" borderId="0" applyFont="0" applyFill="0" applyBorder="0" applyAlignment="0" applyProtection="0"/>
    <xf numFmtId="0" fontId="81" fillId="0" borderId="0"/>
    <xf numFmtId="43" fontId="3" fillId="0" borderId="0" applyFont="0" applyFill="0" applyBorder="0" applyAlignment="0" applyProtection="0"/>
    <xf numFmtId="43" fontId="3" fillId="0" borderId="0" applyFont="0" applyFill="0" applyBorder="0" applyAlignment="0" applyProtection="0"/>
    <xf numFmtId="0" fontId="80" fillId="0" borderId="0"/>
    <xf numFmtId="0" fontId="80" fillId="0" borderId="0"/>
    <xf numFmtId="43" fontId="80"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9" fontId="80" fillId="0" borderId="0" applyFont="0" applyFill="0" applyBorder="0" applyAlignment="0" applyProtection="0"/>
    <xf numFmtId="0" fontId="80" fillId="0" borderId="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0" fontId="4" fillId="0" borderId="0">
      <alignment horizontal="left" wrapText="1"/>
    </xf>
    <xf numFmtId="43" fontId="80"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80" fillId="0" borderId="0"/>
    <xf numFmtId="43" fontId="80" fillId="0" borderId="0" applyFont="0" applyFill="0" applyBorder="0" applyAlignment="0" applyProtection="0"/>
    <xf numFmtId="43" fontId="3" fillId="0" borderId="0" applyFont="0" applyFill="0" applyBorder="0" applyAlignment="0" applyProtection="0"/>
    <xf numFmtId="0" fontId="3" fillId="0" borderId="0"/>
    <xf numFmtId="0" fontId="4" fillId="0" borderId="0"/>
    <xf numFmtId="0" fontId="4" fillId="0" borderId="0"/>
    <xf numFmtId="9" fontId="80" fillId="0" borderId="0" applyFont="0" applyFill="0" applyBorder="0" applyAlignment="0" applyProtection="0"/>
    <xf numFmtId="0" fontId="4" fillId="0" borderId="0"/>
    <xf numFmtId="43" fontId="3" fillId="0" borderId="0" applyFont="0" applyFill="0" applyBorder="0" applyAlignment="0" applyProtection="0"/>
    <xf numFmtId="43" fontId="3" fillId="0" borderId="0" applyFont="0" applyFill="0" applyBorder="0" applyAlignment="0" applyProtection="0"/>
    <xf numFmtId="0" fontId="4" fillId="0" borderId="0"/>
    <xf numFmtId="181" fontId="3" fillId="0" borderId="0" applyFont="0" applyFill="0" applyBorder="0" applyAlignment="0" applyProtection="0"/>
    <xf numFmtId="0" fontId="4" fillId="0" borderId="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0" fontId="78" fillId="0" borderId="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183" fontId="4" fillId="0" borderId="0">
      <alignment horizontal="left" wrapText="1"/>
    </xf>
    <xf numFmtId="182" fontId="4" fillId="0" borderId="0">
      <alignment horizontal="left" wrapText="1"/>
    </xf>
    <xf numFmtId="41" fontId="80" fillId="0" borderId="0" applyFont="0" applyFill="0" applyBorder="0" applyAlignment="0" applyProtection="0"/>
    <xf numFmtId="0" fontId="80" fillId="0" borderId="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0" fillId="0" borderId="0"/>
    <xf numFmtId="0" fontId="80" fillId="0" borderId="0"/>
    <xf numFmtId="43" fontId="80"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9" fontId="80" fillId="0" borderId="0" applyFont="0" applyFill="0" applyBorder="0" applyAlignment="0" applyProtection="0"/>
    <xf numFmtId="0" fontId="80" fillId="0" borderId="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0" fillId="0" borderId="0"/>
    <xf numFmtId="43" fontId="80" fillId="0" borderId="0" applyFont="0" applyFill="0" applyBorder="0" applyAlignment="0" applyProtection="0"/>
    <xf numFmtId="43" fontId="3" fillId="0" borderId="0" applyFont="0" applyFill="0" applyBorder="0" applyAlignment="0" applyProtection="0"/>
    <xf numFmtId="9"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9" fontId="80" fillId="0" borderId="0" applyFont="0" applyFill="0" applyBorder="0" applyAlignment="0" applyProtection="0"/>
    <xf numFmtId="0" fontId="8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83" fillId="0" borderId="0" applyNumberFormat="0" applyFill="0" applyBorder="0" applyAlignment="0" applyProtection="0">
      <alignment vertical="top"/>
      <protection locked="0"/>
    </xf>
    <xf numFmtId="0" fontId="87" fillId="40" borderId="43" applyNumberFormat="0" applyAlignment="0" applyProtection="0">
      <alignment horizontal="left" vertical="center" indent="1"/>
    </xf>
    <xf numFmtId="185" fontId="88" fillId="0" borderId="44" applyNumberFormat="0" applyAlignment="0" applyProtection="0">
      <alignment horizontal="right" vertical="center"/>
    </xf>
    <xf numFmtId="185" fontId="87" fillId="0" borderId="44" applyNumberFormat="0" applyAlignment="0" applyProtection="0">
      <alignment horizontal="right" vertical="center"/>
    </xf>
    <xf numFmtId="185" fontId="88" fillId="41" borderId="43" applyNumberFormat="0" applyAlignment="0" applyProtection="0">
      <alignment horizontal="left" vertical="center" indent="1"/>
    </xf>
    <xf numFmtId="185" fontId="88" fillId="0" borderId="44" applyNumberFormat="0" applyAlignment="0">
      <alignment horizontal="right" vertical="center"/>
    </xf>
    <xf numFmtId="185" fontId="88" fillId="41" borderId="43" applyNumberFormat="0" applyAlignment="0" applyProtection="0">
      <alignment horizontal="left" vertical="center" indent="1"/>
    </xf>
    <xf numFmtId="185" fontId="88" fillId="42" borderId="43" applyNumberFormat="0" applyAlignment="0">
      <alignment horizontal="left" vertical="center" indent="1"/>
    </xf>
    <xf numFmtId="185" fontId="87" fillId="0" borderId="44" applyNumberFormat="0" applyAlignment="0">
      <alignment horizontal="right" vertical="center"/>
    </xf>
    <xf numFmtId="185" fontId="87" fillId="41" borderId="44" applyNumberFormat="0" applyAlignment="0" applyProtection="0">
      <alignment horizontal="left" vertical="center" indent="1"/>
    </xf>
    <xf numFmtId="185" fontId="87" fillId="42" borderId="44" applyNumberFormat="0" applyAlignment="0">
      <alignment horizontal="left" vertical="center" indent="1"/>
    </xf>
    <xf numFmtId="185" fontId="89" fillId="43" borderId="45" applyNumberFormat="0" applyBorder="0" applyAlignment="0" applyProtection="0">
      <alignment horizontal="right" vertical="center" indent="1"/>
    </xf>
    <xf numFmtId="185" fontId="89" fillId="43" borderId="45" applyNumberFormat="0" applyBorder="0" applyAlignment="0" applyProtection="0">
      <alignment horizontal="right" vertical="center" indent="1"/>
    </xf>
    <xf numFmtId="185" fontId="89" fillId="43"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0" fillId="44"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185" fontId="91" fillId="45" borderId="45" applyNumberFormat="0" applyBorder="0" applyAlignment="0" applyProtection="0">
      <alignment horizontal="right" vertical="center" indent="1"/>
    </xf>
    <xf numFmtId="0" fontId="92" fillId="46" borderId="44" applyNumberFormat="0" applyFont="0" applyAlignment="0" applyProtection="0"/>
    <xf numFmtId="185" fontId="94" fillId="41" borderId="0" applyNumberFormat="0" applyAlignment="0" applyProtection="0">
      <alignment horizontal="left" vertical="center" indent="1"/>
    </xf>
    <xf numFmtId="0" fontId="84" fillId="0" borderId="42" applyNumberFormat="0" applyFont="0" applyFill="0" applyAlignment="0" applyProtection="0"/>
    <xf numFmtId="185" fontId="88" fillId="0" borderId="44" applyNumberFormat="0" applyFill="0" applyBorder="0" applyAlignment="0" applyProtection="0">
      <alignment horizontal="right" vertical="center"/>
    </xf>
    <xf numFmtId="185" fontId="88" fillId="41" borderId="43" applyNumberFormat="0" applyAlignment="0" applyProtection="0">
      <alignment horizontal="left" vertical="center" indent="1"/>
    </xf>
    <xf numFmtId="185" fontId="87" fillId="41" borderId="44" applyNumberFormat="0" applyAlignment="0" applyProtection="0">
      <alignment horizontal="left" vertical="center" indent="1"/>
    </xf>
    <xf numFmtId="0" fontId="85" fillId="0" borderId="46" applyNumberFormat="0" applyFill="0" applyBorder="0" applyAlignment="0" applyProtection="0"/>
    <xf numFmtId="0" fontId="86" fillId="0" borderId="46" applyNumberFormat="0" applyFill="0" applyBorder="0" applyAlignment="0" applyProtection="0"/>
    <xf numFmtId="0" fontId="85" fillId="39" borderId="46" applyNumberFormat="0" applyFill="0" applyBorder="0" applyAlignment="0">
      <alignment horizontal="left" vertical="center" indent="1"/>
    </xf>
    <xf numFmtId="0" fontId="85" fillId="39" borderId="46" applyNumberFormat="0" applyFill="0" applyBorder="0" applyAlignment="0">
      <alignment horizontal="left" vertical="center" indent="1"/>
    </xf>
    <xf numFmtId="0" fontId="85" fillId="48" borderId="46" applyNumberFormat="0" applyFill="0" applyBorder="0" applyAlignment="0" applyProtection="0">
      <alignment horizontal="left" vertical="center" indent="1"/>
    </xf>
    <xf numFmtId="185" fontId="93" fillId="48" borderId="0" applyNumberFormat="0" applyFill="0" applyBorder="0" applyAlignment="0" applyProtection="0">
      <alignment horizontal="right" vertical="center"/>
    </xf>
    <xf numFmtId="0" fontId="85" fillId="49" borderId="46" applyNumberFormat="0" applyFill="0" applyBorder="0" applyAlignment="0">
      <alignment horizontal="left" vertical="center" indent="1"/>
    </xf>
    <xf numFmtId="185" fontId="93" fillId="49" borderId="46" applyNumberFormat="0" applyFill="0" applyAlignment="0">
      <alignment horizontal="right" vertical="center"/>
    </xf>
    <xf numFmtId="185" fontId="88" fillId="0" borderId="44" applyNumberFormat="0" applyFill="0" applyBorder="0" applyAlignment="0" applyProtection="0">
      <alignment horizontal="right" vertical="center"/>
    </xf>
    <xf numFmtId="0" fontId="88" fillId="40" borderId="44" applyNumberFormat="0" applyAlignment="0" applyProtection="0">
      <alignment horizontal="left" vertical="center" indent="1"/>
    </xf>
    <xf numFmtId="0" fontId="88" fillId="47" borderId="44" applyNumberFormat="0" applyAlignment="0" applyProtection="0">
      <alignment horizontal="left" vertical="center" indent="1"/>
    </xf>
    <xf numFmtId="186" fontId="95" fillId="50" borderId="44"/>
    <xf numFmtId="3" fontId="96" fillId="50" borderId="44"/>
    <xf numFmtId="187" fontId="88" fillId="51" borderId="44"/>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0" fillId="0" borderId="0" applyFont="0" applyFill="0" applyBorder="0" applyAlignment="0" applyProtection="0"/>
    <xf numFmtId="43" fontId="80" fillId="0" borderId="0" applyFont="0" applyFill="0" applyBorder="0" applyAlignment="0" applyProtection="0"/>
    <xf numFmtId="44" fontId="3" fillId="0" borderId="0" applyFont="0" applyFill="0" applyBorder="0" applyAlignment="0" applyProtection="0"/>
    <xf numFmtId="0" fontId="4" fillId="0" borderId="0" applyFont="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189" fontId="4" fillId="0" borderId="0"/>
    <xf numFmtId="0" fontId="4" fillId="0" borderId="0"/>
    <xf numFmtId="0" fontId="104" fillId="0" borderId="0"/>
    <xf numFmtId="0" fontId="3" fillId="0" borderId="0"/>
    <xf numFmtId="190" fontId="4" fillId="0" borderId="0" applyFont="0" applyFill="0" applyBorder="0" applyAlignment="0" applyProtection="0"/>
    <xf numFmtId="0" fontId="105" fillId="0" borderId="0"/>
    <xf numFmtId="10" fontId="106" fillId="0" borderId="0">
      <protection locked="0"/>
    </xf>
    <xf numFmtId="9" fontId="3" fillId="0" borderId="0" applyFont="0" applyFill="0" applyBorder="0" applyAlignment="0" applyProtection="0"/>
    <xf numFmtId="9" fontId="105" fillId="0" borderId="0" applyFont="0" applyFill="0" applyBorder="0" applyAlignment="0" applyProtection="0"/>
    <xf numFmtId="43" fontId="105" fillId="0" borderId="0" applyFont="0" applyFill="0" applyBorder="0" applyAlignment="0" applyProtection="0"/>
    <xf numFmtId="0" fontId="105" fillId="0" borderId="0"/>
    <xf numFmtId="0" fontId="3" fillId="0" borderId="0"/>
    <xf numFmtId="44" fontId="3"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4" fillId="0" borderId="0" applyFont="0"/>
    <xf numFmtId="0" fontId="4" fillId="0" borderId="0"/>
    <xf numFmtId="0" fontId="4" fillId="0" borderId="0" applyFont="0"/>
    <xf numFmtId="0" fontId="4" fillId="0" borderId="0" applyFont="0"/>
    <xf numFmtId="43" fontId="4" fillId="0" borderId="0" applyFont="0" applyFill="0" applyBorder="0" applyAlignment="0" applyProtection="0"/>
    <xf numFmtId="44" fontId="4" fillId="0" borderId="0" applyFont="0" applyFill="0" applyBorder="0" applyAlignment="0" applyProtection="0"/>
    <xf numFmtId="0" fontId="4" fillId="0" borderId="0" applyFont="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4" fillId="0" borderId="0"/>
    <xf numFmtId="0" fontId="103" fillId="0" borderId="0"/>
    <xf numFmtId="0" fontId="103" fillId="0" borderId="0"/>
    <xf numFmtId="0" fontId="3"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3" fillId="0" borderId="0"/>
    <xf numFmtId="0" fontId="4" fillId="0" borderId="0" applyFont="0"/>
    <xf numFmtId="43" fontId="4" fillId="0" borderId="0" applyFont="0" applyFill="0" applyBorder="0" applyAlignment="0" applyProtection="0"/>
  </cellStyleXfs>
  <cellXfs count="911">
    <xf numFmtId="0" fontId="0" fillId="0" borderId="0" xfId="0"/>
    <xf numFmtId="0" fontId="1" fillId="0" borderId="0" xfId="0" applyFont="1" applyAlignment="1">
      <alignment vertical="center"/>
    </xf>
    <xf numFmtId="1" fontId="6" fillId="0" borderId="0" xfId="0" applyNumberFormat="1" applyFont="1" applyAlignment="1">
      <alignment horizontal="center" vertical="center" wrapText="1"/>
    </xf>
    <xf numFmtId="165" fontId="1" fillId="0" borderId="0" xfId="1" applyNumberFormat="1" applyFont="1" applyFill="1" applyBorder="1" applyAlignment="1">
      <alignment horizontal="left" vertical="center" wrapText="1" readingOrder="1"/>
    </xf>
    <xf numFmtId="165" fontId="2" fillId="0" borderId="0" xfId="1" applyNumberFormat="1" applyFont="1" applyFill="1" applyBorder="1" applyAlignment="1">
      <alignment horizontal="left" vertical="center" wrapText="1" indent="1" readingOrder="1"/>
    </xf>
    <xf numFmtId="165" fontId="2" fillId="0" borderId="2" xfId="1" applyNumberFormat="1" applyFont="1" applyFill="1" applyBorder="1" applyAlignment="1">
      <alignment horizontal="left" vertical="center" wrapText="1" indent="1" readingOrder="1"/>
    </xf>
    <xf numFmtId="0" fontId="7" fillId="0" borderId="0" xfId="0" applyFont="1" applyAlignment="1">
      <alignment horizontal="left" vertical="center" wrapText="1" readingOrder="1"/>
    </xf>
    <xf numFmtId="165" fontId="7" fillId="0" borderId="0" xfId="1" applyNumberFormat="1" applyFont="1" applyFill="1" applyBorder="1" applyAlignment="1">
      <alignment horizontal="left" vertical="center" wrapText="1" readingOrder="1"/>
    </xf>
    <xf numFmtId="165" fontId="1" fillId="0" borderId="3" xfId="1" applyNumberFormat="1" applyFont="1" applyFill="1" applyBorder="1" applyAlignment="1">
      <alignment horizontal="left" vertical="center" wrapText="1" readingOrder="1"/>
    </xf>
    <xf numFmtId="0" fontId="1" fillId="0" borderId="3" xfId="0" applyFont="1" applyBorder="1" applyAlignment="1">
      <alignment horizontal="left" vertical="center" wrapText="1" readingOrder="1"/>
    </xf>
    <xf numFmtId="0" fontId="8" fillId="0" borderId="0" xfId="0" applyFont="1"/>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1" fillId="0" borderId="5" xfId="0" applyFont="1" applyBorder="1" applyAlignment="1">
      <alignment vertical="center"/>
    </xf>
    <xf numFmtId="0" fontId="1" fillId="0" borderId="0" xfId="0" applyFont="1"/>
    <xf numFmtId="165" fontId="2" fillId="0" borderId="0" xfId="1" applyNumberFormat="1" applyFont="1" applyFill="1" applyAlignment="1"/>
    <xf numFmtId="0" fontId="1" fillId="0" borderId="1" xfId="0" applyFont="1" applyBorder="1" applyAlignment="1">
      <alignment horizontal="left" indent="1"/>
    </xf>
    <xf numFmtId="165" fontId="1" fillId="0" borderId="1" xfId="1" applyNumberFormat="1" applyFont="1" applyFill="1" applyBorder="1"/>
    <xf numFmtId="165" fontId="2" fillId="0" borderId="0" xfId="1" applyNumberFormat="1" applyFont="1" applyFill="1"/>
    <xf numFmtId="165" fontId="1" fillId="0" borderId="0" xfId="1" applyNumberFormat="1" applyFont="1" applyFill="1" applyBorder="1"/>
    <xf numFmtId="0" fontId="1" fillId="0" borderId="1" xfId="0" applyFont="1" applyBorder="1" applyAlignment="1">
      <alignment vertical="top"/>
    </xf>
    <xf numFmtId="165" fontId="1" fillId="0" borderId="1" xfId="1" applyNumberFormat="1" applyFont="1" applyFill="1" applyBorder="1" applyAlignment="1"/>
    <xf numFmtId="0" fontId="1" fillId="0" borderId="2" xfId="0" applyFont="1" applyBorder="1" applyAlignment="1">
      <alignment vertical="top"/>
    </xf>
    <xf numFmtId="165" fontId="2" fillId="0" borderId="2" xfId="1" applyNumberFormat="1" applyFont="1" applyFill="1" applyBorder="1" applyAlignment="1"/>
    <xf numFmtId="0" fontId="1" fillId="0" borderId="0" xfId="0" applyFont="1" applyAlignment="1">
      <alignment vertical="top"/>
    </xf>
    <xf numFmtId="165" fontId="2" fillId="0" borderId="0" xfId="1" applyNumberFormat="1" applyFont="1" applyFill="1" applyBorder="1" applyAlignment="1"/>
    <xf numFmtId="0" fontId="2" fillId="0" borderId="0" xfId="0" applyFont="1" applyAlignment="1">
      <alignment vertical="top"/>
    </xf>
    <xf numFmtId="165" fontId="1" fillId="0" borderId="0" xfId="1" applyNumberFormat="1" applyFont="1" applyFill="1" applyAlignment="1"/>
    <xf numFmtId="9" fontId="1" fillId="0" borderId="2" xfId="1" applyNumberFormat="1" applyFont="1" applyFill="1" applyBorder="1" applyAlignment="1"/>
    <xf numFmtId="9" fontId="1" fillId="0" borderId="1" xfId="2" applyFont="1" applyFill="1" applyBorder="1" applyAlignment="1"/>
    <xf numFmtId="0" fontId="1" fillId="0" borderId="0" xfId="0" applyFont="1" applyAlignment="1">
      <alignment horizontal="right" vertical="top"/>
    </xf>
    <xf numFmtId="0" fontId="2" fillId="0" borderId="0" xfId="0" applyFont="1" applyAlignment="1">
      <alignment horizontal="right" vertical="top"/>
    </xf>
    <xf numFmtId="0" fontId="2" fillId="0" borderId="0" xfId="0" applyFont="1" applyAlignment="1">
      <alignment horizontal="justify" vertical="top"/>
    </xf>
    <xf numFmtId="3" fontId="2" fillId="0" borderId="0" xfId="0" applyNumberFormat="1" applyFont="1" applyAlignment="1">
      <alignment horizontal="right" vertical="top"/>
    </xf>
    <xf numFmtId="3" fontId="1" fillId="0" borderId="2" xfId="0" applyNumberFormat="1" applyFont="1" applyBorder="1" applyAlignment="1">
      <alignment horizontal="right" vertical="top"/>
    </xf>
    <xf numFmtId="3" fontId="2" fillId="0" borderId="0" xfId="0" applyNumberFormat="1" applyFont="1"/>
    <xf numFmtId="0" fontId="1" fillId="0" borderId="2" xfId="0" applyFont="1" applyBorder="1" applyAlignment="1">
      <alignment horizontal="left" vertical="top"/>
    </xf>
    <xf numFmtId="0" fontId="1" fillId="0" borderId="0" xfId="0" applyFont="1" applyAlignment="1">
      <alignment horizontal="justify" vertical="top"/>
    </xf>
    <xf numFmtId="3" fontId="1" fillId="0" borderId="0" xfId="0" applyNumberFormat="1" applyFont="1" applyAlignment="1">
      <alignment horizontal="right" vertical="top"/>
    </xf>
    <xf numFmtId="0" fontId="1" fillId="0" borderId="0" xfId="0" applyFont="1" applyAlignment="1">
      <alignment horizontal="left" vertical="top"/>
    </xf>
    <xf numFmtId="165" fontId="7" fillId="0" borderId="1" xfId="1" quotePrefix="1" applyNumberFormat="1" applyFont="1" applyFill="1" applyBorder="1" applyAlignment="1">
      <alignment horizontal="center" vertical="center"/>
    </xf>
    <xf numFmtId="165" fontId="2" fillId="0" borderId="0" xfId="0" applyNumberFormat="1" applyFont="1" applyAlignment="1">
      <alignment vertical="center"/>
    </xf>
    <xf numFmtId="165" fontId="2" fillId="0" borderId="0" xfId="0" applyNumberFormat="1" applyFont="1" applyAlignment="1">
      <alignment vertical="center" wrapText="1"/>
    </xf>
    <xf numFmtId="165" fontId="2" fillId="0" borderId="0" xfId="1" applyNumberFormat="1" applyFont="1" applyFill="1" applyAlignment="1">
      <alignmen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wrapText="1"/>
    </xf>
    <xf numFmtId="165" fontId="2" fillId="0" borderId="0" xfId="1" applyNumberFormat="1" applyFont="1" applyFill="1" applyBorder="1" applyAlignment="1">
      <alignment horizontal="right" vertical="center" wrapText="1"/>
    </xf>
    <xf numFmtId="165" fontId="1" fillId="0" borderId="3" xfId="0" applyNumberFormat="1" applyFont="1" applyBorder="1" applyAlignment="1">
      <alignment vertical="center"/>
    </xf>
    <xf numFmtId="165" fontId="2" fillId="0" borderId="0" xfId="0" applyNumberFormat="1" applyFont="1" applyAlignment="1">
      <alignment horizontal="right" vertical="center"/>
    </xf>
    <xf numFmtId="165" fontId="1" fillId="0" borderId="0" xfId="0" applyNumberFormat="1" applyFont="1" applyAlignment="1">
      <alignment horizontal="right" vertical="center"/>
    </xf>
    <xf numFmtId="165" fontId="1" fillId="0" borderId="1" xfId="0" applyNumberFormat="1" applyFont="1" applyBorder="1" applyAlignment="1">
      <alignment horizontal="right" vertical="center"/>
    </xf>
    <xf numFmtId="9" fontId="1" fillId="0" borderId="2" xfId="2" applyFont="1" applyFill="1" applyBorder="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indent="1" readingOrder="1"/>
    </xf>
    <xf numFmtId="0" fontId="1" fillId="2" borderId="5" xfId="0" applyFont="1" applyFill="1" applyBorder="1" applyAlignment="1">
      <alignment vertical="center"/>
    </xf>
    <xf numFmtId="164" fontId="1" fillId="0" borderId="1" xfId="0" applyNumberFormat="1" applyFont="1" applyBorder="1" applyAlignment="1">
      <alignment horizontal="center" vertical="center"/>
    </xf>
    <xf numFmtId="0" fontId="2" fillId="3" borderId="0" xfId="0" applyFont="1" applyFill="1" applyAlignment="1">
      <alignment vertical="center"/>
    </xf>
    <xf numFmtId="0" fontId="8" fillId="0" borderId="0" xfId="0" applyFont="1" applyAlignment="1">
      <alignment vertical="center" wrapText="1"/>
    </xf>
    <xf numFmtId="0" fontId="1" fillId="0" borderId="1" xfId="0" applyFont="1" applyBorder="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12" fillId="0" borderId="0" xfId="4"/>
    <xf numFmtId="0" fontId="11"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2" fillId="0" borderId="0" xfId="0" applyFont="1" applyAlignment="1">
      <alignment vertical="center" wrapText="1"/>
    </xf>
    <xf numFmtId="1" fontId="13" fillId="0" borderId="0" xfId="0" applyNumberFormat="1" applyFont="1" applyAlignment="1">
      <alignment wrapText="1"/>
    </xf>
    <xf numFmtId="0" fontId="13" fillId="0" borderId="0" xfId="0" applyFont="1"/>
    <xf numFmtId="165" fontId="13" fillId="0" borderId="0" xfId="1" applyNumberFormat="1" applyFont="1"/>
    <xf numFmtId="9" fontId="2" fillId="0" borderId="0" xfId="2" applyFont="1"/>
    <xf numFmtId="166" fontId="2" fillId="0" borderId="0" xfId="1" applyNumberFormat="1" applyFont="1"/>
    <xf numFmtId="0" fontId="2" fillId="3" borderId="0" xfId="0" applyFont="1" applyFill="1"/>
    <xf numFmtId="0" fontId="2" fillId="0" borderId="0" xfId="0" applyFont="1" applyAlignment="1">
      <alignment horizontal="right"/>
    </xf>
    <xf numFmtId="0" fontId="12" fillId="0" borderId="0" xfId="4" applyBorder="1" applyAlignment="1">
      <alignment vertical="center"/>
    </xf>
    <xf numFmtId="166" fontId="7" fillId="0" borderId="1" xfId="1" quotePrefix="1" applyNumberFormat="1" applyFont="1" applyFill="1" applyBorder="1" applyAlignment="1">
      <alignment horizontal="center" vertical="center"/>
    </xf>
    <xf numFmtId="166" fontId="2" fillId="0" borderId="0" xfId="1" applyNumberFormat="1" applyFont="1" applyFill="1"/>
    <xf numFmtId="166" fontId="7" fillId="0" borderId="1" xfId="1" quotePrefix="1" applyNumberFormat="1" applyFont="1" applyFill="1" applyBorder="1" applyAlignment="1">
      <alignment horizontal="center"/>
    </xf>
    <xf numFmtId="166" fontId="1" fillId="2" borderId="1" xfId="1" quotePrefix="1" applyNumberFormat="1" applyFont="1" applyFill="1" applyBorder="1" applyAlignment="1">
      <alignment horizontal="center" vertical="center"/>
    </xf>
    <xf numFmtId="165" fontId="1" fillId="2" borderId="2" xfId="1" applyNumberFormat="1" applyFont="1" applyFill="1" applyBorder="1" applyAlignment="1">
      <alignment horizontal="left" vertical="center" wrapText="1" readingOrder="1"/>
    </xf>
    <xf numFmtId="165" fontId="1" fillId="2" borderId="1" xfId="1" applyNumberFormat="1" applyFont="1" applyFill="1" applyBorder="1" applyAlignment="1">
      <alignment horizontal="left" vertical="center" wrapText="1" readingOrder="1"/>
    </xf>
    <xf numFmtId="165" fontId="1" fillId="2" borderId="4" xfId="1" applyNumberFormat="1" applyFont="1" applyFill="1" applyBorder="1" applyAlignment="1">
      <alignment horizontal="left" vertical="center" wrapText="1" readingOrder="1"/>
    </xf>
    <xf numFmtId="165" fontId="1" fillId="2" borderId="3" xfId="1" applyNumberFormat="1" applyFont="1" applyFill="1" applyBorder="1" applyAlignment="1">
      <alignment horizontal="left" vertical="center" wrapText="1" readingOrder="1"/>
    </xf>
    <xf numFmtId="166" fontId="2" fillId="0" borderId="2" xfId="1" applyNumberFormat="1" applyFont="1" applyFill="1" applyBorder="1"/>
    <xf numFmtId="166" fontId="2" fillId="0" borderId="0" xfId="1" applyNumberFormat="1" applyFont="1" applyFill="1" applyBorder="1"/>
    <xf numFmtId="165" fontId="15" fillId="0" borderId="0" xfId="1" applyNumberFormat="1" applyFont="1" applyFill="1" applyBorder="1" applyAlignment="1">
      <alignment horizontal="left" vertical="center" wrapText="1" indent="1" readingOrder="1"/>
    </xf>
    <xf numFmtId="165" fontId="15" fillId="0" borderId="0" xfId="1" applyNumberFormat="1" applyFont="1" applyFill="1" applyBorder="1" applyAlignment="1">
      <alignment horizontal="center" vertical="center" wrapText="1" readingOrder="1"/>
    </xf>
    <xf numFmtId="0" fontId="16" fillId="0" borderId="0" xfId="0" applyFont="1"/>
    <xf numFmtId="165" fontId="15" fillId="0" borderId="2" xfId="1" applyNumberFormat="1" applyFont="1" applyFill="1" applyBorder="1" applyAlignment="1">
      <alignment horizontal="left" vertical="center" wrapText="1" indent="1" readingOrder="1"/>
    </xf>
    <xf numFmtId="165" fontId="15" fillId="0" borderId="2" xfId="1" applyNumberFormat="1" applyFont="1" applyFill="1" applyBorder="1" applyAlignment="1">
      <alignment horizontal="center" vertical="center" wrapText="1" readingOrder="1"/>
    </xf>
    <xf numFmtId="165" fontId="2" fillId="0" borderId="0" xfId="0" applyNumberFormat="1" applyFont="1" applyAlignment="1">
      <alignment horizontal="left" vertical="center"/>
    </xf>
    <xf numFmtId="165" fontId="1" fillId="0" borderId="0" xfId="0" applyNumberFormat="1" applyFont="1" applyAlignment="1">
      <alignment horizontal="left" vertical="center"/>
    </xf>
    <xf numFmtId="165" fontId="1" fillId="0" borderId="1" xfId="0" applyNumberFormat="1" applyFont="1" applyBorder="1" applyAlignment="1">
      <alignment horizontal="left" vertical="center"/>
    </xf>
    <xf numFmtId="165" fontId="2" fillId="0" borderId="3" xfId="1" applyNumberFormat="1" applyFont="1" applyFill="1" applyBorder="1" applyAlignment="1">
      <alignment horizontal="left" vertical="center" wrapText="1" readingOrder="1"/>
    </xf>
    <xf numFmtId="0" fontId="2" fillId="0" borderId="6" xfId="0" applyFont="1" applyBorder="1" applyAlignment="1">
      <alignment horizontal="left" vertical="top" wrapText="1"/>
    </xf>
    <xf numFmtId="0" fontId="2" fillId="0" borderId="0" xfId="0" applyFont="1" applyAlignment="1">
      <alignment wrapText="1"/>
    </xf>
    <xf numFmtId="0" fontId="2"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165" fontId="2" fillId="0" borderId="2" xfId="1" applyNumberFormat="1" applyFont="1" applyFill="1" applyBorder="1"/>
    <xf numFmtId="165" fontId="2" fillId="0" borderId="0" xfId="1" applyNumberFormat="1" applyFont="1" applyFill="1" applyBorder="1" applyAlignment="1">
      <alignment horizontal="center" vertical="center" wrapText="1" readingOrder="1"/>
    </xf>
    <xf numFmtId="165" fontId="2" fillId="0" borderId="2" xfId="1" applyNumberFormat="1" applyFont="1" applyFill="1" applyBorder="1" applyAlignment="1">
      <alignment horizontal="center" vertical="center" wrapText="1" readingOrder="1"/>
    </xf>
    <xf numFmtId="0" fontId="1" fillId="0" borderId="1" xfId="0" applyFont="1" applyBorder="1"/>
    <xf numFmtId="0" fontId="2" fillId="0" borderId="2" xfId="0" applyFont="1" applyBorder="1"/>
    <xf numFmtId="166" fontId="1" fillId="0" borderId="0" xfId="1" applyNumberFormat="1" applyFont="1" applyFill="1"/>
    <xf numFmtId="0" fontId="2" fillId="0" borderId="2" xfId="0" applyFont="1" applyBorder="1" applyAlignment="1">
      <alignment horizontal="left" indent="1"/>
    </xf>
    <xf numFmtId="0" fontId="2" fillId="0" borderId="0" xfId="0" applyFont="1" applyAlignment="1">
      <alignment horizontal="left" vertical="top"/>
    </xf>
    <xf numFmtId="165" fontId="2" fillId="0" borderId="0" xfId="1" applyNumberFormat="1" applyFont="1" applyFill="1" applyAlignment="1">
      <alignment horizontal="right" vertical="center"/>
    </xf>
    <xf numFmtId="169" fontId="2" fillId="0" borderId="0" xfId="8" applyNumberFormat="1" applyFont="1"/>
    <xf numFmtId="0" fontId="2" fillId="0" borderId="11" xfId="0" applyFont="1" applyBorder="1" applyAlignment="1">
      <alignment horizontal="right"/>
    </xf>
    <xf numFmtId="0" fontId="2" fillId="0" borderId="13" xfId="0" applyFont="1" applyBorder="1" applyAlignment="1">
      <alignment horizontal="right"/>
    </xf>
    <xf numFmtId="41" fontId="2" fillId="0" borderId="0" xfId="8" applyFont="1" applyFill="1"/>
    <xf numFmtId="41" fontId="2" fillId="0" borderId="2" xfId="8" applyFont="1" applyFill="1" applyBorder="1"/>
    <xf numFmtId="165" fontId="20" fillId="0" borderId="0" xfId="0" applyNumberFormat="1" applyFont="1" applyAlignment="1">
      <alignment horizontal="right" vertical="center"/>
    </xf>
    <xf numFmtId="0" fontId="20" fillId="0" borderId="0" xfId="0" applyFont="1"/>
    <xf numFmtId="169" fontId="21" fillId="0" borderId="0" xfId="8" applyNumberFormat="1" applyFont="1"/>
    <xf numFmtId="0" fontId="1" fillId="0" borderId="0" xfId="0" applyFont="1" applyAlignment="1">
      <alignment vertical="top" wrapText="1"/>
    </xf>
    <xf numFmtId="0" fontId="2" fillId="0" borderId="1" xfId="0" applyFont="1" applyBorder="1"/>
    <xf numFmtId="0" fontId="1" fillId="0" borderId="1" xfId="0" applyFont="1" applyBorder="1" applyAlignment="1">
      <alignment horizontal="center"/>
    </xf>
    <xf numFmtId="0" fontId="2" fillId="0" borderId="0" xfId="0" applyFont="1" applyAlignment="1">
      <alignment vertical="top" wrapText="1"/>
    </xf>
    <xf numFmtId="3" fontId="2" fillId="0" borderId="0" xfId="0" applyNumberFormat="1" applyFont="1" applyAlignment="1">
      <alignment vertical="top" wrapText="1"/>
    </xf>
    <xf numFmtId="3" fontId="1" fillId="0" borderId="0" xfId="0" applyNumberFormat="1" applyFont="1" applyAlignment="1">
      <alignment horizontal="right" vertical="center" wrapText="1"/>
    </xf>
    <xf numFmtId="3" fontId="1" fillId="0" borderId="0" xfId="0" applyNumberFormat="1" applyFont="1" applyAlignment="1">
      <alignment vertical="top" wrapText="1"/>
    </xf>
    <xf numFmtId="0" fontId="1" fillId="4" borderId="0" xfId="0" applyFont="1" applyFill="1"/>
    <xf numFmtId="0" fontId="1" fillId="0" borderId="0" xfId="0" applyFont="1" applyAlignment="1">
      <alignment wrapText="1"/>
    </xf>
    <xf numFmtId="0" fontId="1" fillId="0" borderId="0" xfId="0" applyFont="1" applyAlignment="1">
      <alignment horizontal="right" vertical="top" wrapText="1"/>
    </xf>
    <xf numFmtId="170" fontId="1" fillId="0" borderId="0" xfId="2" applyNumberFormat="1" applyFont="1" applyFill="1" applyBorder="1" applyAlignment="1">
      <alignment horizontal="right" vertical="top" wrapText="1"/>
    </xf>
    <xf numFmtId="0" fontId="2" fillId="0" borderId="0" xfId="0" applyFont="1" applyAlignment="1">
      <alignment horizontal="left"/>
    </xf>
    <xf numFmtId="0" fontId="1" fillId="0" borderId="3" xfId="0" applyFont="1" applyBorder="1" applyAlignment="1">
      <alignment vertical="top" wrapText="1"/>
    </xf>
    <xf numFmtId="0" fontId="1" fillId="0" borderId="2" xfId="0" applyFont="1" applyBorder="1" applyAlignment="1">
      <alignment vertical="top" wrapText="1"/>
    </xf>
    <xf numFmtId="0" fontId="23" fillId="0" borderId="0" xfId="0" applyFont="1" applyAlignment="1">
      <alignment vertical="top" wrapText="1"/>
    </xf>
    <xf numFmtId="17" fontId="23" fillId="0" borderId="0" xfId="0" quotePrefix="1" applyNumberFormat="1" applyFont="1"/>
    <xf numFmtId="0" fontId="25" fillId="0" borderId="1" xfId="0" applyFont="1" applyBorder="1"/>
    <xf numFmtId="0" fontId="25" fillId="0" borderId="0" xfId="0" applyFont="1"/>
    <xf numFmtId="0" fontId="25" fillId="0" borderId="0" xfId="0" applyFont="1" applyAlignment="1">
      <alignment vertical="top" wrapText="1"/>
    </xf>
    <xf numFmtId="4" fontId="26" fillId="0" borderId="0" xfId="0" applyNumberFormat="1" applyFont="1" applyAlignment="1">
      <alignment horizontal="right" vertical="center" wrapText="1"/>
    </xf>
    <xf numFmtId="0" fontId="9" fillId="4" borderId="0" xfId="0" applyFont="1" applyFill="1"/>
    <xf numFmtId="43" fontId="27" fillId="4" borderId="0" xfId="1" applyFont="1" applyFill="1" applyBorder="1" applyAlignment="1">
      <alignment horizontal="right" vertical="top" wrapText="1"/>
    </xf>
    <xf numFmtId="0" fontId="23" fillId="0" borderId="0" xfId="0" applyFont="1" applyAlignment="1">
      <alignment wrapText="1"/>
    </xf>
    <xf numFmtId="170" fontId="27" fillId="0" borderId="0" xfId="2" applyNumberFormat="1" applyFont="1" applyFill="1" applyBorder="1" applyAlignment="1">
      <alignment horizontal="right" vertical="top" wrapText="1"/>
    </xf>
    <xf numFmtId="0" fontId="25" fillId="0" borderId="0" xfId="0" applyFont="1" applyAlignment="1">
      <alignment vertical="center" wrapText="1"/>
    </xf>
    <xf numFmtId="0" fontId="23" fillId="0" borderId="0" xfId="0" applyFont="1" applyAlignment="1">
      <alignment horizontal="right" vertical="top" wrapText="1"/>
    </xf>
    <xf numFmtId="0" fontId="25" fillId="0" borderId="0" xfId="0" applyFont="1" applyAlignment="1">
      <alignment vertical="top"/>
    </xf>
    <xf numFmtId="0" fontId="9" fillId="0" borderId="0" xfId="0" applyFont="1"/>
    <xf numFmtId="0" fontId="8" fillId="0" borderId="0" xfId="0" applyFont="1" applyAlignment="1">
      <alignment horizontal="left"/>
    </xf>
    <xf numFmtId="0" fontId="23" fillId="0" borderId="3" xfId="0" applyFont="1" applyBorder="1" applyAlignment="1">
      <alignment vertical="top" wrapText="1"/>
    </xf>
    <xf numFmtId="0" fontId="23" fillId="0" borderId="2" xfId="0" applyFont="1" applyBorder="1" applyAlignment="1">
      <alignment vertical="top" wrapText="1"/>
    </xf>
    <xf numFmtId="165" fontId="28" fillId="2" borderId="4" xfId="1" applyNumberFormat="1" applyFont="1" applyFill="1" applyBorder="1" applyAlignment="1">
      <alignment horizontal="right" vertical="center" wrapText="1" readingOrder="1"/>
    </xf>
    <xf numFmtId="0" fontId="31" fillId="0" borderId="0" xfId="0" applyFont="1"/>
    <xf numFmtId="2" fontId="32" fillId="0" borderId="0" xfId="9" applyNumberFormat="1" applyFont="1" applyAlignment="1">
      <alignment horizontal="left" vertical="top"/>
    </xf>
    <xf numFmtId="2" fontId="4" fillId="0" borderId="0" xfId="9" applyNumberFormat="1" applyFont="1" applyAlignment="1">
      <alignment horizontal="left" vertical="top" wrapText="1"/>
    </xf>
    <xf numFmtId="165" fontId="4" fillId="0" borderId="0" xfId="10" applyNumberFormat="1" applyFont="1" applyFill="1" applyBorder="1" applyAlignment="1">
      <alignment horizontal="center" vertical="top" wrapText="1"/>
    </xf>
    <xf numFmtId="169" fontId="4" fillId="0" borderId="0" xfId="8" applyNumberFormat="1" applyFont="1" applyFill="1" applyBorder="1" applyAlignment="1">
      <alignment horizontal="left" vertical="top" wrapText="1"/>
    </xf>
    <xf numFmtId="2" fontId="4" fillId="0" borderId="0" xfId="9" applyNumberFormat="1" applyFont="1" applyAlignment="1">
      <alignment vertical="top"/>
    </xf>
    <xf numFmtId="0" fontId="33" fillId="0" borderId="0" xfId="0" applyFont="1" applyAlignment="1">
      <alignment vertical="center"/>
    </xf>
    <xf numFmtId="165" fontId="33" fillId="0" borderId="0" xfId="0" applyNumberFormat="1" applyFont="1" applyAlignment="1">
      <alignment horizontal="right" vertical="center"/>
    </xf>
    <xf numFmtId="0" fontId="33" fillId="0" borderId="0" xfId="0" applyFont="1"/>
    <xf numFmtId="0" fontId="10" fillId="0" borderId="0" xfId="0" applyFont="1"/>
    <xf numFmtId="41" fontId="2" fillId="0" borderId="0" xfId="8" applyFont="1"/>
    <xf numFmtId="1" fontId="2" fillId="0" borderId="0" xfId="0" applyNumberFormat="1" applyFont="1" applyAlignment="1">
      <alignment horizontal="right"/>
    </xf>
    <xf numFmtId="42" fontId="2" fillId="0" borderId="0" xfId="11" applyFont="1"/>
    <xf numFmtId="42" fontId="1" fillId="0" borderId="0" xfId="11" applyFont="1"/>
    <xf numFmtId="165" fontId="15" fillId="0" borderId="0" xfId="1" applyNumberFormat="1" applyFont="1" applyFill="1" applyBorder="1" applyAlignment="1">
      <alignment horizontal="right" vertical="center" wrapText="1" indent="1" readingOrder="1"/>
    </xf>
    <xf numFmtId="170" fontId="31" fillId="0" borderId="0" xfId="2" applyNumberFormat="1" applyFont="1"/>
    <xf numFmtId="1" fontId="2" fillId="0" borderId="15" xfId="0" applyNumberFormat="1" applyFont="1" applyBorder="1" applyAlignment="1">
      <alignment horizontal="right"/>
    </xf>
    <xf numFmtId="0" fontId="7" fillId="0" borderId="0" xfId="0" applyFont="1"/>
    <xf numFmtId="10" fontId="2" fillId="0" borderId="0" xfId="2" applyNumberFormat="1" applyFont="1"/>
    <xf numFmtId="9" fontId="2" fillId="0" borderId="0" xfId="2" applyFont="1" applyFill="1"/>
    <xf numFmtId="166" fontId="1" fillId="0" borderId="0" xfId="1" applyNumberFormat="1" applyFont="1"/>
    <xf numFmtId="10" fontId="2" fillId="0" borderId="0" xfId="0" applyNumberFormat="1" applyFont="1"/>
    <xf numFmtId="0" fontId="12" fillId="0" borderId="0" xfId="4" applyFill="1" applyBorder="1" applyAlignment="1">
      <alignment vertical="center"/>
    </xf>
    <xf numFmtId="2" fontId="2" fillId="0" borderId="6" xfId="1" applyNumberFormat="1" applyFont="1" applyFill="1" applyBorder="1" applyAlignment="1">
      <alignment horizontal="center" vertical="top" wrapText="1"/>
    </xf>
    <xf numFmtId="169" fontId="2" fillId="0" borderId="6" xfId="8" applyNumberFormat="1" applyFont="1" applyFill="1" applyBorder="1" applyAlignment="1">
      <alignment horizontal="center" vertical="top" wrapText="1"/>
    </xf>
    <xf numFmtId="0" fontId="1" fillId="0" borderId="0" xfId="0" applyFont="1" applyAlignment="1">
      <alignment horizontal="center"/>
    </xf>
    <xf numFmtId="166" fontId="2" fillId="0" borderId="0" xfId="2" applyNumberFormat="1" applyFont="1" applyFill="1"/>
    <xf numFmtId="41" fontId="1" fillId="0" borderId="0" xfId="8" applyFont="1"/>
    <xf numFmtId="41" fontId="1" fillId="0" borderId="0" xfId="8" applyFont="1" applyFill="1"/>
    <xf numFmtId="41" fontId="2" fillId="0" borderId="0" xfId="8" applyFont="1" applyAlignment="1">
      <alignment horizontal="left" indent="2"/>
    </xf>
    <xf numFmtId="0" fontId="31" fillId="0" borderId="6" xfId="0" applyFont="1" applyBorder="1" applyAlignment="1">
      <alignment vertical="center" wrapText="1"/>
    </xf>
    <xf numFmtId="0" fontId="30" fillId="0" borderId="0" xfId="0" applyFont="1" applyAlignment="1">
      <alignment horizontal="left" vertical="top"/>
    </xf>
    <xf numFmtId="0" fontId="31" fillId="0" borderId="0" xfId="0" applyFont="1" applyAlignment="1">
      <alignment horizontal="left" vertical="top"/>
    </xf>
    <xf numFmtId="0" fontId="49" fillId="36" borderId="0" xfId="0" applyFont="1" applyFill="1" applyAlignment="1">
      <alignment horizontal="left" vertical="top"/>
    </xf>
    <xf numFmtId="0" fontId="31" fillId="36" borderId="0" xfId="0" applyFont="1" applyFill="1" applyAlignment="1">
      <alignment horizontal="left" vertical="top"/>
    </xf>
    <xf numFmtId="0" fontId="31" fillId="0" borderId="26" xfId="0" applyFont="1" applyBorder="1" applyAlignment="1">
      <alignment horizontal="left" vertical="top"/>
    </xf>
    <xf numFmtId="0" fontId="31" fillId="0" borderId="26" xfId="0" applyFont="1" applyBorder="1" applyAlignment="1">
      <alignment horizontal="left" vertical="top" wrapText="1"/>
    </xf>
    <xf numFmtId="0" fontId="2" fillId="0" borderId="15" xfId="0" applyFont="1" applyBorder="1" applyAlignment="1">
      <alignment horizontal="right"/>
    </xf>
    <xf numFmtId="166" fontId="2" fillId="0" borderId="0" xfId="1" applyNumberFormat="1" applyFont="1" applyAlignment="1">
      <alignment horizontal="right"/>
    </xf>
    <xf numFmtId="166" fontId="2" fillId="0" borderId="11" xfId="1" applyNumberFormat="1" applyFont="1" applyBorder="1" applyAlignment="1">
      <alignment horizontal="right"/>
    </xf>
    <xf numFmtId="166" fontId="2" fillId="0" borderId="0" xfId="1" applyNumberFormat="1" applyFont="1" applyBorder="1" applyAlignment="1">
      <alignment horizontal="right"/>
    </xf>
    <xf numFmtId="166" fontId="2" fillId="0" borderId="13" xfId="1" applyNumberFormat="1" applyFont="1" applyBorder="1" applyAlignment="1">
      <alignment horizontal="right"/>
    </xf>
    <xf numFmtId="166" fontId="2" fillId="0" borderId="15" xfId="1" applyNumberFormat="1" applyFont="1" applyBorder="1" applyAlignment="1">
      <alignment horizontal="right"/>
    </xf>
    <xf numFmtId="166" fontId="2" fillId="0" borderId="0" xfId="1" applyNumberFormat="1" applyFont="1" applyFill="1" applyAlignment="1">
      <alignment horizontal="right"/>
    </xf>
    <xf numFmtId="42" fontId="2" fillId="0" borderId="0" xfId="11" applyFont="1" applyAlignment="1">
      <alignment horizontal="right"/>
    </xf>
    <xf numFmtId="42" fontId="2" fillId="0" borderId="11" xfId="11" applyFont="1" applyBorder="1" applyAlignment="1">
      <alignment horizontal="right"/>
    </xf>
    <xf numFmtId="42" fontId="2" fillId="0" borderId="0" xfId="11" applyFont="1" applyBorder="1" applyAlignment="1">
      <alignment horizontal="right"/>
    </xf>
    <xf numFmtId="42" fontId="2" fillId="0" borderId="13" xfId="11" applyFont="1" applyBorder="1" applyAlignment="1">
      <alignment horizontal="right"/>
    </xf>
    <xf numFmtId="42" fontId="2" fillId="0" borderId="15" xfId="11" applyFont="1" applyBorder="1" applyAlignment="1">
      <alignment horizontal="right"/>
    </xf>
    <xf numFmtId="41" fontId="2" fillId="0" borderId="0" xfId="8" applyFont="1" applyAlignment="1">
      <alignment horizontal="right"/>
    </xf>
    <xf numFmtId="41" fontId="2" fillId="0" borderId="11" xfId="8" applyFont="1" applyBorder="1" applyAlignment="1">
      <alignment horizontal="right"/>
    </xf>
    <xf numFmtId="41" fontId="2" fillId="0" borderId="0" xfId="8" applyFont="1" applyBorder="1" applyAlignment="1">
      <alignment horizontal="right"/>
    </xf>
    <xf numFmtId="41" fontId="2" fillId="0" borderId="13" xfId="8" applyFont="1" applyBorder="1" applyAlignment="1">
      <alignment horizontal="right"/>
    </xf>
    <xf numFmtId="41" fontId="2" fillId="0" borderId="15" xfId="8" applyFont="1" applyBorder="1" applyAlignment="1">
      <alignment horizontal="right"/>
    </xf>
    <xf numFmtId="42" fontId="1" fillId="0" borderId="0" xfId="11" applyFont="1" applyAlignment="1">
      <alignment horizontal="right"/>
    </xf>
    <xf numFmtId="42" fontId="1" fillId="0" borderId="11" xfId="11" applyFont="1" applyBorder="1" applyAlignment="1">
      <alignment horizontal="right"/>
    </xf>
    <xf numFmtId="42" fontId="1" fillId="0" borderId="0" xfId="11" applyFont="1" applyBorder="1" applyAlignment="1">
      <alignment horizontal="right"/>
    </xf>
    <xf numFmtId="42" fontId="1" fillId="0" borderId="13" xfId="11" applyFont="1" applyBorder="1" applyAlignment="1">
      <alignment horizontal="right"/>
    </xf>
    <xf numFmtId="42" fontId="1" fillId="0" borderId="15" xfId="11" applyFont="1" applyBorder="1" applyAlignment="1">
      <alignment horizontal="right"/>
    </xf>
    <xf numFmtId="14" fontId="31" fillId="0" borderId="26" xfId="0" applyNumberFormat="1" applyFont="1" applyBorder="1" applyAlignment="1">
      <alignment horizontal="left" vertical="top"/>
    </xf>
    <xf numFmtId="0" fontId="31" fillId="0" borderId="0" xfId="0" applyFont="1" applyAlignment="1">
      <alignment horizontal="left" vertical="top" wrapText="1"/>
    </xf>
    <xf numFmtId="0" fontId="2" fillId="3" borderId="0" xfId="0" applyFont="1" applyFill="1" applyAlignment="1">
      <alignment horizontal="left"/>
    </xf>
    <xf numFmtId="0" fontId="7" fillId="3" borderId="0" xfId="0" applyFont="1" applyFill="1" applyAlignment="1">
      <alignment vertical="center"/>
    </xf>
    <xf numFmtId="10" fontId="2" fillId="0" borderId="0" xfId="2" applyNumberFormat="1" applyFont="1" applyAlignment="1">
      <alignment horizontal="right"/>
    </xf>
    <xf numFmtId="10" fontId="2" fillId="0" borderId="11" xfId="2" applyNumberFormat="1" applyFont="1" applyBorder="1" applyAlignment="1">
      <alignment horizontal="right"/>
    </xf>
    <xf numFmtId="10" fontId="2" fillId="0" borderId="0" xfId="2" applyNumberFormat="1" applyFont="1" applyBorder="1" applyAlignment="1">
      <alignment horizontal="right"/>
    </xf>
    <xf numFmtId="10" fontId="2" fillId="0" borderId="13" xfId="2" applyNumberFormat="1" applyFont="1" applyBorder="1" applyAlignment="1">
      <alignment horizontal="right"/>
    </xf>
    <xf numFmtId="10" fontId="2" fillId="0" borderId="15" xfId="2" applyNumberFormat="1" applyFont="1" applyBorder="1" applyAlignment="1">
      <alignment horizontal="right"/>
    </xf>
    <xf numFmtId="43" fontId="2" fillId="0" borderId="0" xfId="1" applyFont="1" applyAlignment="1">
      <alignment horizontal="right"/>
    </xf>
    <xf numFmtId="43" fontId="2" fillId="0" borderId="11" xfId="1" applyFont="1" applyBorder="1" applyAlignment="1">
      <alignment horizontal="right"/>
    </xf>
    <xf numFmtId="43" fontId="2" fillId="0" borderId="0" xfId="1" applyFont="1" applyBorder="1" applyAlignment="1">
      <alignment horizontal="right"/>
    </xf>
    <xf numFmtId="43" fontId="2" fillId="0" borderId="13" xfId="1" applyFont="1" applyBorder="1" applyAlignment="1">
      <alignment horizontal="right"/>
    </xf>
    <xf numFmtId="43" fontId="2" fillId="0" borderId="15" xfId="1" applyFont="1" applyBorder="1" applyAlignment="1">
      <alignment horizontal="right"/>
    </xf>
    <xf numFmtId="43" fontId="2" fillId="0" borderId="0" xfId="1" applyFont="1"/>
    <xf numFmtId="43" fontId="2" fillId="0" borderId="0" xfId="0" applyNumberFormat="1" applyFont="1"/>
    <xf numFmtId="0" fontId="9" fillId="0" borderId="0" xfId="1" applyNumberFormat="1" applyFont="1" applyAlignment="1">
      <alignment horizontal="center"/>
    </xf>
    <xf numFmtId="3" fontId="1" fillId="0" borderId="0" xfId="1" applyNumberFormat="1" applyFont="1" applyAlignment="1">
      <alignment horizontal="center"/>
    </xf>
    <xf numFmtId="166" fontId="9" fillId="0" borderId="2" xfId="1" applyNumberFormat="1" applyFont="1" applyBorder="1"/>
    <xf numFmtId="3" fontId="52" fillId="0" borderId="2" xfId="1" applyNumberFormat="1" applyFont="1" applyBorder="1"/>
    <xf numFmtId="3" fontId="8" fillId="0" borderId="2" xfId="1" applyNumberFormat="1" applyFont="1" applyBorder="1"/>
    <xf numFmtId="166" fontId="53" fillId="0" borderId="0" xfId="1" applyNumberFormat="1" applyFont="1" applyAlignment="1">
      <alignment horizontal="left" vertical="top"/>
    </xf>
    <xf numFmtId="166" fontId="8" fillId="0" borderId="0" xfId="1" applyNumberFormat="1" applyFont="1"/>
    <xf numFmtId="43" fontId="8" fillId="0" borderId="0" xfId="1" applyFont="1"/>
    <xf numFmtId="43" fontId="52" fillId="0" borderId="0" xfId="8" applyNumberFormat="1" applyFont="1" applyFill="1" applyBorder="1" applyAlignment="1">
      <alignment horizontal="right" vertical="center"/>
    </xf>
    <xf numFmtId="43" fontId="2" fillId="0" borderId="0" xfId="8" applyNumberFormat="1" applyFont="1" applyFill="1" applyBorder="1" applyAlignment="1">
      <alignment horizontal="right" vertical="center"/>
    </xf>
    <xf numFmtId="170" fontId="52" fillId="0" borderId="0" xfId="2" applyNumberFormat="1" applyFont="1" applyFill="1" applyAlignment="1">
      <alignment vertical="center"/>
    </xf>
    <xf numFmtId="170" fontId="8" fillId="2" borderId="0" xfId="2" applyNumberFormat="1" applyFont="1" applyFill="1" applyAlignment="1">
      <alignment vertical="center"/>
    </xf>
    <xf numFmtId="170" fontId="8" fillId="0" borderId="0" xfId="2" applyNumberFormat="1" applyFont="1"/>
    <xf numFmtId="170" fontId="52" fillId="0" borderId="0" xfId="2" applyNumberFormat="1" applyFont="1" applyFill="1" applyAlignment="1" applyProtection="1">
      <alignment vertical="center"/>
    </xf>
    <xf numFmtId="170" fontId="2" fillId="2" borderId="0" xfId="2" applyNumberFormat="1" applyFont="1" applyFill="1" applyAlignment="1" applyProtection="1">
      <alignment vertical="center"/>
    </xf>
    <xf numFmtId="43" fontId="52" fillId="0" borderId="0" xfId="8" applyNumberFormat="1" applyFont="1" applyFill="1" applyAlignment="1">
      <alignment vertical="center"/>
    </xf>
    <xf numFmtId="43" fontId="8" fillId="0" borderId="0" xfId="8" applyNumberFormat="1" applyFont="1" applyAlignment="1">
      <alignment vertical="center"/>
    </xf>
    <xf numFmtId="3" fontId="52" fillId="0" borderId="0" xfId="1" applyNumberFormat="1" applyFont="1"/>
    <xf numFmtId="3" fontId="8" fillId="0" borderId="0" xfId="1" applyNumberFormat="1" applyFont="1"/>
    <xf numFmtId="166" fontId="9" fillId="0" borderId="0" xfId="1" applyNumberFormat="1" applyFont="1"/>
    <xf numFmtId="3" fontId="2" fillId="0" borderId="0" xfId="1" applyNumberFormat="1" applyFont="1"/>
    <xf numFmtId="166" fontId="8" fillId="0" borderId="0" xfId="1" applyNumberFormat="1" applyFont="1" applyAlignment="1">
      <alignment horizontal="left" indent="4"/>
    </xf>
    <xf numFmtId="3" fontId="52" fillId="0" borderId="0" xfId="1" applyNumberFormat="1" applyFont="1" applyFill="1"/>
    <xf numFmtId="3" fontId="8" fillId="0" borderId="0" xfId="1" applyNumberFormat="1" applyFont="1" applyFill="1"/>
    <xf numFmtId="166" fontId="2" fillId="0" borderId="0" xfId="1" applyNumberFormat="1" applyFont="1" applyAlignment="1">
      <alignment horizontal="left" indent="4"/>
    </xf>
    <xf numFmtId="166" fontId="8" fillId="0" borderId="0" xfId="1" applyNumberFormat="1" applyFont="1" applyAlignment="1">
      <alignment horizontal="left" indent="2"/>
    </xf>
    <xf numFmtId="9" fontId="52" fillId="0" borderId="0" xfId="2" applyFont="1" applyFill="1"/>
    <xf numFmtId="9" fontId="8" fillId="0" borderId="0" xfId="2" applyFont="1" applyFill="1"/>
    <xf numFmtId="10" fontId="52" fillId="0" borderId="0" xfId="2" applyNumberFormat="1" applyFont="1" applyFill="1"/>
    <xf numFmtId="10" fontId="8" fillId="0" borderId="0" xfId="2" applyNumberFormat="1" applyFont="1" applyFill="1"/>
    <xf numFmtId="3" fontId="51" fillId="0" borderId="0" xfId="1" applyNumberFormat="1" applyFont="1"/>
    <xf numFmtId="3" fontId="1" fillId="0" borderId="0" xfId="1" applyNumberFormat="1" applyFont="1"/>
    <xf numFmtId="10" fontId="8" fillId="0" borderId="0" xfId="2" applyNumberFormat="1" applyFont="1"/>
    <xf numFmtId="0" fontId="9" fillId="0" borderId="0" xfId="1" applyNumberFormat="1" applyFont="1" applyAlignment="1">
      <alignment horizontal="left" vertical="top" indent="1"/>
    </xf>
    <xf numFmtId="166" fontId="53" fillId="0" borderId="0" xfId="1" applyNumberFormat="1" applyFont="1" applyAlignment="1">
      <alignment horizontal="left" vertical="top" indent="1"/>
    </xf>
    <xf numFmtId="166" fontId="8" fillId="0" borderId="0" xfId="1" applyNumberFormat="1" applyFont="1" applyAlignment="1">
      <alignment horizontal="left" vertical="top" indent="1"/>
    </xf>
    <xf numFmtId="166" fontId="2" fillId="0" borderId="0" xfId="1" applyNumberFormat="1" applyFont="1" applyAlignment="1">
      <alignment horizontal="left" vertical="top" indent="1"/>
    </xf>
    <xf numFmtId="0" fontId="2" fillId="0" borderId="0" xfId="1" applyNumberFormat="1" applyFont="1" applyAlignment="1">
      <alignment horizontal="left" vertical="top" wrapText="1" indent="1"/>
    </xf>
    <xf numFmtId="166" fontId="9" fillId="0" borderId="0" xfId="1" applyNumberFormat="1" applyFont="1" applyAlignment="1">
      <alignment horizontal="left" vertical="top" indent="1"/>
    </xf>
    <xf numFmtId="10" fontId="8" fillId="0" borderId="0" xfId="2" applyNumberFormat="1" applyFont="1" applyAlignment="1">
      <alignment horizontal="left" vertical="top" indent="1"/>
    </xf>
    <xf numFmtId="3" fontId="1" fillId="0" borderId="0" xfId="1" applyNumberFormat="1" applyFont="1" applyFill="1" applyAlignment="1">
      <alignment horizontal="center"/>
    </xf>
    <xf numFmtId="3" fontId="8" fillId="0" borderId="2" xfId="1" applyNumberFormat="1" applyFont="1" applyFill="1" applyBorder="1"/>
    <xf numFmtId="3" fontId="2" fillId="0" borderId="0" xfId="1" applyNumberFormat="1" applyFont="1" applyFill="1"/>
    <xf numFmtId="3" fontId="1" fillId="0" borderId="0" xfId="1" applyNumberFormat="1" applyFont="1" applyFill="1"/>
    <xf numFmtId="0" fontId="56" fillId="0" borderId="0" xfId="0" applyFont="1" applyAlignment="1">
      <alignment horizontal="center" vertical="center" wrapText="1"/>
    </xf>
    <xf numFmtId="0" fontId="54" fillId="0" borderId="0" xfId="0" applyFont="1" applyAlignment="1">
      <alignment vertical="center" wrapText="1"/>
    </xf>
    <xf numFmtId="3" fontId="55" fillId="0" borderId="0" xfId="0" applyNumberFormat="1"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vertical="center" wrapText="1"/>
    </xf>
    <xf numFmtId="3" fontId="57" fillId="0" borderId="0" xfId="0" applyNumberFormat="1" applyFont="1" applyAlignment="1">
      <alignment horizontal="center" vertical="center" wrapText="1"/>
    </xf>
    <xf numFmtId="6" fontId="54" fillId="0" borderId="0" xfId="0" applyNumberFormat="1" applyFont="1" applyAlignment="1">
      <alignment horizontal="center" vertical="center" wrapText="1"/>
    </xf>
    <xf numFmtId="9" fontId="52" fillId="0" borderId="0" xfId="2" applyFont="1"/>
    <xf numFmtId="166" fontId="58" fillId="0" borderId="0" xfId="1" applyNumberFormat="1" applyFont="1"/>
    <xf numFmtId="9" fontId="31" fillId="0" borderId="0" xfId="0" applyNumberFormat="1" applyFont="1"/>
    <xf numFmtId="0" fontId="30" fillId="0" borderId="0" xfId="0" applyFont="1" applyAlignment="1">
      <alignment horizontal="left" vertical="top" wrapText="1"/>
    </xf>
    <xf numFmtId="0" fontId="49" fillId="36" borderId="0" xfId="0" applyFont="1" applyFill="1" applyAlignment="1">
      <alignment horizontal="left" vertical="top" wrapText="1"/>
    </xf>
    <xf numFmtId="0" fontId="31" fillId="0" borderId="26" xfId="0" quotePrefix="1"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169" fontId="2" fillId="0" borderId="0" xfId="8" applyNumberFormat="1" applyFont="1" applyAlignment="1">
      <alignment horizontal="right" vertical="top" wrapText="1"/>
    </xf>
    <xf numFmtId="0" fontId="2" fillId="0" borderId="0" xfId="0" applyFont="1" applyAlignment="1">
      <alignment horizontal="right" vertical="top" wrapText="1"/>
    </xf>
    <xf numFmtId="41" fontId="2" fillId="0" borderId="0" xfId="8" applyFont="1" applyAlignment="1">
      <alignment horizontal="right" vertical="top"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69" fontId="1" fillId="0" borderId="2" xfId="8" applyNumberFormat="1" applyFont="1" applyBorder="1" applyAlignment="1">
      <alignment horizontal="center" vertical="center" wrapText="1"/>
    </xf>
    <xf numFmtId="41" fontId="1" fillId="0" borderId="0" xfId="8" applyFont="1" applyBorder="1" applyAlignment="1">
      <alignment horizontal="center" vertical="center" wrapText="1"/>
    </xf>
    <xf numFmtId="41" fontId="1" fillId="0" borderId="2" xfId="8" applyFont="1" applyBorder="1" applyAlignment="1">
      <alignment horizontal="center" vertical="center" wrapText="1"/>
    </xf>
    <xf numFmtId="0" fontId="2" fillId="0" borderId="0" xfId="0" applyFont="1" applyAlignment="1">
      <alignment horizontal="right" vertical="center" wrapText="1"/>
    </xf>
    <xf numFmtId="41" fontId="2" fillId="0" borderId="0" xfId="0" applyNumberFormat="1" applyFont="1" applyAlignment="1">
      <alignment horizontal="center" vertical="center" wrapText="1"/>
    </xf>
    <xf numFmtId="41" fontId="2" fillId="0" borderId="0" xfId="0" applyNumberFormat="1" applyFont="1" applyAlignment="1">
      <alignment horizontal="left" vertical="top" wrapText="1"/>
    </xf>
    <xf numFmtId="41" fontId="2" fillId="0" borderId="0" xfId="8" applyFont="1" applyAlignment="1">
      <alignment horizontal="right" wrapText="1"/>
    </xf>
    <xf numFmtId="41" fontId="2" fillId="0" borderId="0" xfId="8" applyFont="1" applyAlignment="1">
      <alignment horizontal="right" vertical="center" wrapText="1"/>
    </xf>
    <xf numFmtId="41" fontId="2" fillId="0" borderId="0" xfId="2" applyNumberFormat="1" applyFont="1" applyAlignment="1">
      <alignment horizontal="right" vertical="top" wrapText="1"/>
    </xf>
    <xf numFmtId="0" fontId="2" fillId="0" borderId="0" xfId="0" applyFont="1" applyAlignment="1">
      <alignment horizontal="left" vertical="center" wrapText="1" indent="2"/>
    </xf>
    <xf numFmtId="9" fontId="2" fillId="0" borderId="0" xfId="2" applyFont="1" applyAlignment="1">
      <alignment horizontal="right" wrapText="1"/>
    </xf>
    <xf numFmtId="9" fontId="2" fillId="0" borderId="0" xfId="2" applyFont="1" applyAlignment="1">
      <alignment horizontal="right" vertical="center" wrapText="1"/>
    </xf>
    <xf numFmtId="10" fontId="2" fillId="0" borderId="0" xfId="2" applyNumberFormat="1" applyFont="1" applyAlignment="1">
      <alignment horizontal="right" vertical="top" wrapText="1"/>
    </xf>
    <xf numFmtId="9" fontId="2" fillId="0" borderId="0" xfId="2" applyFont="1" applyAlignment="1">
      <alignment vertical="center" wrapText="1"/>
    </xf>
    <xf numFmtId="41" fontId="2" fillId="0" borderId="0" xfId="8" applyFont="1" applyAlignment="1">
      <alignment horizontal="center" vertical="center" wrapText="1"/>
    </xf>
    <xf numFmtId="41" fontId="2" fillId="0" borderId="0" xfId="8" applyFont="1" applyAlignment="1">
      <alignment horizontal="left" vertical="top" wrapText="1"/>
    </xf>
    <xf numFmtId="41" fontId="2" fillId="0" borderId="0" xfId="8" applyFont="1" applyAlignment="1">
      <alignment vertical="center" wrapText="1"/>
    </xf>
    <xf numFmtId="170" fontId="2" fillId="0" borderId="0" xfId="2" applyNumberFormat="1" applyFont="1" applyAlignment="1">
      <alignment horizontal="right" wrapText="1"/>
    </xf>
    <xf numFmtId="170" fontId="2" fillId="0" borderId="0" xfId="2" applyNumberFormat="1" applyFont="1" applyAlignment="1">
      <alignment horizontal="right" vertical="center" wrapText="1"/>
    </xf>
    <xf numFmtId="169" fontId="2" fillId="0" borderId="0" xfId="8" applyNumberFormat="1" applyFont="1" applyAlignment="1">
      <alignment horizontal="right" wrapText="1"/>
    </xf>
    <xf numFmtId="169" fontId="2" fillId="0" borderId="0" xfId="8" applyNumberFormat="1" applyFont="1" applyAlignment="1">
      <alignment vertical="center" wrapText="1"/>
    </xf>
    <xf numFmtId="169" fontId="2" fillId="0" borderId="0" xfId="8" applyNumberFormat="1" applyFont="1" applyAlignment="1">
      <alignment horizontal="right" vertical="center" wrapText="1"/>
    </xf>
    <xf numFmtId="3" fontId="2" fillId="0" borderId="0" xfId="8" applyNumberFormat="1" applyFont="1" applyAlignment="1">
      <alignment horizontal="right" wrapText="1"/>
    </xf>
    <xf numFmtId="3" fontId="2" fillId="0" borderId="0" xfId="8" applyNumberFormat="1" applyFont="1" applyAlignment="1">
      <alignment vertical="center" wrapText="1"/>
    </xf>
    <xf numFmtId="3" fontId="2" fillId="0" borderId="0" xfId="8" applyNumberFormat="1" applyFont="1" applyAlignment="1">
      <alignment horizontal="right" vertical="center" wrapText="1"/>
    </xf>
    <xf numFmtId="9" fontId="2" fillId="0" borderId="0" xfId="8" applyNumberFormat="1" applyFont="1" applyAlignment="1">
      <alignment horizontal="right" vertical="center" wrapText="1"/>
    </xf>
    <xf numFmtId="9" fontId="2" fillId="0" borderId="0" xfId="8" applyNumberFormat="1" applyFont="1" applyAlignment="1">
      <alignment horizontal="right" wrapText="1"/>
    </xf>
    <xf numFmtId="0" fontId="10" fillId="0" borderId="0" xfId="0" applyFont="1" applyAlignment="1">
      <alignment vertical="center" wrapText="1"/>
    </xf>
    <xf numFmtId="0" fontId="1"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169" fontId="2" fillId="0" borderId="2" xfId="8" applyNumberFormat="1" applyFont="1" applyBorder="1" applyAlignment="1">
      <alignment horizontal="right" vertical="top" wrapText="1"/>
    </xf>
    <xf numFmtId="0" fontId="2" fillId="0" borderId="2" xfId="0" applyFont="1" applyBorder="1" applyAlignment="1">
      <alignment horizontal="right" vertical="top" wrapText="1"/>
    </xf>
    <xf numFmtId="41" fontId="2" fillId="0" borderId="2" xfId="8" applyFont="1" applyBorder="1" applyAlignment="1">
      <alignment horizontal="right" vertical="top" wrapText="1"/>
    </xf>
    <xf numFmtId="0" fontId="59" fillId="0" borderId="0" xfId="4" applyFont="1"/>
    <xf numFmtId="174" fontId="2" fillId="0" borderId="0" xfId="0" applyNumberFormat="1" applyFont="1"/>
    <xf numFmtId="9" fontId="2" fillId="0" borderId="0" xfId="2" applyFont="1" applyAlignment="1">
      <alignment horizontal="center" vertical="center" wrapText="1"/>
    </xf>
    <xf numFmtId="9" fontId="2" fillId="0" borderId="0" xfId="2" applyFont="1" applyAlignment="1">
      <alignment horizontal="left" vertical="top" wrapText="1"/>
    </xf>
    <xf numFmtId="9" fontId="2" fillId="0" borderId="0" xfId="2" applyFont="1" applyAlignment="1">
      <alignment horizontal="right" vertical="top" wrapText="1"/>
    </xf>
    <xf numFmtId="170" fontId="2" fillId="0" borderId="0" xfId="2" applyNumberFormat="1" applyFont="1" applyAlignment="1">
      <alignment horizontal="left" vertical="center" wrapText="1" indent="2"/>
    </xf>
    <xf numFmtId="170" fontId="2" fillId="0" borderId="0" xfId="2" applyNumberFormat="1" applyFont="1" applyAlignment="1">
      <alignment horizontal="center" vertical="center" wrapText="1"/>
    </xf>
    <xf numFmtId="170" fontId="2" fillId="0" borderId="0" xfId="2" applyNumberFormat="1" applyFont="1" applyAlignment="1">
      <alignment horizontal="left" vertical="top" wrapText="1"/>
    </xf>
    <xf numFmtId="170" fontId="2" fillId="0" borderId="0" xfId="2" applyNumberFormat="1" applyFont="1" applyAlignment="1">
      <alignment horizontal="right" vertical="top" wrapText="1"/>
    </xf>
    <xf numFmtId="170" fontId="2" fillId="0" borderId="0" xfId="2" applyNumberFormat="1" applyFont="1" applyAlignment="1">
      <alignment vertical="center" wrapText="1"/>
    </xf>
    <xf numFmtId="43" fontId="2" fillId="0" borderId="0" xfId="1" applyFont="1" applyAlignment="1">
      <alignment horizontal="right" vertical="center" wrapText="1"/>
    </xf>
    <xf numFmtId="41" fontId="2" fillId="0" borderId="0" xfId="8" applyFont="1" applyAlignment="1">
      <alignment vertical="top" wrapText="1"/>
    </xf>
    <xf numFmtId="169" fontId="2" fillId="0" borderId="0" xfId="8" applyNumberFormat="1" applyFont="1" applyFill="1" applyAlignment="1">
      <alignment horizontal="right" vertical="top" wrapText="1"/>
    </xf>
    <xf numFmtId="169" fontId="1" fillId="0" borderId="2" xfId="8" applyNumberFormat="1" applyFont="1" applyFill="1" applyBorder="1" applyAlignment="1">
      <alignment horizontal="center" vertical="center" wrapText="1"/>
    </xf>
    <xf numFmtId="41" fontId="2" fillId="0" borderId="0" xfId="8" applyFont="1" applyFill="1" applyAlignment="1">
      <alignment horizontal="right" wrapText="1"/>
    </xf>
    <xf numFmtId="170" fontId="2" fillId="0" borderId="0" xfId="2" applyNumberFormat="1" applyFont="1" applyFill="1" applyAlignment="1">
      <alignment horizontal="right" wrapText="1"/>
    </xf>
    <xf numFmtId="9" fontId="2" fillId="0" borderId="0" xfId="2" applyFont="1" applyFill="1" applyAlignment="1">
      <alignment horizontal="right" wrapText="1"/>
    </xf>
    <xf numFmtId="169" fontId="2" fillId="0" borderId="0" xfId="8" applyNumberFormat="1" applyFont="1" applyFill="1" applyAlignment="1">
      <alignment horizontal="right" wrapText="1"/>
    </xf>
    <xf numFmtId="3" fontId="2" fillId="0" borderId="0" xfId="8" applyNumberFormat="1" applyFont="1" applyFill="1" applyAlignment="1">
      <alignment horizontal="right" wrapText="1"/>
    </xf>
    <xf numFmtId="9" fontId="2" fillId="0" borderId="0" xfId="8" applyNumberFormat="1" applyFont="1" applyFill="1" applyAlignment="1">
      <alignment horizontal="right" wrapText="1"/>
    </xf>
    <xf numFmtId="169" fontId="2" fillId="0" borderId="2" xfId="8" applyNumberFormat="1" applyFont="1" applyFill="1" applyBorder="1" applyAlignment="1">
      <alignment horizontal="right" vertical="top" wrapText="1"/>
    </xf>
    <xf numFmtId="169" fontId="2" fillId="0" borderId="0" xfId="8" applyNumberFormat="1" applyFont="1" applyFill="1" applyAlignment="1">
      <alignment horizontal="left" vertical="top"/>
    </xf>
    <xf numFmtId="170" fontId="2" fillId="0" borderId="0" xfId="2" applyNumberFormat="1" applyFont="1" applyBorder="1" applyAlignment="1">
      <alignment horizontal="left" vertical="top" wrapText="1"/>
    </xf>
    <xf numFmtId="9" fontId="2" fillId="0" borderId="0" xfId="2" applyFont="1" applyBorder="1" applyAlignment="1">
      <alignment horizontal="left" vertical="top" wrapText="1"/>
    </xf>
    <xf numFmtId="41" fontId="2" fillId="0" borderId="0" xfId="8" applyFont="1" applyBorder="1" applyAlignment="1">
      <alignment horizontal="left" vertical="top" wrapText="1"/>
    </xf>
    <xf numFmtId="0" fontId="31" fillId="0" borderId="0" xfId="0" applyFont="1" applyAlignment="1">
      <alignment wrapText="1"/>
    </xf>
    <xf numFmtId="43" fontId="31" fillId="0" borderId="0" xfId="1" applyFont="1" applyAlignment="1">
      <alignment wrapText="1"/>
    </xf>
    <xf numFmtId="3" fontId="1" fillId="0" borderId="1" xfId="1" applyNumberFormat="1" applyFont="1" applyFill="1" applyBorder="1" applyAlignment="1">
      <alignment vertical="center"/>
    </xf>
    <xf numFmtId="3" fontId="26" fillId="0" borderId="0" xfId="0" applyNumberFormat="1" applyFont="1" applyAlignment="1">
      <alignment horizontal="right" vertical="center" wrapText="1"/>
    </xf>
    <xf numFmtId="0" fontId="60" fillId="0" borderId="0" xfId="0" applyFont="1"/>
    <xf numFmtId="0" fontId="61" fillId="0" borderId="0" xfId="0" applyFont="1"/>
    <xf numFmtId="3" fontId="62" fillId="4" borderId="0" xfId="1" applyNumberFormat="1" applyFont="1" applyFill="1"/>
    <xf numFmtId="3" fontId="2" fillId="0" borderId="3" xfId="0" applyNumberFormat="1" applyFont="1" applyBorder="1"/>
    <xf numFmtId="170" fontId="2" fillId="0" borderId="2" xfId="2" applyNumberFormat="1" applyFont="1" applyBorder="1"/>
    <xf numFmtId="4" fontId="8" fillId="0" borderId="0" xfId="0" applyNumberFormat="1" applyFont="1"/>
    <xf numFmtId="169" fontId="8" fillId="0" borderId="0" xfId="8" applyNumberFormat="1" applyFont="1"/>
    <xf numFmtId="4" fontId="9" fillId="4" borderId="0" xfId="1" applyNumberFormat="1" applyFont="1" applyFill="1"/>
    <xf numFmtId="4" fontId="8" fillId="0" borderId="0" xfId="1" applyNumberFormat="1" applyFont="1" applyAlignment="1">
      <alignment vertical="top"/>
    </xf>
    <xf numFmtId="4" fontId="2" fillId="0" borderId="3" xfId="0" applyNumberFormat="1" applyFont="1" applyBorder="1"/>
    <xf numFmtId="0" fontId="7" fillId="0" borderId="0" xfId="0" applyFont="1" applyAlignment="1">
      <alignment vertical="center"/>
    </xf>
    <xf numFmtId="166" fontId="2" fillId="0" borderId="11" xfId="1" applyNumberFormat="1" applyFont="1" applyFill="1" applyBorder="1" applyAlignment="1">
      <alignment horizontal="right"/>
    </xf>
    <xf numFmtId="166" fontId="2" fillId="0" borderId="0" xfId="1" applyNumberFormat="1" applyFont="1" applyFill="1" applyBorder="1" applyAlignment="1">
      <alignment horizontal="right"/>
    </xf>
    <xf numFmtId="166" fontId="2" fillId="0" borderId="13" xfId="1" applyNumberFormat="1" applyFont="1" applyFill="1" applyBorder="1" applyAlignment="1">
      <alignment horizontal="right"/>
    </xf>
    <xf numFmtId="166" fontId="2" fillId="0" borderId="15" xfId="1" applyNumberFormat="1" applyFont="1" applyFill="1" applyBorder="1" applyAlignment="1">
      <alignment horizontal="right"/>
    </xf>
    <xf numFmtId="0" fontId="10" fillId="0" borderId="0" xfId="0" applyFont="1" applyAlignment="1">
      <alignment vertical="center"/>
    </xf>
    <xf numFmtId="179" fontId="2" fillId="0" borderId="0" xfId="0" applyNumberFormat="1" applyFont="1" applyAlignment="1">
      <alignment horizontal="left" vertical="center" indent="2"/>
    </xf>
    <xf numFmtId="179" fontId="2" fillId="0" borderId="0" xfId="1" applyNumberFormat="1" applyFont="1" applyFill="1" applyBorder="1" applyAlignment="1">
      <alignment horizontal="right"/>
    </xf>
    <xf numFmtId="179" fontId="2" fillId="0" borderId="13" xfId="1" applyNumberFormat="1" applyFont="1" applyFill="1" applyBorder="1" applyAlignment="1">
      <alignment horizontal="right"/>
    </xf>
    <xf numFmtId="179" fontId="2" fillId="0" borderId="11" xfId="1" applyNumberFormat="1" applyFont="1" applyFill="1" applyBorder="1" applyAlignment="1">
      <alignment horizontal="right"/>
    </xf>
    <xf numFmtId="179" fontId="2" fillId="0" borderId="0" xfId="1" applyNumberFormat="1" applyFont="1" applyFill="1" applyAlignment="1">
      <alignment horizontal="right"/>
    </xf>
    <xf numFmtId="179" fontId="2" fillId="0" borderId="15" xfId="1" applyNumberFormat="1" applyFont="1" applyFill="1" applyBorder="1" applyAlignment="1">
      <alignment horizontal="right"/>
    </xf>
    <xf numFmtId="179" fontId="2" fillId="0" borderId="0" xfId="0" applyNumberFormat="1" applyFont="1"/>
    <xf numFmtId="179" fontId="2" fillId="0" borderId="0" xfId="0" applyNumberFormat="1" applyFont="1" applyAlignment="1">
      <alignment horizontal="right"/>
    </xf>
    <xf numFmtId="179" fontId="2" fillId="0" borderId="11" xfId="0" applyNumberFormat="1" applyFont="1" applyBorder="1" applyAlignment="1">
      <alignment horizontal="right"/>
    </xf>
    <xf numFmtId="179" fontId="2" fillId="0" borderId="13" xfId="0" applyNumberFormat="1" applyFont="1" applyBorder="1" applyAlignment="1">
      <alignment horizontal="right"/>
    </xf>
    <xf numFmtId="0" fontId="31" fillId="0" borderId="0" xfId="0" applyFont="1" applyAlignment="1">
      <alignment horizontal="center"/>
    </xf>
    <xf numFmtId="0" fontId="63" fillId="0" borderId="0" xfId="4" applyFont="1"/>
    <xf numFmtId="0" fontId="63" fillId="0" borderId="0" xfId="4" applyFont="1" applyAlignment="1">
      <alignment horizontal="left" indent="2"/>
    </xf>
    <xf numFmtId="0" fontId="32" fillId="0" borderId="5" xfId="0" applyFont="1" applyBorder="1" applyAlignment="1">
      <alignment vertical="center"/>
    </xf>
    <xf numFmtId="165" fontId="4" fillId="0" borderId="0" xfId="0" applyNumberFormat="1" applyFont="1" applyAlignment="1">
      <alignment vertical="center" wrapText="1"/>
    </xf>
    <xf numFmtId="0" fontId="64" fillId="0" borderId="0" xfId="0" applyFont="1"/>
    <xf numFmtId="0" fontId="4" fillId="0" borderId="0" xfId="0" applyFont="1" applyAlignment="1">
      <alignment horizontal="left" vertical="center" wrapText="1"/>
    </xf>
    <xf numFmtId="10" fontId="2" fillId="0" borderId="0" xfId="2" applyNumberFormat="1" applyFont="1" applyFill="1" applyAlignment="1">
      <alignment vertical="center"/>
    </xf>
    <xf numFmtId="166" fontId="2" fillId="0" borderId="3" xfId="1" applyNumberFormat="1" applyFont="1" applyFill="1" applyBorder="1"/>
    <xf numFmtId="0" fontId="66" fillId="0" borderId="0" xfId="0" applyFont="1"/>
    <xf numFmtId="0" fontId="65" fillId="0" borderId="0" xfId="0" applyFont="1" applyAlignment="1">
      <alignment vertical="top" wrapText="1"/>
    </xf>
    <xf numFmtId="0" fontId="65" fillId="0" borderId="0" xfId="0" applyFont="1" applyAlignment="1">
      <alignment horizontal="right" vertical="top" wrapText="1"/>
    </xf>
    <xf numFmtId="0" fontId="21" fillId="0" borderId="0" xfId="0" applyFont="1"/>
    <xf numFmtId="0" fontId="65" fillId="0" borderId="0" xfId="0" applyFont="1"/>
    <xf numFmtId="4" fontId="2" fillId="0" borderId="0" xfId="0" applyNumberFormat="1" applyFont="1"/>
    <xf numFmtId="4" fontId="1" fillId="4" borderId="0" xfId="1" applyNumberFormat="1" applyFont="1" applyFill="1"/>
    <xf numFmtId="4" fontId="2" fillId="0" borderId="0" xfId="1" applyNumberFormat="1" applyFont="1" applyAlignment="1">
      <alignment vertical="top"/>
    </xf>
    <xf numFmtId="41" fontId="21" fillId="0" borderId="0" xfId="8" applyFont="1"/>
    <xf numFmtId="0" fontId="21" fillId="0" borderId="0" xfId="0" applyFont="1" applyAlignment="1">
      <alignment horizontal="right"/>
    </xf>
    <xf numFmtId="166" fontId="21" fillId="0" borderId="0" xfId="1" applyNumberFormat="1" applyFont="1" applyAlignment="1">
      <alignment horizontal="right"/>
    </xf>
    <xf numFmtId="166" fontId="21" fillId="0" borderId="0" xfId="1" applyNumberFormat="1" applyFont="1" applyFill="1" applyAlignment="1">
      <alignment horizontal="right"/>
    </xf>
    <xf numFmtId="41" fontId="21" fillId="0" borderId="0" xfId="8" applyFont="1" applyAlignment="1">
      <alignment horizontal="right"/>
    </xf>
    <xf numFmtId="42" fontId="65" fillId="0" borderId="0" xfId="11" applyFont="1" applyAlignment="1">
      <alignment horizontal="right"/>
    </xf>
    <xf numFmtId="0" fontId="8" fillId="3" borderId="0" xfId="0" applyFont="1" applyFill="1" applyAlignment="1">
      <alignment vertical="center" wrapText="1"/>
    </xf>
    <xf numFmtId="0" fontId="8" fillId="3" borderId="0" xfId="0" applyFont="1" applyFill="1" applyAlignment="1">
      <alignment vertical="center"/>
    </xf>
    <xf numFmtId="0" fontId="2" fillId="3" borderId="0" xfId="0" applyFont="1" applyFill="1" applyAlignment="1">
      <alignment vertical="center" wrapText="1"/>
    </xf>
    <xf numFmtId="0" fontId="68" fillId="0" borderId="0" xfId="0" applyFont="1"/>
    <xf numFmtId="0" fontId="69" fillId="0" borderId="0" xfId="0" applyFont="1"/>
    <xf numFmtId="169" fontId="1" fillId="0" borderId="2" xfId="0" applyNumberFormat="1" applyFont="1" applyBorder="1" applyAlignment="1">
      <alignment horizontal="center" vertical="center" wrapText="1"/>
    </xf>
    <xf numFmtId="166" fontId="2" fillId="3" borderId="0" xfId="1" applyNumberFormat="1" applyFont="1" applyFill="1"/>
    <xf numFmtId="170" fontId="2" fillId="3" borderId="0" xfId="2" applyNumberFormat="1" applyFont="1" applyFill="1" applyAlignment="1">
      <alignment horizontal="right" wrapText="1"/>
    </xf>
    <xf numFmtId="9" fontId="2" fillId="3" borderId="0" xfId="2" applyFont="1" applyFill="1" applyAlignment="1">
      <alignment horizontal="right" wrapText="1"/>
    </xf>
    <xf numFmtId="166" fontId="2" fillId="3" borderId="0" xfId="1" applyNumberFormat="1" applyFont="1" applyFill="1" applyAlignment="1">
      <alignment horizontal="right"/>
    </xf>
    <xf numFmtId="179" fontId="2" fillId="3" borderId="0" xfId="1" applyNumberFormat="1" applyFont="1" applyFill="1" applyAlignment="1">
      <alignment horizontal="right"/>
    </xf>
    <xf numFmtId="43" fontId="2" fillId="3" borderId="0" xfId="1" applyFont="1" applyFill="1" applyAlignment="1">
      <alignment horizontal="right"/>
    </xf>
    <xf numFmtId="0" fontId="21" fillId="3" borderId="0" xfId="0" applyFont="1" applyFill="1" applyAlignment="1">
      <alignment horizontal="right"/>
    </xf>
    <xf numFmtId="170" fontId="2" fillId="3" borderId="0" xfId="2" applyNumberFormat="1" applyFont="1" applyFill="1" applyAlignment="1">
      <alignment horizontal="right"/>
    </xf>
    <xf numFmtId="10" fontId="2" fillId="3" borderId="0" xfId="2" applyNumberFormat="1" applyFont="1" applyFill="1" applyAlignment="1">
      <alignment horizontal="right"/>
    </xf>
    <xf numFmtId="0" fontId="70" fillId="37" borderId="0" xfId="0" applyFont="1" applyFill="1" applyAlignment="1">
      <alignment vertical="center"/>
    </xf>
    <xf numFmtId="0" fontId="32" fillId="0" borderId="0" xfId="0" applyFont="1" applyAlignment="1">
      <alignment vertical="center"/>
    </xf>
    <xf numFmtId="0" fontId="32" fillId="38" borderId="5" xfId="0" applyFont="1" applyFill="1" applyBorder="1" applyAlignment="1">
      <alignment vertical="center"/>
    </xf>
    <xf numFmtId="166" fontId="7" fillId="2" borderId="4" xfId="1" quotePrefix="1" applyNumberFormat="1" applyFont="1" applyFill="1" applyBorder="1" applyAlignment="1">
      <alignment horizontal="center" vertical="center"/>
    </xf>
    <xf numFmtId="0" fontId="62" fillId="38" borderId="4" xfId="0" applyFont="1" applyFill="1" applyBorder="1" applyAlignment="1">
      <alignment vertical="center"/>
    </xf>
    <xf numFmtId="165" fontId="7" fillId="38" borderId="4" xfId="1" quotePrefix="1" applyNumberFormat="1" applyFont="1" applyFill="1" applyBorder="1" applyAlignment="1">
      <alignment horizontal="center" vertical="center"/>
    </xf>
    <xf numFmtId="0" fontId="7" fillId="38" borderId="4" xfId="0" applyFont="1" applyFill="1" applyBorder="1" applyAlignment="1">
      <alignment horizontal="center" vertical="center"/>
    </xf>
    <xf numFmtId="166" fontId="7" fillId="38" borderId="4" xfId="1" quotePrefix="1" applyNumberFormat="1" applyFont="1" applyFill="1" applyBorder="1" applyAlignment="1">
      <alignment horizontal="center" vertical="center"/>
    </xf>
    <xf numFmtId="0" fontId="7" fillId="38" borderId="4" xfId="1" quotePrefix="1" applyNumberFormat="1" applyFont="1" applyFill="1" applyBorder="1" applyAlignment="1">
      <alignment horizontal="center" vertical="center"/>
    </xf>
    <xf numFmtId="6" fontId="2" fillId="0" borderId="0" xfId="0" applyNumberFormat="1" applyFont="1" applyAlignment="1">
      <alignment horizontal="center"/>
    </xf>
    <xf numFmtId="166" fontId="1" fillId="0" borderId="0" xfId="1" applyNumberFormat="1" applyFont="1" applyFill="1" applyBorder="1"/>
    <xf numFmtId="41" fontId="2" fillId="0" borderId="0" xfId="8" applyFont="1" applyFill="1" applyBorder="1"/>
    <xf numFmtId="41" fontId="1" fillId="0" borderId="0" xfId="8" applyFont="1" applyBorder="1"/>
    <xf numFmtId="41" fontId="2" fillId="0" borderId="0" xfId="8" applyFont="1" applyBorder="1"/>
    <xf numFmtId="9" fontId="2" fillId="0" borderId="0" xfId="2" applyFont="1" applyFill="1" applyBorder="1"/>
    <xf numFmtId="170" fontId="2" fillId="0" borderId="0" xfId="2" applyNumberFormat="1" applyFont="1" applyBorder="1"/>
    <xf numFmtId="6" fontId="2" fillId="0" borderId="13" xfId="0" applyNumberFormat="1" applyFont="1" applyBorder="1" applyAlignment="1">
      <alignment horizontal="center"/>
    </xf>
    <xf numFmtId="0" fontId="2" fillId="0" borderId="13" xfId="0" applyFont="1" applyBorder="1" applyAlignment="1">
      <alignment horizontal="left"/>
    </xf>
    <xf numFmtId="166" fontId="7" fillId="38" borderId="29" xfId="1" quotePrefix="1" applyNumberFormat="1" applyFont="1" applyFill="1" applyBorder="1" applyAlignment="1">
      <alignment horizontal="center" vertical="center"/>
    </xf>
    <xf numFmtId="166" fontId="2" fillId="0" borderId="13" xfId="1" applyNumberFormat="1" applyFont="1" applyFill="1" applyBorder="1"/>
    <xf numFmtId="166" fontId="7" fillId="0" borderId="12" xfId="1" quotePrefix="1" applyNumberFormat="1" applyFont="1" applyFill="1" applyBorder="1" applyAlignment="1">
      <alignment horizontal="center" vertical="center"/>
    </xf>
    <xf numFmtId="165" fontId="2" fillId="0" borderId="30" xfId="1" applyNumberFormat="1" applyFont="1" applyFill="1" applyBorder="1"/>
    <xf numFmtId="166" fontId="1" fillId="0" borderId="13" xfId="1" applyNumberFormat="1" applyFont="1" applyFill="1" applyBorder="1"/>
    <xf numFmtId="166" fontId="2" fillId="0" borderId="30" xfId="1" applyNumberFormat="1" applyFont="1" applyFill="1" applyBorder="1"/>
    <xf numFmtId="41" fontId="2" fillId="0" borderId="13" xfId="8" applyFont="1" applyFill="1" applyBorder="1"/>
    <xf numFmtId="41" fontId="2" fillId="0" borderId="30" xfId="8" applyFont="1" applyFill="1" applyBorder="1"/>
    <xf numFmtId="0" fontId="2" fillId="0" borderId="13" xfId="0" applyFont="1" applyBorder="1"/>
    <xf numFmtId="166" fontId="2" fillId="0" borderId="13" xfId="1" applyNumberFormat="1" applyFont="1" applyBorder="1"/>
    <xf numFmtId="166" fontId="7" fillId="2" borderId="29" xfId="1" quotePrefix="1" applyNumberFormat="1" applyFont="1" applyFill="1" applyBorder="1" applyAlignment="1">
      <alignment horizontal="center" vertical="center"/>
    </xf>
    <xf numFmtId="9" fontId="2" fillId="0" borderId="13" xfId="2" applyFont="1" applyBorder="1"/>
    <xf numFmtId="41" fontId="2" fillId="0" borderId="13" xfId="8" applyFont="1" applyBorder="1"/>
    <xf numFmtId="41" fontId="1" fillId="0" borderId="13" xfId="8" applyFont="1" applyBorder="1"/>
    <xf numFmtId="166" fontId="1" fillId="2" borderId="12" xfId="1" quotePrefix="1" applyNumberFormat="1" applyFont="1" applyFill="1" applyBorder="1" applyAlignment="1">
      <alignment horizontal="center" vertical="center"/>
    </xf>
    <xf numFmtId="0" fontId="1" fillId="0" borderId="13" xfId="0" applyFont="1" applyBorder="1"/>
    <xf numFmtId="166" fontId="2" fillId="0" borderId="13" xfId="2" applyNumberFormat="1" applyFont="1" applyFill="1" applyBorder="1"/>
    <xf numFmtId="166" fontId="1" fillId="0" borderId="13" xfId="1" applyNumberFormat="1" applyFont="1" applyBorder="1"/>
    <xf numFmtId="0" fontId="7" fillId="38" borderId="29" xfId="1" quotePrefix="1" applyNumberFormat="1" applyFont="1" applyFill="1" applyBorder="1" applyAlignment="1">
      <alignment horizontal="center" vertical="center"/>
    </xf>
    <xf numFmtId="9" fontId="2" fillId="0" borderId="13" xfId="2" applyFont="1" applyFill="1" applyBorder="1"/>
    <xf numFmtId="166" fontId="2" fillId="0" borderId="28" xfId="1" applyNumberFormat="1" applyFont="1" applyFill="1" applyBorder="1"/>
    <xf numFmtId="41" fontId="21" fillId="0" borderId="13" xfId="8" applyFont="1" applyBorder="1"/>
    <xf numFmtId="166" fontId="2" fillId="3" borderId="13" xfId="1" applyNumberFormat="1" applyFont="1" applyFill="1" applyBorder="1"/>
    <xf numFmtId="170" fontId="2" fillId="0" borderId="13" xfId="2" applyNumberFormat="1" applyFont="1" applyBorder="1"/>
    <xf numFmtId="165" fontId="2" fillId="0" borderId="13" xfId="1" applyNumberFormat="1" applyFont="1" applyFill="1" applyBorder="1" applyAlignment="1">
      <alignment vertical="center"/>
    </xf>
    <xf numFmtId="165" fontId="1" fillId="0" borderId="12" xfId="1" applyNumberFormat="1" applyFont="1" applyFill="1" applyBorder="1" applyAlignment="1">
      <alignment vertical="center"/>
    </xf>
    <xf numFmtId="165" fontId="1" fillId="0" borderId="12" xfId="1" applyNumberFormat="1" applyFont="1" applyFill="1" applyBorder="1" applyAlignment="1">
      <alignment horizontal="right" vertical="center" wrapText="1"/>
    </xf>
    <xf numFmtId="165" fontId="2" fillId="0" borderId="13" xfId="1" applyNumberFormat="1" applyFont="1" applyFill="1" applyBorder="1" applyAlignment="1">
      <alignment horizontal="right" vertical="center" wrapText="1"/>
    </xf>
    <xf numFmtId="3" fontId="1" fillId="0" borderId="12" xfId="1" applyNumberFormat="1" applyFont="1" applyFill="1" applyBorder="1" applyAlignment="1">
      <alignment vertical="center"/>
    </xf>
    <xf numFmtId="165" fontId="1" fillId="0" borderId="28" xfId="0" applyNumberFormat="1" applyFont="1" applyBorder="1" applyAlignment="1">
      <alignment vertical="center"/>
    </xf>
    <xf numFmtId="9" fontId="1" fillId="0" borderId="30" xfId="2" applyFont="1" applyFill="1" applyBorder="1" applyAlignment="1">
      <alignment vertical="center"/>
    </xf>
    <xf numFmtId="165" fontId="2" fillId="0" borderId="13" xfId="0" applyNumberFormat="1" applyFont="1" applyBorder="1" applyAlignment="1">
      <alignment horizontal="right" vertical="center"/>
    </xf>
    <xf numFmtId="165" fontId="33" fillId="0" borderId="13" xfId="0" applyNumberFormat="1" applyFont="1" applyBorder="1" applyAlignment="1">
      <alignment horizontal="right" vertical="center"/>
    </xf>
    <xf numFmtId="165" fontId="1" fillId="0" borderId="13" xfId="0" applyNumberFormat="1" applyFont="1" applyBorder="1" applyAlignment="1">
      <alignment horizontal="left" vertical="center"/>
    </xf>
    <xf numFmtId="165" fontId="2" fillId="0" borderId="13" xfId="0" applyNumberFormat="1" applyFont="1" applyBorder="1" applyAlignment="1">
      <alignment horizontal="left" vertical="center"/>
    </xf>
    <xf numFmtId="165" fontId="1" fillId="0" borderId="12" xfId="0" applyNumberFormat="1" applyFont="1" applyBorder="1" applyAlignment="1">
      <alignment horizontal="left" vertical="center"/>
    </xf>
    <xf numFmtId="0" fontId="1" fillId="0" borderId="12" xfId="0" applyFont="1" applyBorder="1" applyAlignment="1">
      <alignment horizontal="center"/>
    </xf>
    <xf numFmtId="0" fontId="61" fillId="0" borderId="13" xfId="0" applyFont="1" applyBorder="1"/>
    <xf numFmtId="3" fontId="2" fillId="0" borderId="13" xfId="0" applyNumberFormat="1" applyFont="1" applyBorder="1" applyAlignment="1">
      <alignment vertical="top" wrapText="1"/>
    </xf>
    <xf numFmtId="3" fontId="1" fillId="0" borderId="13" xfId="0" applyNumberFormat="1" applyFont="1" applyBorder="1" applyAlignment="1">
      <alignment horizontal="right" vertical="center" wrapText="1"/>
    </xf>
    <xf numFmtId="0" fontId="1" fillId="0" borderId="13" xfId="0" applyFont="1" applyBorder="1" applyAlignment="1">
      <alignment vertical="top" wrapText="1"/>
    </xf>
    <xf numFmtId="3" fontId="1" fillId="0" borderId="13" xfId="0" applyNumberFormat="1" applyFont="1" applyBorder="1" applyAlignment="1">
      <alignment vertical="top" wrapText="1"/>
    </xf>
    <xf numFmtId="3" fontId="62" fillId="4" borderId="13" xfId="1" applyNumberFormat="1" applyFont="1" applyFill="1" applyBorder="1"/>
    <xf numFmtId="170" fontId="1" fillId="0" borderId="13" xfId="2" applyNumberFormat="1" applyFont="1" applyFill="1" applyBorder="1" applyAlignment="1">
      <alignment horizontal="right" vertical="top" wrapText="1"/>
    </xf>
    <xf numFmtId="0" fontId="1" fillId="0" borderId="13" xfId="0" applyFont="1" applyBorder="1" applyAlignment="1">
      <alignment wrapText="1"/>
    </xf>
    <xf numFmtId="0" fontId="1" fillId="0" borderId="13" xfId="0" applyFont="1" applyBorder="1" applyAlignment="1">
      <alignment horizontal="right" vertical="top" wrapText="1"/>
    </xf>
    <xf numFmtId="3" fontId="2" fillId="0" borderId="28" xfId="0" applyNumberFormat="1" applyFont="1" applyBorder="1"/>
    <xf numFmtId="170" fontId="2" fillId="0" borderId="30" xfId="2" applyNumberFormat="1" applyFont="1" applyBorder="1"/>
    <xf numFmtId="0" fontId="65" fillId="0" borderId="13" xfId="0" applyFont="1" applyBorder="1" applyAlignment="1">
      <alignment vertical="top" wrapText="1"/>
    </xf>
    <xf numFmtId="0" fontId="65" fillId="0" borderId="13" xfId="0" applyFont="1" applyBorder="1" applyAlignment="1">
      <alignment horizontal="right" vertical="top" wrapText="1"/>
    </xf>
    <xf numFmtId="0" fontId="21" fillId="0" borderId="13" xfId="0" applyFont="1" applyBorder="1"/>
    <xf numFmtId="0" fontId="65" fillId="0" borderId="13" xfId="0" applyFont="1" applyBorder="1"/>
    <xf numFmtId="4" fontId="2" fillId="0" borderId="13" xfId="0" applyNumberFormat="1" applyFont="1" applyBorder="1"/>
    <xf numFmtId="169" fontId="2" fillId="0" borderId="13" xfId="8" applyNumberFormat="1" applyFont="1" applyBorder="1"/>
    <xf numFmtId="4" fontId="1" fillId="0" borderId="13" xfId="0" applyNumberFormat="1" applyFont="1" applyBorder="1" applyAlignment="1">
      <alignment horizontal="right" vertical="center" wrapText="1"/>
    </xf>
    <xf numFmtId="43" fontId="1" fillId="4" borderId="13" xfId="1" applyFont="1" applyFill="1" applyBorder="1" applyAlignment="1">
      <alignment horizontal="right" vertical="top" wrapText="1"/>
    </xf>
    <xf numFmtId="4" fontId="1" fillId="4" borderId="13" xfId="1" applyNumberFormat="1" applyFont="1" applyFill="1" applyBorder="1"/>
    <xf numFmtId="4" fontId="2" fillId="0" borderId="13" xfId="1" applyNumberFormat="1" applyFont="1" applyBorder="1" applyAlignment="1">
      <alignment vertical="top"/>
    </xf>
    <xf numFmtId="4" fontId="2" fillId="0" borderId="28" xfId="0" applyNumberFormat="1" applyFont="1" applyBorder="1"/>
    <xf numFmtId="0" fontId="8" fillId="0" borderId="13" xfId="0" applyFont="1" applyBorder="1"/>
    <xf numFmtId="4" fontId="8" fillId="0" borderId="13" xfId="0" applyNumberFormat="1" applyFont="1" applyBorder="1"/>
    <xf numFmtId="169" fontId="8" fillId="0" borderId="13" xfId="8" applyNumberFormat="1" applyFont="1" applyBorder="1"/>
    <xf numFmtId="4" fontId="26" fillId="0" borderId="13" xfId="0" applyNumberFormat="1" applyFont="1" applyBorder="1" applyAlignment="1">
      <alignment horizontal="right" vertical="center" wrapText="1"/>
    </xf>
    <xf numFmtId="43" fontId="27" fillId="4" borderId="13" xfId="1" applyFont="1" applyFill="1" applyBorder="1" applyAlignment="1">
      <alignment horizontal="right" vertical="top" wrapText="1"/>
    </xf>
    <xf numFmtId="170" fontId="27" fillId="0" borderId="13" xfId="2" applyNumberFormat="1" applyFont="1" applyFill="1" applyBorder="1" applyAlignment="1">
      <alignment horizontal="right" vertical="top" wrapText="1"/>
    </xf>
    <xf numFmtId="4" fontId="9" fillId="4" borderId="13" xfId="1" applyNumberFormat="1" applyFont="1" applyFill="1" applyBorder="1"/>
    <xf numFmtId="4" fontId="8" fillId="0" borderId="13" xfId="1" applyNumberFormat="1" applyFont="1" applyBorder="1" applyAlignment="1">
      <alignment vertical="top"/>
    </xf>
    <xf numFmtId="0" fontId="60" fillId="0" borderId="13" xfId="0" applyFont="1" applyBorder="1"/>
    <xf numFmtId="1" fontId="2" fillId="0" borderId="13" xfId="0" applyNumberFormat="1" applyFont="1" applyBorder="1" applyAlignment="1">
      <alignment horizontal="right"/>
    </xf>
    <xf numFmtId="0" fontId="21" fillId="0" borderId="13" xfId="0" applyFont="1" applyBorder="1" applyAlignment="1">
      <alignment horizontal="right"/>
    </xf>
    <xf numFmtId="166" fontId="21" fillId="0" borderId="13" xfId="1" applyNumberFormat="1" applyFont="1" applyBorder="1" applyAlignment="1">
      <alignment horizontal="right"/>
    </xf>
    <xf numFmtId="166" fontId="21" fillId="0" borderId="13" xfId="1" applyNumberFormat="1" applyFont="1" applyFill="1" applyBorder="1" applyAlignment="1">
      <alignment horizontal="right"/>
    </xf>
    <xf numFmtId="179" fontId="2" fillId="0" borderId="13" xfId="1" applyNumberFormat="1" applyFont="1" applyBorder="1" applyAlignment="1">
      <alignment horizontal="right"/>
    </xf>
    <xf numFmtId="170" fontId="2" fillId="0" borderId="13" xfId="2" applyNumberFormat="1" applyFont="1" applyBorder="1" applyAlignment="1">
      <alignment horizontal="right"/>
    </xf>
    <xf numFmtId="42" fontId="65" fillId="0" borderId="13" xfId="11" applyFont="1" applyBorder="1" applyAlignment="1">
      <alignment horizontal="right"/>
    </xf>
    <xf numFmtId="41" fontId="21" fillId="0" borderId="13" xfId="8" applyFont="1" applyBorder="1" applyAlignment="1">
      <alignment horizontal="right"/>
    </xf>
    <xf numFmtId="179" fontId="2" fillId="0" borderId="36" xfId="0" applyNumberFormat="1" applyFont="1" applyBorder="1" applyAlignment="1">
      <alignment horizontal="left" vertical="center" indent="2"/>
    </xf>
    <xf numFmtId="179" fontId="2" fillId="0" borderId="36" xfId="0" applyNumberFormat="1" applyFont="1" applyBorder="1" applyAlignment="1">
      <alignment horizontal="right"/>
    </xf>
    <xf numFmtId="179" fontId="2" fillId="0" borderId="31" xfId="0" applyNumberFormat="1" applyFont="1" applyBorder="1" applyAlignment="1">
      <alignment horizontal="right"/>
    </xf>
    <xf numFmtId="179" fontId="2" fillId="0" borderId="32" xfId="0" applyNumberFormat="1" applyFont="1" applyBorder="1" applyAlignment="1">
      <alignment horizontal="right"/>
    </xf>
    <xf numFmtId="179" fontId="2" fillId="0" borderId="31" xfId="1" applyNumberFormat="1" applyFont="1" applyFill="1" applyBorder="1" applyAlignment="1">
      <alignment horizontal="right"/>
    </xf>
    <xf numFmtId="179" fontId="2" fillId="0" borderId="36" xfId="1" applyNumberFormat="1" applyFont="1" applyFill="1" applyBorder="1" applyAlignment="1">
      <alignment horizontal="right"/>
    </xf>
    <xf numFmtId="179" fontId="2" fillId="0" borderId="32" xfId="1" applyNumberFormat="1" applyFont="1" applyFill="1" applyBorder="1" applyAlignment="1">
      <alignment horizontal="right"/>
    </xf>
    <xf numFmtId="179" fontId="2" fillId="0" borderId="37" xfId="1" applyNumberFormat="1" applyFont="1" applyFill="1" applyBorder="1" applyAlignment="1">
      <alignment horizontal="right"/>
    </xf>
    <xf numFmtId="179" fontId="2" fillId="3" borderId="36" xfId="0" applyNumberFormat="1" applyFont="1" applyFill="1" applyBorder="1"/>
    <xf numFmtId="179" fontId="2" fillId="0" borderId="34" xfId="0" applyNumberFormat="1" applyFont="1" applyBorder="1" applyAlignment="1">
      <alignment horizontal="left" vertical="center" indent="2"/>
    </xf>
    <xf numFmtId="179" fontId="2" fillId="0" borderId="34" xfId="0" applyNumberFormat="1" applyFont="1" applyBorder="1" applyAlignment="1">
      <alignment horizontal="right"/>
    </xf>
    <xf numFmtId="179" fontId="2" fillId="0" borderId="33" xfId="0" applyNumberFormat="1" applyFont="1" applyBorder="1" applyAlignment="1">
      <alignment horizontal="right"/>
    </xf>
    <xf numFmtId="179" fontId="2" fillId="0" borderId="35" xfId="0" applyNumberFormat="1" applyFont="1" applyBorder="1" applyAlignment="1">
      <alignment horizontal="right"/>
    </xf>
    <xf numFmtId="179" fontId="2" fillId="0" borderId="33" xfId="1" applyNumberFormat="1" applyFont="1" applyFill="1" applyBorder="1" applyAlignment="1">
      <alignment horizontal="right"/>
    </xf>
    <xf numFmtId="179" fontId="2" fillId="0" borderId="34" xfId="1" applyNumberFormat="1" applyFont="1" applyFill="1" applyBorder="1" applyAlignment="1">
      <alignment horizontal="right"/>
    </xf>
    <xf numFmtId="179" fontId="2" fillId="0" borderId="35" xfId="1" applyNumberFormat="1" applyFont="1" applyFill="1" applyBorder="1" applyAlignment="1">
      <alignment horizontal="right"/>
    </xf>
    <xf numFmtId="179" fontId="2" fillId="0" borderId="38" xfId="1" applyNumberFormat="1" applyFont="1" applyFill="1" applyBorder="1" applyAlignment="1">
      <alignment horizontal="right"/>
    </xf>
    <xf numFmtId="179" fontId="2" fillId="3" borderId="34" xfId="0" applyNumberFormat="1" applyFont="1" applyFill="1" applyBorder="1"/>
    <xf numFmtId="179" fontId="2" fillId="3" borderId="36" xfId="1" applyNumberFormat="1" applyFont="1" applyFill="1" applyBorder="1" applyAlignment="1">
      <alignment horizontal="right"/>
    </xf>
    <xf numFmtId="0" fontId="33" fillId="0" borderId="0" xfId="0" applyFont="1" applyAlignment="1">
      <alignment horizontal="left" vertical="top"/>
    </xf>
    <xf numFmtId="0" fontId="62" fillId="3" borderId="0" xfId="0" applyFont="1" applyFill="1" applyAlignment="1">
      <alignment vertical="center"/>
    </xf>
    <xf numFmtId="166" fontId="7" fillId="3" borderId="0" xfId="1" quotePrefix="1" applyNumberFormat="1" applyFont="1" applyFill="1" applyBorder="1" applyAlignment="1">
      <alignment horizontal="center" vertical="center"/>
    </xf>
    <xf numFmtId="166" fontId="7" fillId="3" borderId="13" xfId="1" quotePrefix="1" applyNumberFormat="1" applyFont="1" applyFill="1" applyBorder="1" applyAlignment="1">
      <alignment horizontal="center" vertical="center"/>
    </xf>
    <xf numFmtId="0" fontId="1" fillId="3" borderId="0" xfId="0" applyFont="1" applyFill="1" applyAlignment="1">
      <alignment vertical="center"/>
    </xf>
    <xf numFmtId="0" fontId="71" fillId="0" borderId="0" xfId="4" applyFont="1" applyAlignment="1">
      <alignment vertical="center"/>
    </xf>
    <xf numFmtId="2" fontId="72" fillId="0" borderId="0" xfId="0" applyNumberFormat="1" applyFont="1" applyAlignment="1">
      <alignment vertical="top" wrapText="1"/>
    </xf>
    <xf numFmtId="169" fontId="2" fillId="3" borderId="0" xfId="8" applyNumberFormat="1" applyFont="1" applyFill="1" applyBorder="1"/>
    <xf numFmtId="41" fontId="4" fillId="0" borderId="16" xfId="8" applyFont="1" applyFill="1" applyBorder="1" applyAlignment="1">
      <alignment horizontal="center" vertical="center" wrapText="1"/>
    </xf>
    <xf numFmtId="41" fontId="4" fillId="0" borderId="6" xfId="8" applyFont="1" applyFill="1" applyBorder="1" applyAlignment="1">
      <alignment horizontal="center" vertical="center" wrapText="1"/>
    </xf>
    <xf numFmtId="41" fontId="4" fillId="0" borderId="14" xfId="8" applyFont="1" applyFill="1" applyBorder="1" applyAlignment="1">
      <alignment horizontal="center" vertical="center" wrapText="1"/>
    </xf>
    <xf numFmtId="174" fontId="31" fillId="0" borderId="0" xfId="0" applyNumberFormat="1" applyFont="1" applyAlignment="1">
      <alignment wrapText="1"/>
    </xf>
    <xf numFmtId="2" fontId="32" fillId="0" borderId="6" xfId="9" applyNumberFormat="1" applyFont="1" applyBorder="1" applyAlignment="1">
      <alignment vertical="center" wrapText="1"/>
    </xf>
    <xf numFmtId="2" fontId="32" fillId="0" borderId="6" xfId="9" applyNumberFormat="1" applyFont="1" applyBorder="1" applyAlignment="1">
      <alignment horizontal="left" vertical="center" wrapText="1"/>
    </xf>
    <xf numFmtId="165" fontId="32" fillId="0" borderId="6" xfId="10" applyNumberFormat="1" applyFont="1" applyFill="1" applyBorder="1" applyAlignment="1">
      <alignment horizontal="center" vertical="center" wrapText="1"/>
    </xf>
    <xf numFmtId="41" fontId="32" fillId="0" borderId="6" xfId="8" applyFont="1" applyFill="1" applyBorder="1" applyAlignment="1">
      <alignment horizontal="center" vertical="center" wrapText="1"/>
    </xf>
    <xf numFmtId="170" fontId="30" fillId="0" borderId="6" xfId="2" applyNumberFormat="1" applyFont="1" applyBorder="1" applyAlignment="1">
      <alignment horizontal="center" vertical="center"/>
    </xf>
    <xf numFmtId="169" fontId="32" fillId="0" borderId="6" xfId="8" applyNumberFormat="1" applyFont="1" applyFill="1" applyBorder="1" applyAlignment="1">
      <alignment horizontal="left" vertical="center" wrapText="1"/>
    </xf>
    <xf numFmtId="0" fontId="30" fillId="0" borderId="6" xfId="0" applyFont="1" applyBorder="1" applyAlignment="1">
      <alignment vertical="center" wrapText="1"/>
    </xf>
    <xf numFmtId="0" fontId="31" fillId="0" borderId="0" xfId="0" applyFont="1" applyAlignment="1">
      <alignment vertical="center"/>
    </xf>
    <xf numFmtId="2" fontId="4" fillId="0" borderId="6" xfId="9" applyNumberFormat="1" applyFont="1" applyBorder="1" applyAlignment="1">
      <alignment vertical="center" wrapText="1"/>
    </xf>
    <xf numFmtId="2" fontId="4" fillId="0" borderId="6" xfId="9" applyNumberFormat="1" applyFont="1" applyBorder="1" applyAlignment="1">
      <alignment horizontal="left" vertical="center" wrapText="1"/>
    </xf>
    <xf numFmtId="1" fontId="4" fillId="0" borderId="6" xfId="10" applyNumberFormat="1" applyFont="1" applyFill="1" applyBorder="1" applyAlignment="1">
      <alignment horizontal="center" vertical="center" wrapText="1"/>
    </xf>
    <xf numFmtId="170" fontId="31" fillId="0" borderId="6" xfId="2" applyNumberFormat="1" applyFont="1" applyBorder="1" applyAlignment="1">
      <alignment vertical="center"/>
    </xf>
    <xf numFmtId="0" fontId="31" fillId="0" borderId="6" xfId="0" applyFont="1" applyBorder="1" applyAlignment="1">
      <alignment horizontal="left" vertical="center" wrapText="1"/>
    </xf>
    <xf numFmtId="169" fontId="4" fillId="0" borderId="6" xfId="8" applyNumberFormat="1" applyFont="1" applyFill="1" applyBorder="1" applyAlignment="1">
      <alignment horizontal="right" vertical="center" wrapText="1"/>
    </xf>
    <xf numFmtId="2" fontId="4" fillId="0" borderId="9" xfId="9" applyNumberFormat="1" applyFont="1" applyBorder="1" applyAlignment="1">
      <alignment vertical="center" wrapText="1"/>
    </xf>
    <xf numFmtId="1" fontId="4" fillId="0" borderId="9" xfId="10" applyNumberFormat="1" applyFont="1" applyFill="1" applyBorder="1" applyAlignment="1">
      <alignment horizontal="center" vertical="center" wrapText="1"/>
    </xf>
    <xf numFmtId="172" fontId="4" fillId="0" borderId="6" xfId="10" applyNumberFormat="1" applyFont="1" applyFill="1" applyBorder="1" applyAlignment="1">
      <alignment horizontal="right" vertical="center" wrapText="1"/>
    </xf>
    <xf numFmtId="41" fontId="4" fillId="0" borderId="10" xfId="8" applyFont="1" applyFill="1" applyBorder="1" applyAlignment="1">
      <alignment horizontal="center" vertical="center" wrapText="1"/>
    </xf>
    <xf numFmtId="0" fontId="31" fillId="0" borderId="9" xfId="0" applyFont="1" applyBorder="1" applyAlignment="1">
      <alignment horizontal="left" vertical="center" wrapText="1"/>
    </xf>
    <xf numFmtId="169" fontId="4" fillId="0" borderId="10" xfId="8" applyNumberFormat="1" applyFont="1" applyFill="1" applyBorder="1" applyAlignment="1">
      <alignment horizontal="right" vertical="center" wrapText="1"/>
    </xf>
    <xf numFmtId="1" fontId="4" fillId="0" borderId="6" xfId="10" applyNumberFormat="1" applyFont="1" applyFill="1" applyBorder="1" applyAlignment="1">
      <alignment vertical="center" wrapText="1"/>
    </xf>
    <xf numFmtId="1" fontId="4" fillId="0" borderId="9" xfId="10" applyNumberFormat="1" applyFont="1" applyFill="1" applyBorder="1" applyAlignment="1">
      <alignment vertical="center" wrapText="1"/>
    </xf>
    <xf numFmtId="0" fontId="31" fillId="0" borderId="27" xfId="0" applyFont="1" applyBorder="1" applyAlignment="1">
      <alignment vertical="center" wrapText="1"/>
    </xf>
    <xf numFmtId="2" fontId="73" fillId="0" borderId="0" xfId="0" applyNumberFormat="1" applyFont="1" applyAlignment="1">
      <alignment vertical="top" wrapText="1"/>
    </xf>
    <xf numFmtId="0" fontId="74" fillId="0" borderId="0" xfId="0" applyFont="1"/>
    <xf numFmtId="169" fontId="32" fillId="3" borderId="6" xfId="8" applyNumberFormat="1" applyFont="1" applyFill="1" applyBorder="1" applyAlignment="1">
      <alignment horizontal="center" vertical="top" wrapText="1"/>
    </xf>
    <xf numFmtId="14" fontId="2" fillId="3" borderId="6" xfId="1" quotePrefix="1" applyNumberFormat="1" applyFont="1" applyFill="1" applyBorder="1" applyAlignment="1">
      <alignment horizontal="center" vertical="top" wrapText="1"/>
    </xf>
    <xf numFmtId="0" fontId="75" fillId="37" borderId="6" xfId="3" applyFont="1" applyFill="1" applyBorder="1" applyAlignment="1">
      <alignment horizontal="center" vertical="center" wrapText="1"/>
    </xf>
    <xf numFmtId="166" fontId="65" fillId="0" borderId="0" xfId="1" applyNumberFormat="1" applyFont="1" applyFill="1" applyBorder="1"/>
    <xf numFmtId="166" fontId="76" fillId="0" borderId="1" xfId="1" quotePrefix="1" applyNumberFormat="1" applyFont="1" applyFill="1" applyBorder="1" applyAlignment="1">
      <alignment horizontal="center" vertical="center"/>
    </xf>
    <xf numFmtId="41" fontId="2" fillId="0" borderId="0" xfId="0" applyNumberFormat="1" applyFont="1"/>
    <xf numFmtId="0" fontId="31" fillId="0" borderId="39" xfId="0" applyFont="1" applyBorder="1" applyAlignment="1">
      <alignment horizontal="left" vertical="center" wrapText="1"/>
    </xf>
    <xf numFmtId="3" fontId="2" fillId="3" borderId="3" xfId="0" applyNumberFormat="1" applyFont="1" applyFill="1" applyBorder="1"/>
    <xf numFmtId="166" fontId="2" fillId="0" borderId="0" xfId="0" applyNumberFormat="1" applyFont="1"/>
    <xf numFmtId="0" fontId="2" fillId="0" borderId="6" xfId="0" applyFont="1" applyBorder="1"/>
    <xf numFmtId="166" fontId="2" fillId="0" borderId="6" xfId="1" applyNumberFormat="1" applyFont="1" applyBorder="1"/>
    <xf numFmtId="0" fontId="1" fillId="0" borderId="6" xfId="0" applyFont="1" applyBorder="1" applyAlignment="1">
      <alignment wrapText="1"/>
    </xf>
    <xf numFmtId="0" fontId="1" fillId="0" borderId="6" xfId="0" applyFont="1" applyBorder="1" applyAlignment="1">
      <alignment horizontal="center" vertical="center" wrapText="1"/>
    </xf>
    <xf numFmtId="169" fontId="1" fillId="0" borderId="6" xfId="8" applyNumberFormat="1" applyFont="1" applyBorder="1" applyAlignment="1">
      <alignment horizontal="center" vertical="center" wrapText="1"/>
    </xf>
    <xf numFmtId="0" fontId="2" fillId="0" borderId="6" xfId="8" applyNumberFormat="1" applyFont="1" applyBorder="1" applyAlignment="1">
      <alignment horizontal="center" vertical="center"/>
    </xf>
    <xf numFmtId="0" fontId="2" fillId="0" borderId="6" xfId="0" applyFont="1" applyBorder="1" applyAlignment="1">
      <alignment horizontal="center"/>
    </xf>
    <xf numFmtId="14" fontId="2" fillId="0" borderId="6" xfId="0" applyNumberFormat="1"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166" fontId="2" fillId="0" borderId="6" xfId="1" applyNumberFormat="1" applyFont="1" applyBorder="1" applyAlignment="1">
      <alignment horizontal="left" vertical="center"/>
    </xf>
    <xf numFmtId="0" fontId="2" fillId="0" borderId="0" xfId="0" applyFont="1" applyAlignment="1">
      <alignment horizontal="left" vertical="center" wrapText="1"/>
    </xf>
    <xf numFmtId="14" fontId="2" fillId="0" borderId="6" xfId="0" applyNumberFormat="1" applyFont="1" applyBorder="1" applyAlignment="1">
      <alignment horizontal="center" vertical="center" wrapText="1"/>
    </xf>
    <xf numFmtId="169" fontId="2" fillId="3" borderId="0" xfId="8" applyNumberFormat="1" applyFont="1" applyFill="1"/>
    <xf numFmtId="0" fontId="32" fillId="3" borderId="6" xfId="0" applyFont="1" applyFill="1" applyBorder="1" applyAlignment="1">
      <alignment horizontal="center" vertical="top" wrapText="1"/>
    </xf>
    <xf numFmtId="171" fontId="32" fillId="3" borderId="6" xfId="1" applyNumberFormat="1" applyFont="1" applyFill="1" applyBorder="1" applyAlignment="1" applyProtection="1">
      <alignment horizontal="center" vertical="top" wrapText="1"/>
    </xf>
    <xf numFmtId="171" fontId="32" fillId="3" borderId="6" xfId="0" applyNumberFormat="1" applyFont="1" applyFill="1" applyBorder="1" applyAlignment="1">
      <alignment horizontal="center" vertical="top" wrapText="1"/>
    </xf>
    <xf numFmtId="0" fontId="1" fillId="3" borderId="0" xfId="0" applyFont="1" applyFill="1"/>
    <xf numFmtId="41" fontId="68" fillId="3" borderId="0" xfId="0" applyNumberFormat="1" applyFont="1" applyFill="1" applyAlignment="1">
      <alignment horizontal="left" vertical="top" wrapText="1"/>
    </xf>
    <xf numFmtId="2" fontId="4" fillId="0" borderId="6" xfId="0" applyNumberFormat="1" applyFont="1" applyBorder="1" applyAlignment="1">
      <alignment vertical="top" wrapText="1"/>
    </xf>
    <xf numFmtId="2" fontId="4" fillId="0" borderId="6" xfId="0" applyNumberFormat="1" applyFont="1" applyBorder="1" applyAlignment="1">
      <alignment horizontal="center" vertical="top" wrapText="1"/>
    </xf>
    <xf numFmtId="1" fontId="4" fillId="0" borderId="6" xfId="1" applyNumberFormat="1" applyFont="1" applyFill="1" applyBorder="1" applyAlignment="1">
      <alignment horizontal="center" vertical="top" wrapText="1"/>
    </xf>
    <xf numFmtId="2" fontId="4" fillId="0" borderId="6" xfId="0" applyNumberFormat="1" applyFont="1" applyBorder="1" applyAlignment="1">
      <alignment horizontal="right" vertical="top" wrapText="1"/>
    </xf>
    <xf numFmtId="169" fontId="4" fillId="0" borderId="6" xfId="8" applyNumberFormat="1" applyFont="1" applyFill="1" applyBorder="1" applyAlignment="1">
      <alignment horizontal="center" vertical="top" wrapText="1"/>
    </xf>
    <xf numFmtId="170" fontId="68" fillId="0" borderId="0" xfId="2" applyNumberFormat="1" applyFont="1" applyFill="1" applyAlignment="1">
      <alignment horizontal="left" vertical="center" wrapText="1" indent="2"/>
    </xf>
    <xf numFmtId="41" fontId="68" fillId="0" borderId="0" xfId="0" applyNumberFormat="1" applyFont="1" applyAlignment="1">
      <alignment horizontal="center" vertical="center" wrapText="1"/>
    </xf>
    <xf numFmtId="41" fontId="68" fillId="0" borderId="0" xfId="0" applyNumberFormat="1" applyFont="1" applyAlignment="1">
      <alignment horizontal="left" vertical="top" wrapText="1"/>
    </xf>
    <xf numFmtId="0" fontId="68" fillId="0" borderId="0" xfId="0" applyFont="1" applyAlignment="1">
      <alignment horizontal="left" vertical="center" wrapText="1" indent="2"/>
    </xf>
    <xf numFmtId="1" fontId="4" fillId="0" borderId="8" xfId="1" applyNumberFormat="1" applyFont="1" applyFill="1" applyBorder="1" applyAlignment="1">
      <alignment horizontal="center" vertical="top" wrapText="1"/>
    </xf>
    <xf numFmtId="169" fontId="4" fillId="0" borderId="7" xfId="8" applyNumberFormat="1" applyFont="1" applyFill="1" applyBorder="1" applyAlignment="1">
      <alignment horizontal="center" vertical="top" wrapText="1"/>
    </xf>
    <xf numFmtId="169" fontId="4" fillId="0" borderId="9" xfId="8" applyNumberFormat="1" applyFont="1" applyFill="1" applyBorder="1" applyAlignment="1">
      <alignment horizontal="center" vertical="top" wrapText="1"/>
    </xf>
    <xf numFmtId="1" fontId="4" fillId="0" borderId="7" xfId="1" applyNumberFormat="1" applyFont="1" applyFill="1" applyBorder="1" applyAlignment="1">
      <alignment horizontal="center" vertical="top" wrapText="1"/>
    </xf>
    <xf numFmtId="2" fontId="4" fillId="0" borderId="0" xfId="0" applyNumberFormat="1" applyFont="1" applyAlignment="1">
      <alignment vertical="top" wrapText="1"/>
    </xf>
    <xf numFmtId="2" fontId="4" fillId="0" borderId="0" xfId="0" applyNumberFormat="1" applyFont="1" applyAlignment="1">
      <alignment horizontal="center" vertical="top" wrapText="1"/>
    </xf>
    <xf numFmtId="17" fontId="2" fillId="0" borderId="6" xfId="0" applyNumberFormat="1" applyFont="1" applyBorder="1" applyAlignment="1">
      <alignment horizontal="center"/>
    </xf>
    <xf numFmtId="4" fontId="2" fillId="3" borderId="0" xfId="0" applyNumberFormat="1" applyFont="1" applyFill="1"/>
    <xf numFmtId="4" fontId="1" fillId="3" borderId="0" xfId="0" applyNumberFormat="1" applyFont="1" applyFill="1"/>
    <xf numFmtId="10" fontId="2" fillId="0" borderId="0" xfId="0" applyNumberFormat="1" applyFont="1" applyAlignment="1">
      <alignment horizontal="right" vertical="top" wrapText="1"/>
    </xf>
    <xf numFmtId="166" fontId="2" fillId="0" borderId="0" xfId="1" applyNumberFormat="1" applyFont="1" applyFill="1" applyAlignment="1">
      <alignment horizontal="right" wrapText="1"/>
    </xf>
    <xf numFmtId="3" fontId="2" fillId="0" borderId="0" xfId="0" applyNumberFormat="1" applyFont="1" applyAlignment="1">
      <alignment horizontal="right" vertical="center" wrapText="1"/>
    </xf>
    <xf numFmtId="166" fontId="2" fillId="3" borderId="0" xfId="1" applyNumberFormat="1" applyFont="1" applyFill="1" applyBorder="1"/>
    <xf numFmtId="9" fontId="1" fillId="0" borderId="0" xfId="2" applyFont="1"/>
    <xf numFmtId="2" fontId="4" fillId="3" borderId="6" xfId="0" applyNumberFormat="1" applyFont="1" applyFill="1" applyBorder="1" applyAlignment="1">
      <alignment vertical="top" wrapText="1"/>
    </xf>
    <xf numFmtId="43" fontId="2" fillId="3" borderId="0" xfId="1" applyFont="1" applyFill="1"/>
    <xf numFmtId="0" fontId="68" fillId="0" borderId="0" xfId="0" applyFont="1" applyAlignment="1">
      <alignment vertical="center"/>
    </xf>
    <xf numFmtId="0" fontId="77" fillId="0" borderId="0" xfId="0" applyFont="1" applyAlignment="1">
      <alignment horizontal="right"/>
    </xf>
    <xf numFmtId="4" fontId="68" fillId="3" borderId="0" xfId="0" applyNumberFormat="1" applyFont="1" applyFill="1" applyAlignment="1">
      <alignment vertical="center" wrapText="1"/>
    </xf>
    <xf numFmtId="170" fontId="68" fillId="3" borderId="0" xfId="2" applyNumberFormat="1" applyFont="1" applyFill="1" applyAlignment="1">
      <alignment horizontal="center" vertical="center" wrapText="1"/>
    </xf>
    <xf numFmtId="170" fontId="68" fillId="0" borderId="0" xfId="2" applyNumberFormat="1" applyFont="1" applyAlignment="1">
      <alignment horizontal="center" vertical="center" wrapText="1"/>
    </xf>
    <xf numFmtId="0" fontId="28" fillId="3" borderId="0" xfId="0" applyFont="1" applyFill="1" applyAlignment="1">
      <alignment horizontal="left" vertical="center" indent="2"/>
    </xf>
    <xf numFmtId="166" fontId="28" fillId="0" borderId="0" xfId="1" applyNumberFormat="1" applyFont="1" applyAlignment="1">
      <alignment horizontal="right"/>
    </xf>
    <xf numFmtId="166" fontId="28" fillId="0" borderId="11" xfId="1" applyNumberFormat="1" applyFont="1" applyBorder="1" applyAlignment="1">
      <alignment horizontal="right"/>
    </xf>
    <xf numFmtId="166" fontId="28" fillId="0" borderId="0" xfId="1" applyNumberFormat="1" applyFont="1" applyBorder="1" applyAlignment="1">
      <alignment horizontal="right"/>
    </xf>
    <xf numFmtId="166" fontId="28" fillId="0" borderId="13" xfId="1" applyNumberFormat="1" applyFont="1" applyBorder="1" applyAlignment="1">
      <alignment horizontal="right"/>
    </xf>
    <xf numFmtId="166" fontId="28" fillId="0" borderId="15" xfId="1" applyNumberFormat="1" applyFont="1" applyBorder="1" applyAlignment="1">
      <alignment horizontal="right"/>
    </xf>
    <xf numFmtId="0" fontId="28" fillId="0" borderId="0" xfId="0" applyFont="1"/>
    <xf numFmtId="2" fontId="32" fillId="0" borderId="0" xfId="0" applyNumberFormat="1" applyFont="1" applyAlignment="1">
      <alignment horizontal="center" vertical="top" wrapText="1"/>
    </xf>
    <xf numFmtId="166" fontId="2" fillId="0" borderId="0" xfId="0" applyNumberFormat="1" applyFont="1" applyAlignment="1">
      <alignment horizontal="left" vertical="center" indent="2"/>
    </xf>
    <xf numFmtId="14" fontId="4" fillId="0" borderId="0" xfId="0" applyNumberFormat="1" applyFont="1" applyAlignment="1">
      <alignment horizontal="center" vertical="top" wrapText="1"/>
    </xf>
    <xf numFmtId="166" fontId="2" fillId="3" borderId="0" xfId="0" applyNumberFormat="1" applyFont="1" applyFill="1"/>
    <xf numFmtId="170" fontId="2" fillId="3" borderId="0" xfId="2" applyNumberFormat="1" applyFont="1" applyFill="1" applyAlignment="1">
      <alignment vertical="center" wrapText="1"/>
    </xf>
    <xf numFmtId="170" fontId="2" fillId="0" borderId="0" xfId="2" applyNumberFormat="1" applyFont="1" applyAlignment="1">
      <alignment horizontal="left" vertical="center" wrapText="1"/>
    </xf>
    <xf numFmtId="166" fontId="2" fillId="3" borderId="0" xfId="1" applyNumberFormat="1" applyFont="1" applyFill="1" applyAlignment="1">
      <alignment horizontal="right" wrapText="1"/>
    </xf>
    <xf numFmtId="0" fontId="82" fillId="0" borderId="6" xfId="0" applyFont="1" applyBorder="1"/>
    <xf numFmtId="166" fontId="82" fillId="0" borderId="6" xfId="1" applyNumberFormat="1" applyFont="1" applyFill="1" applyBorder="1"/>
    <xf numFmtId="14" fontId="82" fillId="0" borderId="6" xfId="0" applyNumberFormat="1" applyFont="1" applyBorder="1"/>
    <xf numFmtId="0" fontId="30" fillId="0" borderId="6" xfId="0" applyFont="1" applyBorder="1" applyAlignment="1">
      <alignment horizontal="center"/>
    </xf>
    <xf numFmtId="166" fontId="31" fillId="0" borderId="6" xfId="0" applyNumberFormat="1" applyFont="1" applyBorder="1" applyAlignment="1">
      <alignment horizontal="center"/>
    </xf>
    <xf numFmtId="166" fontId="30" fillId="0" borderId="6" xfId="0" applyNumberFormat="1" applyFont="1" applyBorder="1" applyAlignment="1">
      <alignment horizontal="center"/>
    </xf>
    <xf numFmtId="0" fontId="0" fillId="0" borderId="0" xfId="0" applyAlignment="1">
      <alignment vertical="center" wrapText="1"/>
    </xf>
    <xf numFmtId="0" fontId="29" fillId="0" borderId="0" xfId="0" applyFont="1" applyAlignment="1">
      <alignment vertical="center" wrapText="1"/>
    </xf>
    <xf numFmtId="0" fontId="2" fillId="0" borderId="0" xfId="0" applyFont="1" applyAlignment="1">
      <alignment horizontal="left" indent="1"/>
    </xf>
    <xf numFmtId="43" fontId="31" fillId="0" borderId="0" xfId="1" applyFont="1"/>
    <xf numFmtId="170" fontId="31" fillId="0" borderId="6" xfId="2" applyNumberFormat="1" applyFont="1" applyFill="1" applyBorder="1" applyAlignment="1">
      <alignment vertical="center" wrapText="1"/>
    </xf>
    <xf numFmtId="170" fontId="31" fillId="0" borderId="6" xfId="2" applyNumberFormat="1" applyFont="1" applyBorder="1" applyAlignment="1">
      <alignment vertical="center" wrapText="1"/>
    </xf>
    <xf numFmtId="165" fontId="2" fillId="0" borderId="40" xfId="0" applyNumberFormat="1" applyFont="1" applyBorder="1" applyAlignment="1">
      <alignment vertical="center"/>
    </xf>
    <xf numFmtId="165" fontId="2" fillId="2" borderId="40" xfId="1" applyNumberFormat="1" applyFont="1" applyFill="1" applyBorder="1" applyAlignment="1">
      <alignment vertical="center"/>
    </xf>
    <xf numFmtId="165" fontId="1" fillId="2" borderId="6" xfId="1" applyNumberFormat="1" applyFont="1" applyFill="1" applyBorder="1" applyAlignment="1">
      <alignment vertical="center"/>
    </xf>
    <xf numFmtId="165" fontId="2" fillId="2" borderId="40" xfId="1" applyNumberFormat="1" applyFont="1" applyFill="1" applyBorder="1" applyAlignment="1">
      <alignment horizontal="right" vertical="center"/>
    </xf>
    <xf numFmtId="165" fontId="1" fillId="2" borderId="7" xfId="1" applyNumberFormat="1" applyFont="1" applyFill="1" applyBorder="1" applyAlignment="1">
      <alignment vertical="center"/>
    </xf>
    <xf numFmtId="9" fontId="1" fillId="2" borderId="9" xfId="2" applyFont="1" applyFill="1" applyBorder="1" applyAlignment="1">
      <alignment horizontal="right" vertical="center" wrapText="1"/>
    </xf>
    <xf numFmtId="0" fontId="7" fillId="0" borderId="4" xfId="1" quotePrefix="1" applyNumberFormat="1" applyFont="1" applyFill="1" applyBorder="1" applyAlignment="1">
      <alignment horizontal="center" vertical="center"/>
    </xf>
    <xf numFmtId="10" fontId="2" fillId="0" borderId="0" xfId="2" applyNumberFormat="1" applyFont="1" applyFill="1" applyBorder="1" applyAlignment="1">
      <alignment vertical="center"/>
    </xf>
    <xf numFmtId="165" fontId="2" fillId="0" borderId="40" xfId="0" applyNumberFormat="1" applyFont="1" applyBorder="1" applyAlignment="1">
      <alignment horizontal="right" vertical="center"/>
    </xf>
    <xf numFmtId="165" fontId="33" fillId="0" borderId="40" xfId="0" applyNumberFormat="1" applyFont="1" applyBorder="1" applyAlignment="1">
      <alignment horizontal="right" vertical="center"/>
    </xf>
    <xf numFmtId="165" fontId="1" fillId="0" borderId="40" xfId="0" applyNumberFormat="1" applyFont="1" applyBorder="1" applyAlignment="1">
      <alignment horizontal="left" vertical="center"/>
    </xf>
    <xf numFmtId="165" fontId="1" fillId="0" borderId="40" xfId="0" applyNumberFormat="1" applyFont="1" applyBorder="1" applyAlignment="1">
      <alignment horizontal="right" vertical="center"/>
    </xf>
    <xf numFmtId="165" fontId="20" fillId="0" borderId="40" xfId="0" applyNumberFormat="1" applyFont="1" applyBorder="1" applyAlignment="1">
      <alignment horizontal="right" vertical="center"/>
    </xf>
    <xf numFmtId="166" fontId="31" fillId="0" borderId="6" xfId="0" applyNumberFormat="1" applyFont="1" applyBorder="1" applyAlignment="1">
      <alignment horizontal="right"/>
    </xf>
    <xf numFmtId="0" fontId="30" fillId="0" borderId="6" xfId="0" applyFont="1" applyBorder="1" applyAlignment="1">
      <alignment horizontal="right"/>
    </xf>
    <xf numFmtId="0" fontId="71" fillId="0" borderId="0" xfId="4" applyFont="1" applyAlignment="1">
      <alignment horizontal="center" vertical="center"/>
    </xf>
    <xf numFmtId="3" fontId="61" fillId="0" borderId="0" xfId="0" applyNumberFormat="1" applyFont="1"/>
    <xf numFmtId="17" fontId="22" fillId="0" borderId="0" xfId="0" quotePrefix="1" applyNumberFormat="1" applyFont="1"/>
    <xf numFmtId="0" fontId="23" fillId="0" borderId="0" xfId="0" applyFont="1" applyAlignment="1">
      <alignment vertical="center" wrapText="1"/>
    </xf>
    <xf numFmtId="0" fontId="65" fillId="0" borderId="0" xfId="0" applyFont="1" applyAlignment="1">
      <alignment vertical="center" wrapText="1"/>
    </xf>
    <xf numFmtId="0" fontId="24" fillId="0" borderId="0" xfId="0" applyFont="1" applyAlignment="1">
      <alignment horizontal="center"/>
    </xf>
    <xf numFmtId="0" fontId="67" fillId="0" borderId="0" xfId="0" applyFont="1" applyAlignment="1">
      <alignment horizontal="center"/>
    </xf>
    <xf numFmtId="0" fontId="21" fillId="0" borderId="0" xfId="0" applyFont="1" applyAlignment="1">
      <alignment horizontal="center" vertical="center"/>
    </xf>
    <xf numFmtId="9" fontId="2" fillId="0" borderId="0" xfId="2" applyFont="1" applyAlignment="1">
      <alignment horizontal="right" vertical="center"/>
    </xf>
    <xf numFmtId="166" fontId="2" fillId="0" borderId="0" xfId="0" applyNumberFormat="1" applyFont="1" applyAlignment="1">
      <alignment horizontal="right"/>
    </xf>
    <xf numFmtId="170" fontId="21" fillId="0" borderId="0" xfId="2" applyNumberFormat="1" applyFont="1" applyAlignment="1">
      <alignment horizontal="right"/>
    </xf>
    <xf numFmtId="0" fontId="1" fillId="38" borderId="5" xfId="0" applyFont="1" applyFill="1" applyBorder="1" applyAlignment="1">
      <alignment horizontal="left" vertical="center"/>
    </xf>
    <xf numFmtId="0" fontId="7" fillId="38" borderId="5" xfId="0" applyFont="1" applyFill="1" applyBorder="1" applyAlignment="1">
      <alignment horizontal="center" vertical="center"/>
    </xf>
    <xf numFmtId="0" fontId="71" fillId="0" borderId="0" xfId="4" applyFont="1" applyBorder="1" applyAlignment="1">
      <alignment vertical="center"/>
    </xf>
    <xf numFmtId="0" fontId="1" fillId="0" borderId="0" xfId="0" applyFont="1" applyAlignment="1">
      <alignment horizontal="right"/>
    </xf>
    <xf numFmtId="166" fontId="0" fillId="0" borderId="0" xfId="0" applyNumberFormat="1"/>
    <xf numFmtId="184" fontId="9" fillId="0" borderId="47" xfId="220" applyNumberFormat="1" applyFont="1" applyFill="1" applyBorder="1" applyAlignment="1"/>
    <xf numFmtId="184" fontId="8" fillId="0" borderId="47" xfId="220" applyNumberFormat="1" applyFont="1" applyFill="1" applyBorder="1" applyAlignment="1"/>
    <xf numFmtId="184" fontId="8" fillId="0" borderId="0" xfId="220" applyNumberFormat="1" applyFont="1" applyFill="1" applyBorder="1" applyAlignment="1"/>
    <xf numFmtId="9" fontId="2" fillId="0" borderId="47" xfId="2" applyFont="1" applyFill="1" applyBorder="1"/>
    <xf numFmtId="184" fontId="9" fillId="0" borderId="0" xfId="220" applyNumberFormat="1" applyFont="1" applyFill="1" applyBorder="1" applyAlignment="1"/>
    <xf numFmtId="165" fontId="2" fillId="0" borderId="1" xfId="0" applyNumberFormat="1" applyFont="1" applyBorder="1" applyAlignment="1">
      <alignment vertical="center"/>
    </xf>
    <xf numFmtId="165" fontId="2" fillId="0" borderId="3" xfId="0" applyNumberFormat="1" applyFont="1" applyBorder="1" applyAlignment="1">
      <alignment horizontal="right" vertical="center"/>
    </xf>
    <xf numFmtId="165" fontId="2" fillId="0" borderId="48" xfId="0" applyNumberFormat="1" applyFont="1" applyBorder="1" applyAlignment="1">
      <alignment horizontal="right" vertical="center"/>
    </xf>
    <xf numFmtId="0" fontId="2" fillId="0" borderId="49" xfId="0" applyFont="1" applyBorder="1" applyAlignment="1">
      <alignment vertical="center"/>
    </xf>
    <xf numFmtId="0" fontId="2" fillId="0" borderId="8" xfId="0" applyFont="1" applyBorder="1" applyAlignment="1">
      <alignment vertical="center"/>
    </xf>
    <xf numFmtId="165" fontId="2" fillId="0" borderId="8" xfId="0" applyNumberFormat="1" applyFont="1" applyBorder="1" applyAlignment="1">
      <alignment horizontal="right" vertical="center"/>
    </xf>
    <xf numFmtId="165" fontId="2" fillId="0" borderId="3" xfId="1" applyNumberFormat="1" applyFont="1" applyFill="1" applyBorder="1" applyAlignment="1">
      <alignment vertical="center"/>
    </xf>
    <xf numFmtId="165" fontId="2" fillId="2" borderId="7" xfId="1" applyNumberFormat="1" applyFont="1" applyFill="1" applyBorder="1" applyAlignment="1">
      <alignment vertical="center"/>
    </xf>
    <xf numFmtId="165" fontId="2" fillId="0" borderId="28" xfId="1" applyNumberFormat="1" applyFont="1" applyFill="1" applyBorder="1" applyAlignment="1">
      <alignment vertical="center"/>
    </xf>
    <xf numFmtId="9" fontId="1" fillId="0" borderId="2" xfId="2" applyFont="1" applyFill="1" applyBorder="1" applyAlignment="1">
      <alignment horizontal="right" vertical="center" wrapText="1"/>
    </xf>
    <xf numFmtId="9" fontId="1" fillId="0" borderId="30" xfId="2" applyFont="1" applyFill="1" applyBorder="1" applyAlignment="1">
      <alignment horizontal="right" vertical="center" wrapText="1"/>
    </xf>
    <xf numFmtId="1" fontId="2" fillId="0" borderId="3" xfId="1" applyNumberFormat="1" applyFont="1" applyFill="1" applyBorder="1" applyAlignment="1">
      <alignment vertical="center"/>
    </xf>
    <xf numFmtId="0" fontId="2" fillId="3" borderId="2" xfId="0" applyFont="1" applyFill="1" applyBorder="1" applyAlignment="1">
      <alignment vertical="center"/>
    </xf>
    <xf numFmtId="166" fontId="2" fillId="0" borderId="2" xfId="1" applyNumberFormat="1" applyFont="1" applyBorder="1" applyAlignment="1">
      <alignment horizontal="right"/>
    </xf>
    <xf numFmtId="0" fontId="2" fillId="3" borderId="3" xfId="0" applyFont="1" applyFill="1" applyBorder="1" applyAlignment="1">
      <alignment vertical="center"/>
    </xf>
    <xf numFmtId="166" fontId="2" fillId="0" borderId="3" xfId="1" applyNumberFormat="1" applyFont="1" applyBorder="1" applyAlignment="1">
      <alignment horizontal="right"/>
    </xf>
    <xf numFmtId="166" fontId="1" fillId="52" borderId="51" xfId="1" applyNumberFormat="1" applyFont="1" applyFill="1" applyBorder="1" applyAlignment="1">
      <alignment horizontal="right"/>
    </xf>
    <xf numFmtId="166" fontId="1" fillId="52" borderId="41" xfId="1" applyNumberFormat="1" applyFont="1" applyFill="1" applyBorder="1" applyAlignment="1">
      <alignment horizontal="right"/>
    </xf>
    <xf numFmtId="170" fontId="1" fillId="52" borderId="41" xfId="2" applyNumberFormat="1" applyFont="1" applyFill="1" applyBorder="1" applyAlignment="1">
      <alignment horizontal="right"/>
    </xf>
    <xf numFmtId="166" fontId="1" fillId="52" borderId="50" xfId="1" applyNumberFormat="1" applyFont="1" applyFill="1" applyBorder="1" applyAlignment="1">
      <alignment horizontal="right"/>
    </xf>
    <xf numFmtId="170" fontId="1" fillId="52" borderId="50" xfId="2" applyNumberFormat="1" applyFont="1" applyFill="1" applyBorder="1" applyAlignment="1">
      <alignment horizontal="right"/>
    </xf>
    <xf numFmtId="0" fontId="60" fillId="0" borderId="2" xfId="0" applyFont="1" applyBorder="1"/>
    <xf numFmtId="0" fontId="66" fillId="0" borderId="2" xfId="0" applyFont="1" applyBorder="1"/>
    <xf numFmtId="0" fontId="2" fillId="0" borderId="3" xfId="0" applyFont="1" applyBorder="1"/>
    <xf numFmtId="0" fontId="60" fillId="0" borderId="3" xfId="0" applyFont="1" applyBorder="1"/>
    <xf numFmtId="0" fontId="66" fillId="0" borderId="3" xfId="0" applyFont="1" applyBorder="1"/>
    <xf numFmtId="3" fontId="2" fillId="0" borderId="3" xfId="0" applyNumberFormat="1" applyFont="1" applyBorder="1" applyAlignment="1">
      <alignment vertical="top" wrapText="1"/>
    </xf>
    <xf numFmtId="3" fontId="2" fillId="0" borderId="2" xfId="0" applyNumberFormat="1" applyFont="1" applyBorder="1" applyAlignment="1">
      <alignment vertical="top" wrapText="1"/>
    </xf>
    <xf numFmtId="3" fontId="2" fillId="0" borderId="8" xfId="0" applyNumberFormat="1" applyFont="1" applyBorder="1" applyAlignment="1">
      <alignment vertical="top" wrapText="1"/>
    </xf>
    <xf numFmtId="3" fontId="2" fillId="0" borderId="49" xfId="0" applyNumberFormat="1" applyFont="1" applyBorder="1" applyAlignment="1">
      <alignment vertical="top" wrapText="1"/>
    </xf>
    <xf numFmtId="3" fontId="2" fillId="0" borderId="16" xfId="0" applyNumberFormat="1" applyFont="1" applyBorder="1" applyAlignment="1">
      <alignment vertical="top" wrapText="1"/>
    </xf>
    <xf numFmtId="166" fontId="21" fillId="0" borderId="0" xfId="1" applyNumberFormat="1" applyFont="1" applyAlignment="1">
      <alignment horizontal="center" vertical="center"/>
    </xf>
    <xf numFmtId="179" fontId="2" fillId="3" borderId="0" xfId="1" applyNumberFormat="1" applyFont="1" applyFill="1" applyAlignment="1">
      <alignment horizontal="right" wrapText="1"/>
    </xf>
    <xf numFmtId="43" fontId="2" fillId="3" borderId="0" xfId="1" applyFont="1" applyFill="1" applyAlignment="1">
      <alignment horizontal="right" wrapText="1"/>
    </xf>
    <xf numFmtId="41" fontId="2" fillId="3" borderId="0" xfId="8" applyFont="1" applyFill="1" applyAlignment="1">
      <alignment horizontal="right" wrapText="1"/>
    </xf>
    <xf numFmtId="3" fontId="2" fillId="0" borderId="0" xfId="0" applyNumberFormat="1" applyFont="1" applyAlignment="1">
      <alignment horizontal="right" vertical="top" wrapText="1"/>
    </xf>
    <xf numFmtId="0" fontId="2" fillId="0" borderId="0" xfId="0" applyFont="1" applyAlignment="1">
      <alignment horizontal="right" wrapText="1"/>
    </xf>
    <xf numFmtId="41" fontId="1" fillId="0" borderId="2" xfId="0" applyNumberFormat="1" applyFont="1" applyBorder="1" applyAlignment="1">
      <alignment horizontal="left" vertical="center" wrapText="1"/>
    </xf>
    <xf numFmtId="179" fontId="21" fillId="0" borderId="0" xfId="1" applyNumberFormat="1" applyFont="1" applyAlignment="1">
      <alignment horizontal="right"/>
    </xf>
    <xf numFmtId="166" fontId="0" fillId="0" borderId="0" xfId="1" applyNumberFormat="1" applyFont="1"/>
    <xf numFmtId="170" fontId="1" fillId="2" borderId="9" xfId="2" applyNumberFormat="1" applyFont="1" applyFill="1" applyBorder="1" applyAlignment="1">
      <alignment horizontal="right" vertical="center" wrapText="1"/>
    </xf>
    <xf numFmtId="0" fontId="97" fillId="0" borderId="0" xfId="0" applyFont="1"/>
    <xf numFmtId="165" fontId="97" fillId="0" borderId="0" xfId="0" applyNumberFormat="1" applyFont="1" applyAlignment="1">
      <alignment horizontal="right" vertical="center"/>
    </xf>
    <xf numFmtId="165" fontId="97" fillId="0" borderId="0" xfId="0" applyNumberFormat="1" applyFont="1" applyAlignment="1">
      <alignment horizontal="left" vertical="center"/>
    </xf>
    <xf numFmtId="0" fontId="32" fillId="3" borderId="0" xfId="0" applyFont="1" applyFill="1"/>
    <xf numFmtId="1" fontId="4" fillId="0" borderId="0" xfId="1" applyNumberFormat="1" applyFont="1" applyFill="1" applyBorder="1" applyAlignment="1">
      <alignment horizontal="center" vertical="top" wrapText="1"/>
    </xf>
    <xf numFmtId="2" fontId="4" fillId="0" borderId="0" xfId="0" applyNumberFormat="1" applyFont="1" applyAlignment="1">
      <alignment horizontal="right" vertical="top" wrapText="1"/>
    </xf>
    <xf numFmtId="169" fontId="4" fillId="0" borderId="0" xfId="8" applyNumberFormat="1" applyFont="1" applyFill="1" applyBorder="1" applyAlignment="1">
      <alignment horizontal="center" vertical="top" wrapText="1"/>
    </xf>
    <xf numFmtId="43" fontId="0" fillId="0" borderId="0" xfId="1" applyFont="1"/>
    <xf numFmtId="169" fontId="98" fillId="3" borderId="0" xfId="8" applyNumberFormat="1" applyFont="1" applyFill="1" applyBorder="1" applyAlignment="1">
      <alignment horizontal="right"/>
    </xf>
    <xf numFmtId="0" fontId="1" fillId="52" borderId="1" xfId="0" applyFont="1" applyFill="1" applyBorder="1" applyAlignment="1">
      <alignment vertical="center"/>
    </xf>
    <xf numFmtId="0" fontId="2" fillId="52" borderId="0" xfId="0" applyFont="1" applyFill="1" applyAlignment="1">
      <alignment vertical="center"/>
    </xf>
    <xf numFmtId="0" fontId="2" fillId="52" borderId="0" xfId="0" applyFont="1" applyFill="1" applyAlignment="1">
      <alignment horizontal="left" vertical="center"/>
    </xf>
    <xf numFmtId="165" fontId="2" fillId="3" borderId="0" xfId="0" applyNumberFormat="1" applyFont="1" applyFill="1" applyAlignment="1">
      <alignment vertical="center"/>
    </xf>
    <xf numFmtId="165" fontId="2" fillId="3" borderId="0" xfId="1" applyNumberFormat="1" applyFont="1" applyFill="1" applyBorder="1" applyAlignment="1">
      <alignment vertical="center"/>
    </xf>
    <xf numFmtId="0" fontId="1" fillId="52" borderId="14" xfId="0" applyFont="1" applyFill="1" applyBorder="1" applyAlignment="1">
      <alignment vertical="center"/>
    </xf>
    <xf numFmtId="165" fontId="2" fillId="2" borderId="6" xfId="1" applyNumberFormat="1" applyFont="1" applyFill="1" applyBorder="1" applyAlignment="1">
      <alignment vertical="center"/>
    </xf>
    <xf numFmtId="165" fontId="2" fillId="0" borderId="12" xfId="0" applyNumberFormat="1" applyFont="1" applyBorder="1" applyAlignment="1">
      <alignment vertical="center"/>
    </xf>
    <xf numFmtId="0" fontId="1" fillId="52" borderId="0" xfId="0" applyFont="1" applyFill="1" applyAlignment="1">
      <alignment vertical="top" wrapText="1"/>
    </xf>
    <xf numFmtId="0" fontId="1" fillId="52" borderId="0" xfId="0" applyFont="1" applyFill="1"/>
    <xf numFmtId="0" fontId="1" fillId="52" borderId="0" xfId="0" applyFont="1" applyFill="1" applyAlignment="1">
      <alignment wrapText="1"/>
    </xf>
    <xf numFmtId="0" fontId="2" fillId="52" borderId="0" xfId="0" applyFont="1" applyFill="1" applyAlignment="1">
      <alignment vertical="top" wrapText="1"/>
    </xf>
    <xf numFmtId="0" fontId="1" fillId="52" borderId="14" xfId="0" applyFont="1" applyFill="1" applyBorder="1"/>
    <xf numFmtId="0" fontId="1" fillId="52" borderId="1" xfId="0" applyFont="1" applyFill="1" applyBorder="1"/>
    <xf numFmtId="3" fontId="62" fillId="52" borderId="1" xfId="1" applyNumberFormat="1" applyFont="1" applyFill="1" applyBorder="1"/>
    <xf numFmtId="3" fontId="62" fillId="52" borderId="12" xfId="1" applyNumberFormat="1" applyFont="1" applyFill="1" applyBorder="1"/>
    <xf numFmtId="3" fontId="1" fillId="52" borderId="1" xfId="1" applyNumberFormat="1" applyFont="1" applyFill="1" applyBorder="1" applyAlignment="1">
      <alignment vertical="center"/>
    </xf>
    <xf numFmtId="3" fontId="1" fillId="52" borderId="12" xfId="1" applyNumberFormat="1" applyFont="1" applyFill="1" applyBorder="1" applyAlignment="1">
      <alignment vertical="center"/>
    </xf>
    <xf numFmtId="0" fontId="2" fillId="0" borderId="1" xfId="0" applyFont="1" applyBorder="1" applyAlignment="1">
      <alignment vertical="center"/>
    </xf>
    <xf numFmtId="0" fontId="1" fillId="0" borderId="12" xfId="0" applyFont="1" applyBorder="1" applyAlignment="1">
      <alignment horizontal="center" vertical="center"/>
    </xf>
    <xf numFmtId="0" fontId="2" fillId="0" borderId="13" xfId="0" applyFont="1" applyBorder="1" applyAlignment="1">
      <alignment vertical="center"/>
    </xf>
    <xf numFmtId="3" fontId="2" fillId="0" borderId="0" xfId="0" applyNumberFormat="1" applyFont="1" applyAlignment="1">
      <alignment vertical="center" wrapText="1"/>
    </xf>
    <xf numFmtId="3" fontId="2" fillId="0" borderId="13" xfId="0" applyNumberFormat="1" applyFont="1" applyBorder="1" applyAlignment="1">
      <alignment vertical="center" wrapText="1"/>
    </xf>
    <xf numFmtId="0" fontId="2" fillId="52" borderId="0" xfId="0" applyFont="1" applyFill="1" applyAlignment="1">
      <alignment horizontal="left" vertical="center" wrapText="1"/>
    </xf>
    <xf numFmtId="0" fontId="1" fillId="0" borderId="0" xfId="0" applyFont="1" applyAlignment="1">
      <alignment vertical="center" wrapText="1"/>
    </xf>
    <xf numFmtId="0" fontId="1" fillId="52" borderId="0" xfId="0" applyFont="1" applyFill="1" applyAlignment="1">
      <alignment vertical="center" wrapText="1"/>
    </xf>
    <xf numFmtId="0" fontId="1" fillId="0" borderId="13" xfId="0" applyFont="1" applyBorder="1" applyAlignment="1">
      <alignment vertical="center" wrapText="1"/>
    </xf>
    <xf numFmtId="3" fontId="1" fillId="0" borderId="0" xfId="0" applyNumberFormat="1" applyFont="1" applyAlignment="1">
      <alignment vertical="center" wrapText="1"/>
    </xf>
    <xf numFmtId="3" fontId="1" fillId="0" borderId="13" xfId="0" applyNumberFormat="1" applyFont="1" applyBorder="1" applyAlignment="1">
      <alignment vertical="center" wrapText="1"/>
    </xf>
    <xf numFmtId="170" fontId="1" fillId="0" borderId="0" xfId="2" applyNumberFormat="1" applyFont="1" applyFill="1" applyBorder="1" applyAlignment="1">
      <alignment horizontal="right" vertical="center" wrapText="1"/>
    </xf>
    <xf numFmtId="170" fontId="1" fillId="0" borderId="13" xfId="2" applyNumberFormat="1" applyFont="1" applyFill="1" applyBorder="1" applyAlignment="1">
      <alignment horizontal="right" vertical="center" wrapText="1"/>
    </xf>
    <xf numFmtId="0" fontId="2" fillId="52" borderId="0" xfId="0" applyFont="1" applyFill="1" applyAlignment="1">
      <alignment vertical="center" wrapText="1"/>
    </xf>
    <xf numFmtId="3" fontId="8" fillId="0" borderId="0" xfId="1" applyNumberFormat="1" applyFont="1" applyAlignment="1">
      <alignment vertical="center"/>
    </xf>
    <xf numFmtId="3" fontId="2" fillId="0" borderId="13" xfId="1" applyNumberFormat="1" applyFont="1" applyBorder="1" applyAlignment="1">
      <alignment vertical="center"/>
    </xf>
    <xf numFmtId="3" fontId="2" fillId="0" borderId="0" xfId="1" applyNumberFormat="1" applyFont="1" applyAlignment="1">
      <alignment vertical="center"/>
    </xf>
    <xf numFmtId="0" fontId="1" fillId="52" borderId="0" xfId="0" applyFont="1" applyFill="1" applyAlignment="1">
      <alignment vertical="center"/>
    </xf>
    <xf numFmtId="0" fontId="1" fillId="0" borderId="0" xfId="0" applyFont="1" applyAlignment="1">
      <alignment horizontal="right" vertical="center" wrapText="1"/>
    </xf>
    <xf numFmtId="0" fontId="1" fillId="0" borderId="13" xfId="0" applyFont="1" applyBorder="1" applyAlignment="1">
      <alignment horizontal="right" vertical="center" wrapText="1"/>
    </xf>
    <xf numFmtId="43" fontId="8" fillId="0" borderId="0" xfId="1" applyFont="1" applyAlignment="1">
      <alignment vertical="center"/>
    </xf>
    <xf numFmtId="0" fontId="1" fillId="0" borderId="13" xfId="0" applyFont="1" applyBorder="1" applyAlignment="1">
      <alignment vertical="center"/>
    </xf>
    <xf numFmtId="3" fontId="8" fillId="0" borderId="0" xfId="0" applyNumberFormat="1" applyFont="1" applyAlignment="1">
      <alignment vertical="center"/>
    </xf>
    <xf numFmtId="0" fontId="1" fillId="0" borderId="3" xfId="0" applyFont="1" applyBorder="1" applyAlignment="1">
      <alignment vertical="center" wrapText="1"/>
    </xf>
    <xf numFmtId="3" fontId="2" fillId="0" borderId="3" xfId="0" applyNumberFormat="1" applyFont="1" applyBorder="1" applyAlignment="1">
      <alignment vertical="center"/>
    </xf>
    <xf numFmtId="3" fontId="2" fillId="0" borderId="28" xfId="0" applyNumberFormat="1" applyFont="1" applyBorder="1" applyAlignment="1">
      <alignment vertical="center"/>
    </xf>
    <xf numFmtId="0" fontId="1" fillId="0" borderId="2" xfId="0" applyFont="1" applyBorder="1" applyAlignment="1">
      <alignment vertical="center" wrapText="1"/>
    </xf>
    <xf numFmtId="170" fontId="2" fillId="0" borderId="2" xfId="2" applyNumberFormat="1" applyFont="1" applyBorder="1" applyAlignment="1">
      <alignment vertical="center"/>
    </xf>
    <xf numFmtId="170" fontId="2" fillId="0" borderId="30" xfId="2" applyNumberFormat="1" applyFont="1" applyBorder="1" applyAlignment="1">
      <alignment vertical="center"/>
    </xf>
    <xf numFmtId="0" fontId="60" fillId="0" borderId="0" xfId="0" applyFont="1" applyAlignment="1">
      <alignment vertical="center"/>
    </xf>
    <xf numFmtId="0" fontId="1" fillId="52" borderId="1" xfId="0" applyFont="1" applyFill="1" applyBorder="1" applyAlignment="1">
      <alignment vertical="top" wrapText="1"/>
    </xf>
    <xf numFmtId="0" fontId="1" fillId="52" borderId="14" xfId="0" applyFont="1" applyFill="1" applyBorder="1" applyAlignment="1">
      <alignment vertical="top" wrapText="1"/>
    </xf>
    <xf numFmtId="3" fontId="1" fillId="52" borderId="1" xfId="0" applyNumberFormat="1" applyFont="1" applyFill="1" applyBorder="1" applyAlignment="1">
      <alignment horizontal="right" vertical="center" wrapText="1"/>
    </xf>
    <xf numFmtId="3" fontId="1" fillId="52" borderId="12" xfId="0" applyNumberFormat="1" applyFont="1" applyFill="1" applyBorder="1" applyAlignment="1">
      <alignment horizontal="right" vertical="center" wrapText="1"/>
    </xf>
    <xf numFmtId="0" fontId="1" fillId="52" borderId="14" xfId="0" applyFont="1" applyFill="1" applyBorder="1" applyAlignment="1">
      <alignment vertical="center" wrapText="1"/>
    </xf>
    <xf numFmtId="0" fontId="1" fillId="52" borderId="1" xfId="0" applyFont="1" applyFill="1" applyBorder="1" applyAlignment="1">
      <alignment vertical="center" wrapText="1"/>
    </xf>
    <xf numFmtId="0" fontId="1" fillId="52" borderId="3" xfId="0" applyFont="1" applyFill="1" applyBorder="1" applyAlignment="1">
      <alignment vertical="center" wrapText="1"/>
    </xf>
    <xf numFmtId="0" fontId="1" fillId="52" borderId="2" xfId="0" applyFont="1" applyFill="1" applyBorder="1" applyAlignment="1">
      <alignment vertical="center" wrapText="1"/>
    </xf>
    <xf numFmtId="0" fontId="2" fillId="52" borderId="0" xfId="0" applyFont="1" applyFill="1" applyAlignment="1">
      <alignment vertical="top"/>
    </xf>
    <xf numFmtId="0" fontId="2" fillId="52" borderId="0" xfId="0" applyFont="1" applyFill="1" applyAlignment="1">
      <alignment horizontal="left"/>
    </xf>
    <xf numFmtId="0" fontId="2" fillId="52" borderId="3" xfId="0" applyFont="1" applyFill="1" applyBorder="1"/>
    <xf numFmtId="0" fontId="2" fillId="52" borderId="0" xfId="0" applyFont="1" applyFill="1"/>
    <xf numFmtId="0" fontId="2" fillId="52" borderId="2" xfId="0" applyFont="1" applyFill="1" applyBorder="1"/>
    <xf numFmtId="0" fontId="1" fillId="2" borderId="2" xfId="0" applyFont="1" applyFill="1" applyBorder="1" applyAlignment="1">
      <alignment horizontal="left" vertical="center" wrapText="1" readingOrder="1"/>
    </xf>
    <xf numFmtId="0" fontId="2" fillId="0" borderId="0" xfId="0" applyFont="1" applyAlignment="1">
      <alignment horizontal="left" vertical="center" wrapText="1" indent="1" readingOrder="1"/>
    </xf>
    <xf numFmtId="0" fontId="2" fillId="0" borderId="2" xfId="0" applyFont="1" applyBorder="1" applyAlignment="1">
      <alignment horizontal="left" vertical="center" wrapText="1" indent="1" readingOrder="1"/>
    </xf>
    <xf numFmtId="0" fontId="15" fillId="0" borderId="0" xfId="0" applyFont="1" applyAlignment="1">
      <alignment horizontal="left" vertical="center" wrapText="1" indent="1" readingOrder="1"/>
    </xf>
    <xf numFmtId="0" fontId="15" fillId="0" borderId="2" xfId="0" applyFont="1" applyBorder="1" applyAlignment="1">
      <alignment horizontal="left" vertical="center" wrapText="1" indent="1" readingOrder="1"/>
    </xf>
    <xf numFmtId="0" fontId="1" fillId="2" borderId="4" xfId="0" applyFont="1" applyFill="1" applyBorder="1" applyAlignment="1">
      <alignment horizontal="left" vertical="center" wrapText="1" indent="1" readingOrder="1"/>
    </xf>
    <xf numFmtId="0" fontId="1" fillId="2" borderId="3" xfId="0" applyFont="1" applyFill="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1" xfId="0" applyFont="1" applyFill="1" applyBorder="1" applyAlignment="1">
      <alignment horizontal="left" vertical="center" wrapText="1" readingOrder="1"/>
    </xf>
    <xf numFmtId="0" fontId="2" fillId="0" borderId="0" xfId="0" applyFont="1" applyAlignment="1">
      <alignment horizontal="left" vertical="center" wrapText="1" readingOrder="1"/>
    </xf>
    <xf numFmtId="0" fontId="1" fillId="52" borderId="1" xfId="0" applyFont="1" applyFill="1" applyBorder="1" applyAlignment="1">
      <alignment horizontal="left" vertical="center" wrapText="1" readingOrder="1"/>
    </xf>
    <xf numFmtId="165" fontId="1" fillId="52" borderId="1" xfId="1" applyNumberFormat="1" applyFont="1" applyFill="1" applyBorder="1" applyAlignment="1">
      <alignment horizontal="left" vertical="center" wrapText="1" readingOrder="1"/>
    </xf>
    <xf numFmtId="0" fontId="2" fillId="52" borderId="3" xfId="0" applyFont="1" applyFill="1" applyBorder="1" applyAlignment="1">
      <alignment horizontal="left" vertical="center" wrapText="1" readingOrder="1"/>
    </xf>
    <xf numFmtId="0" fontId="2" fillId="52" borderId="0" xfId="0" applyFont="1" applyFill="1" applyAlignment="1">
      <alignment horizontal="left" vertical="center" wrapText="1" indent="1" readingOrder="1"/>
    </xf>
    <xf numFmtId="0" fontId="1" fillId="52" borderId="3" xfId="0" applyFont="1" applyFill="1" applyBorder="1" applyAlignment="1">
      <alignment horizontal="left" vertical="center" wrapText="1" readingOrder="1"/>
    </xf>
    <xf numFmtId="0" fontId="2" fillId="52" borderId="0" xfId="0" applyFont="1" applyFill="1" applyAlignment="1">
      <alignment horizontal="left" vertical="center" wrapText="1" readingOrder="1"/>
    </xf>
    <xf numFmtId="0" fontId="2" fillId="52" borderId="2" xfId="0" applyFont="1" applyFill="1" applyBorder="1" applyAlignment="1">
      <alignment horizontal="left" vertical="center" wrapText="1" indent="1" readingOrder="1"/>
    </xf>
    <xf numFmtId="166" fontId="1" fillId="0" borderId="0" xfId="1" applyNumberFormat="1" applyFont="1" applyFill="1" applyBorder="1" applyAlignment="1">
      <alignment horizontal="right"/>
    </xf>
    <xf numFmtId="0" fontId="2" fillId="0" borderId="14" xfId="0" applyFont="1" applyBorder="1"/>
    <xf numFmtId="166" fontId="2" fillId="0" borderId="3" xfId="1" applyNumberFormat="1" applyFont="1" applyFill="1" applyBorder="1" applyAlignment="1">
      <alignment horizontal="right"/>
    </xf>
    <xf numFmtId="0" fontId="2" fillId="0" borderId="16" xfId="0" applyFont="1" applyBorder="1"/>
    <xf numFmtId="0" fontId="2" fillId="0" borderId="2" xfId="0" applyFont="1" applyBorder="1" applyAlignment="1">
      <alignment horizontal="right"/>
    </xf>
    <xf numFmtId="166" fontId="1" fillId="0" borderId="7" xfId="1" applyNumberFormat="1" applyFont="1" applyFill="1" applyBorder="1" applyAlignment="1">
      <alignment horizontal="right"/>
    </xf>
    <xf numFmtId="166" fontId="1" fillId="0" borderId="40" xfId="1" applyNumberFormat="1" applyFont="1" applyFill="1" applyBorder="1" applyAlignment="1">
      <alignment horizontal="right"/>
    </xf>
    <xf numFmtId="0" fontId="2" fillId="0" borderId="9" xfId="0" applyFont="1" applyBorder="1" applyAlignment="1">
      <alignment horizontal="right"/>
    </xf>
    <xf numFmtId="0" fontId="1" fillId="0" borderId="9" xfId="0" applyFont="1" applyBorder="1" applyAlignment="1">
      <alignment horizontal="right"/>
    </xf>
    <xf numFmtId="170" fontId="2" fillId="0" borderId="1" xfId="2" applyNumberFormat="1" applyFont="1" applyBorder="1"/>
    <xf numFmtId="170" fontId="2" fillId="0" borderId="0" xfId="2" applyNumberFormat="1" applyFont="1"/>
    <xf numFmtId="166" fontId="1" fillId="52" borderId="7" xfId="1" applyNumberFormat="1" applyFont="1" applyFill="1" applyBorder="1" applyAlignment="1">
      <alignment horizontal="right"/>
    </xf>
    <xf numFmtId="166" fontId="1" fillId="52" borderId="40" xfId="1" applyNumberFormat="1" applyFont="1" applyFill="1" applyBorder="1" applyAlignment="1">
      <alignment horizontal="right"/>
    </xf>
    <xf numFmtId="166" fontId="1" fillId="52" borderId="9" xfId="1" applyNumberFormat="1" applyFont="1" applyFill="1" applyBorder="1" applyAlignment="1">
      <alignment horizontal="right"/>
    </xf>
    <xf numFmtId="0" fontId="2" fillId="0" borderId="2" xfId="0" applyFont="1" applyBorder="1" applyAlignment="1">
      <alignment vertical="center"/>
    </xf>
    <xf numFmtId="166" fontId="2" fillId="0" borderId="2" xfId="1" applyNumberFormat="1" applyFont="1" applyFill="1" applyBorder="1" applyAlignment="1">
      <alignment horizontal="right"/>
    </xf>
    <xf numFmtId="166" fontId="1" fillId="0" borderId="2" xfId="1" applyNumberFormat="1" applyFont="1" applyFill="1" applyBorder="1" applyAlignment="1">
      <alignment horizontal="right"/>
    </xf>
    <xf numFmtId="188" fontId="1" fillId="0" borderId="2" xfId="506" applyNumberFormat="1" applyFont="1" applyFill="1" applyBorder="1" applyAlignment="1">
      <alignment horizontal="right"/>
    </xf>
    <xf numFmtId="0" fontId="1" fillId="0" borderId="0" xfId="0" applyFont="1" applyAlignment="1">
      <alignment horizontal="center" vertical="center" wrapText="1"/>
    </xf>
    <xf numFmtId="14" fontId="2" fillId="0" borderId="0" xfId="0" applyNumberFormat="1" applyFont="1" applyAlignment="1">
      <alignment horizontal="center"/>
    </xf>
    <xf numFmtId="2" fontId="2" fillId="0" borderId="0" xfId="1" applyNumberFormat="1" applyFont="1" applyFill="1" applyBorder="1" applyAlignment="1">
      <alignment horizontal="center" vertical="top" wrapText="1"/>
    </xf>
    <xf numFmtId="174" fontId="0" fillId="0" borderId="0" xfId="0" applyNumberFormat="1" applyAlignment="1">
      <alignment vertical="center" wrapText="1"/>
    </xf>
    <xf numFmtId="179" fontId="1" fillId="0" borderId="0" xfId="1" applyNumberFormat="1" applyFont="1" applyFill="1" applyBorder="1" applyAlignment="1">
      <alignment horizontal="right"/>
    </xf>
    <xf numFmtId="0" fontId="1" fillId="3" borderId="0" xfId="0" applyFont="1" applyFill="1" applyAlignment="1">
      <alignment horizontal="center"/>
    </xf>
    <xf numFmtId="170" fontId="31" fillId="0" borderId="6" xfId="2" applyNumberFormat="1" applyFont="1" applyBorder="1" applyAlignment="1">
      <alignment horizontal="right" vertical="center" wrapText="1"/>
    </xf>
    <xf numFmtId="2" fontId="99" fillId="37" borderId="0" xfId="9" applyNumberFormat="1" applyFont="1" applyFill="1" applyAlignment="1">
      <alignment horizontal="left" vertical="top"/>
    </xf>
    <xf numFmtId="10" fontId="2" fillId="0" borderId="0" xfId="2" applyNumberFormat="1" applyFont="1" applyFill="1" applyAlignment="1">
      <alignment horizontal="right" vertical="top" wrapText="1"/>
    </xf>
    <xf numFmtId="170" fontId="2" fillId="0" borderId="0" xfId="2" applyNumberFormat="1" applyFont="1" applyFill="1" applyAlignment="1">
      <alignment horizontal="right" vertical="top" wrapText="1"/>
    </xf>
    <xf numFmtId="0" fontId="62" fillId="0" borderId="1" xfId="0" applyFont="1" applyBorder="1" applyAlignment="1">
      <alignment vertical="center"/>
    </xf>
    <xf numFmtId="0" fontId="62" fillId="0" borderId="1" xfId="0" applyFont="1" applyBorder="1" applyAlignment="1">
      <alignment horizontal="left" vertical="center"/>
    </xf>
    <xf numFmtId="0" fontId="62" fillId="0" borderId="0" xfId="0" applyFont="1" applyAlignment="1">
      <alignment vertical="center"/>
    </xf>
    <xf numFmtId="0" fontId="68" fillId="0" borderId="3" xfId="0" applyFont="1" applyBorder="1" applyAlignment="1">
      <alignment vertical="center"/>
    </xf>
    <xf numFmtId="0" fontId="62" fillId="0" borderId="2" xfId="0" applyFont="1" applyBorder="1" applyAlignment="1">
      <alignment vertical="center"/>
    </xf>
    <xf numFmtId="0" fontId="68" fillId="0" borderId="0" xfId="0" applyFont="1" applyAlignment="1">
      <alignment horizontal="left" vertical="center"/>
    </xf>
    <xf numFmtId="0" fontId="62" fillId="0" borderId="3" xfId="0" applyFont="1" applyBorder="1" applyAlignment="1">
      <alignment vertical="center"/>
    </xf>
    <xf numFmtId="0" fontId="68" fillId="0" borderId="14" xfId="0" applyFont="1" applyBorder="1" applyAlignment="1">
      <alignment vertical="center"/>
    </xf>
    <xf numFmtId="0" fontId="68" fillId="3" borderId="0" xfId="0" applyFont="1" applyFill="1" applyAlignment="1">
      <alignment vertical="center"/>
    </xf>
    <xf numFmtId="0" fontId="62" fillId="0" borderId="14" xfId="0" applyFont="1" applyBorder="1" applyAlignment="1">
      <alignment vertical="center"/>
    </xf>
    <xf numFmtId="0" fontId="68" fillId="0" borderId="49" xfId="0" applyFont="1" applyBorder="1" applyAlignment="1">
      <alignment vertical="center"/>
    </xf>
    <xf numFmtId="0" fontId="100" fillId="0" borderId="49" xfId="0" applyFont="1" applyBorder="1" applyAlignment="1">
      <alignment vertical="center"/>
    </xf>
    <xf numFmtId="0" fontId="62" fillId="0" borderId="49" xfId="0" applyFont="1" applyBorder="1" applyAlignment="1">
      <alignment vertical="center"/>
    </xf>
    <xf numFmtId="0" fontId="62" fillId="0" borderId="14" xfId="0" applyFont="1" applyBorder="1" applyAlignment="1">
      <alignment horizontal="justify" vertical="center"/>
    </xf>
    <xf numFmtId="0" fontId="68" fillId="0" borderId="8" xfId="0" applyFont="1" applyBorder="1" applyAlignment="1">
      <alignment vertical="center"/>
    </xf>
    <xf numFmtId="0" fontId="62" fillId="0" borderId="14" xfId="0" applyFont="1" applyBorder="1" applyAlignment="1">
      <alignment horizontal="left" vertical="center" wrapText="1"/>
    </xf>
    <xf numFmtId="0" fontId="101" fillId="0" borderId="0" xfId="0" applyFont="1" applyAlignment="1">
      <alignment vertical="center"/>
    </xf>
    <xf numFmtId="0" fontId="102" fillId="0" borderId="0" xfId="0" applyFont="1" applyAlignment="1">
      <alignment vertical="center"/>
    </xf>
    <xf numFmtId="0" fontId="62" fillId="52" borderId="1" xfId="0" applyFont="1" applyFill="1" applyBorder="1" applyAlignment="1">
      <alignment vertical="center"/>
    </xf>
    <xf numFmtId="0" fontId="68" fillId="52" borderId="0" xfId="0" applyFont="1" applyFill="1" applyAlignment="1">
      <alignment vertical="center"/>
    </xf>
    <xf numFmtId="0" fontId="62" fillId="52" borderId="1" xfId="0" applyFont="1" applyFill="1" applyBorder="1" applyAlignment="1">
      <alignment horizontal="left" vertical="center"/>
    </xf>
    <xf numFmtId="0" fontId="68" fillId="52" borderId="3" xfId="0" applyFont="1" applyFill="1" applyBorder="1" applyAlignment="1">
      <alignment vertical="center"/>
    </xf>
    <xf numFmtId="0" fontId="62" fillId="52" borderId="2" xfId="0" applyFont="1" applyFill="1" applyBorder="1" applyAlignment="1">
      <alignment vertical="center"/>
    </xf>
    <xf numFmtId="0" fontId="68" fillId="52" borderId="0" xfId="0" applyFont="1" applyFill="1" applyAlignment="1">
      <alignment horizontal="left" vertical="center"/>
    </xf>
    <xf numFmtId="0" fontId="62" fillId="52" borderId="3" xfId="0" applyFont="1" applyFill="1" applyBorder="1" applyAlignment="1">
      <alignment vertical="center"/>
    </xf>
    <xf numFmtId="0" fontId="68" fillId="52" borderId="1" xfId="0" applyFont="1" applyFill="1" applyBorder="1" applyAlignment="1">
      <alignment vertical="center"/>
    </xf>
    <xf numFmtId="0" fontId="62" fillId="52" borderId="6" xfId="0" applyFont="1" applyFill="1" applyBorder="1" applyAlignment="1">
      <alignment vertical="center"/>
    </xf>
    <xf numFmtId="0" fontId="68" fillId="52" borderId="49" xfId="0" applyFont="1" applyFill="1" applyBorder="1" applyAlignment="1">
      <alignment vertical="center"/>
    </xf>
    <xf numFmtId="0" fontId="100" fillId="52" borderId="49" xfId="0" applyFont="1" applyFill="1" applyBorder="1" applyAlignment="1">
      <alignment vertical="center"/>
    </xf>
    <xf numFmtId="0" fontId="62" fillId="52" borderId="49" xfId="0" applyFont="1" applyFill="1" applyBorder="1" applyAlignment="1">
      <alignment vertical="center"/>
    </xf>
    <xf numFmtId="0" fontId="62" fillId="52" borderId="14" xfId="0" applyFont="1" applyFill="1" applyBorder="1" applyAlignment="1">
      <alignment vertical="center"/>
    </xf>
    <xf numFmtId="0" fontId="62" fillId="52" borderId="14" xfId="0" applyFont="1" applyFill="1" applyBorder="1" applyAlignment="1">
      <alignment horizontal="justify" vertical="center"/>
    </xf>
    <xf numFmtId="0" fontId="68" fillId="52" borderId="8" xfId="0" applyFont="1" applyFill="1" applyBorder="1" applyAlignment="1">
      <alignment vertical="center"/>
    </xf>
    <xf numFmtId="0" fontId="62" fillId="52" borderId="14" xfId="0" applyFont="1" applyFill="1" applyBorder="1" applyAlignment="1">
      <alignment horizontal="left" vertical="center" wrapText="1"/>
    </xf>
    <xf numFmtId="166" fontId="2" fillId="0" borderId="2" xfId="0" applyNumberFormat="1" applyFont="1" applyBorder="1" applyAlignment="1">
      <alignment horizontal="right"/>
    </xf>
    <xf numFmtId="179" fontId="28" fillId="0" borderId="13" xfId="1" applyNumberFormat="1" applyFont="1" applyBorder="1" applyAlignment="1">
      <alignment horizontal="right"/>
    </xf>
    <xf numFmtId="179" fontId="28" fillId="0" borderId="0" xfId="1" applyNumberFormat="1" applyFont="1" applyAlignment="1">
      <alignment horizontal="right"/>
    </xf>
    <xf numFmtId="179" fontId="2" fillId="0" borderId="0" xfId="1" applyNumberFormat="1" applyFont="1" applyAlignment="1">
      <alignment horizontal="right"/>
    </xf>
    <xf numFmtId="179" fontId="21" fillId="0" borderId="0" xfId="2" applyNumberFormat="1" applyFont="1" applyAlignment="1">
      <alignment horizontal="right"/>
    </xf>
    <xf numFmtId="179" fontId="21" fillId="0" borderId="13" xfId="1" applyNumberFormat="1" applyFont="1" applyFill="1" applyBorder="1" applyAlignment="1">
      <alignment horizontal="right"/>
    </xf>
    <xf numFmtId="179" fontId="21" fillId="0" borderId="0" xfId="1" applyNumberFormat="1" applyFont="1" applyFill="1" applyAlignment="1">
      <alignment horizontal="right"/>
    </xf>
    <xf numFmtId="179" fontId="21" fillId="0" borderId="13" xfId="1" applyNumberFormat="1" applyFont="1" applyBorder="1" applyAlignment="1">
      <alignment horizontal="right"/>
    </xf>
    <xf numFmtId="170" fontId="2" fillId="0" borderId="13" xfId="2" applyNumberFormat="1" applyFont="1" applyFill="1" applyBorder="1"/>
    <xf numFmtId="170" fontId="2" fillId="0" borderId="0" xfId="2" applyNumberFormat="1" applyFont="1" applyFill="1"/>
    <xf numFmtId="170" fontId="2" fillId="0" borderId="0" xfId="2" applyNumberFormat="1" applyFont="1" applyFill="1" applyBorder="1"/>
    <xf numFmtId="170" fontId="66" fillId="0" borderId="0" xfId="2" applyNumberFormat="1" applyFont="1"/>
    <xf numFmtId="41" fontId="2" fillId="0" borderId="0" xfId="8" applyFont="1" applyFill="1" applyAlignment="1">
      <alignment horizontal="left" vertical="top" wrapText="1"/>
    </xf>
    <xf numFmtId="188" fontId="2" fillId="0" borderId="0" xfId="506" applyNumberFormat="1" applyFont="1" applyAlignment="1">
      <alignment horizontal="left" vertical="top" wrapText="1"/>
    </xf>
    <xf numFmtId="170" fontId="2" fillId="0" borderId="1" xfId="2" applyNumberFormat="1" applyFont="1" applyFill="1" applyBorder="1"/>
    <xf numFmtId="0" fontId="62" fillId="0" borderId="52" xfId="0" applyFont="1" applyBorder="1" applyAlignment="1">
      <alignment horizontal="left" vertical="center" wrapText="1"/>
    </xf>
    <xf numFmtId="0" fontId="62" fillId="0" borderId="5" xfId="0" applyFont="1" applyBorder="1" applyAlignment="1">
      <alignment horizontal="left" vertical="center" wrapText="1"/>
    </xf>
    <xf numFmtId="0" fontId="62" fillId="52" borderId="52" xfId="0" applyFont="1" applyFill="1" applyBorder="1" applyAlignment="1">
      <alignment horizontal="left" vertical="center" wrapText="1"/>
    </xf>
    <xf numFmtId="0" fontId="62" fillId="52" borderId="5" xfId="0" applyFont="1" applyFill="1" applyBorder="1" applyAlignment="1">
      <alignment horizontal="left" vertical="center" wrapText="1"/>
    </xf>
    <xf numFmtId="0" fontId="70" fillId="37" borderId="2" xfId="0" applyFont="1" applyFill="1" applyBorder="1" applyAlignment="1">
      <alignment horizontal="left" vertical="center"/>
    </xf>
    <xf numFmtId="0" fontId="62" fillId="0" borderId="0" xfId="0" applyFont="1" applyAlignment="1">
      <alignment horizontal="left" vertical="center" wrapText="1"/>
    </xf>
    <xf numFmtId="0" fontId="62" fillId="0" borderId="2" xfId="0" applyFont="1" applyBorder="1" applyAlignment="1">
      <alignment horizontal="left" vertical="center" wrapText="1"/>
    </xf>
    <xf numFmtId="0" fontId="62" fillId="52" borderId="0" xfId="0" applyFont="1" applyFill="1" applyAlignment="1">
      <alignment horizontal="left" vertical="center" wrapText="1"/>
    </xf>
    <xf numFmtId="0" fontId="62" fillId="52" borderId="2" xfId="0" applyFont="1" applyFill="1" applyBorder="1" applyAlignment="1">
      <alignment horizontal="left" vertical="center" wrapText="1"/>
    </xf>
    <xf numFmtId="0" fontId="62" fillId="38" borderId="4" xfId="0" applyFont="1" applyFill="1" applyBorder="1" applyAlignment="1">
      <alignment horizontal="left" vertical="center"/>
    </xf>
    <xf numFmtId="0" fontId="45" fillId="37" borderId="6" xfId="0" applyFont="1" applyFill="1" applyBorder="1" applyAlignment="1">
      <alignment horizontal="center"/>
    </xf>
    <xf numFmtId="0" fontId="0" fillId="0" borderId="0" xfId="0" applyAlignment="1">
      <alignment vertical="center" wrapText="1"/>
    </xf>
    <xf numFmtId="41" fontId="2" fillId="0" borderId="6" xfId="8" applyFont="1" applyFill="1" applyBorder="1" applyAlignment="1">
      <alignment horizontal="center" vertical="top" wrapText="1"/>
    </xf>
    <xf numFmtId="169" fontId="4" fillId="0" borderId="7" xfId="8" applyNumberFormat="1" applyFont="1" applyFill="1" applyBorder="1" applyAlignment="1">
      <alignment horizontal="center" vertical="center" wrapText="1"/>
    </xf>
    <xf numFmtId="169" fontId="4" fillId="0" borderId="9" xfId="8" applyNumberFormat="1" applyFont="1" applyFill="1" applyBorder="1" applyAlignment="1">
      <alignment horizontal="center" vertical="center" wrapText="1"/>
    </xf>
    <xf numFmtId="41" fontId="4" fillId="0" borderId="7" xfId="8" applyFont="1" applyFill="1" applyBorder="1" applyAlignment="1">
      <alignment horizontal="center" vertical="center" wrapText="1"/>
    </xf>
    <xf numFmtId="41" fontId="4" fillId="0" borderId="9" xfId="8" applyFont="1" applyFill="1" applyBorder="1" applyAlignment="1">
      <alignment horizontal="center" vertical="center" wrapText="1"/>
    </xf>
    <xf numFmtId="0" fontId="31" fillId="0" borderId="7" xfId="0" applyFont="1" applyBorder="1" applyAlignment="1">
      <alignment horizontal="left" vertical="center" wrapText="1"/>
    </xf>
    <xf numFmtId="0" fontId="31" fillId="0" borderId="9" xfId="0" applyFont="1" applyBorder="1" applyAlignment="1">
      <alignment horizontal="left" vertical="center" wrapText="1"/>
    </xf>
    <xf numFmtId="170" fontId="2" fillId="3" borderId="0" xfId="2" applyNumberFormat="1" applyFont="1" applyFill="1" applyAlignment="1">
      <alignment horizontal="right" vertical="center" wrapText="1"/>
    </xf>
    <xf numFmtId="166" fontId="2" fillId="0" borderId="2" xfId="0" applyNumberFormat="1" applyFont="1" applyFill="1" applyBorder="1" applyAlignment="1">
      <alignment horizontal="right"/>
    </xf>
  </cellXfs>
  <cellStyles count="573">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17" builtinId="26" customBuiltin="1"/>
    <cellStyle name="Cálculo" xfId="22" builtinId="22" customBuiltin="1"/>
    <cellStyle name="Cancel" xfId="184" xr:uid="{324FAD65-C1BD-4DAE-8AFE-35CF06EAE8EE}"/>
    <cellStyle name="Celda de comprobación" xfId="24" builtinId="23" customBuiltin="1"/>
    <cellStyle name="Celda vinculada" xfId="23" builtinId="24" customBuiltin="1"/>
    <cellStyle name="CELSIA" xfId="422" xr:uid="{63B6AB25-4381-4720-820B-E2A07A3996C3}"/>
    <cellStyle name="CELSIA TEXTOS" xfId="424" xr:uid="{95E6AB7A-B065-42F4-80E6-62868DA64D12}"/>
    <cellStyle name="CELSIA_%_N_VERDANA_12" xfId="423" xr:uid="{7A616FFE-38B6-454C-8474-B9A2A58122D2}"/>
    <cellStyle name="Comma  - Style3" xfId="525" xr:uid="{225F103D-A28E-407E-8F5A-631D00CF3AA2}"/>
    <cellStyle name="Comma [0] 3" xfId="524" xr:uid="{2DF9DFB6-B9D7-425A-A4F2-09C1C57FC34E}"/>
    <cellStyle name="Comma [0] 3 2" xfId="538" xr:uid="{E44C11CA-8A33-42BA-9067-FB26C2A2DC70}"/>
    <cellStyle name="Comma 12" xfId="515" xr:uid="{9248D8F3-20A9-4F5F-BD87-B6C7CEFD2829}"/>
    <cellStyle name="Comma 12 2" xfId="556" xr:uid="{4CA3AA6D-B7A4-4475-8D83-39F9B75FB506}"/>
    <cellStyle name="Comma 2" xfId="510" xr:uid="{B1F1C394-B188-4F10-91DB-3DA43AF6FAE1}"/>
    <cellStyle name="Comma 2 2" xfId="551" xr:uid="{AA6AC745-C27F-439B-8707-E60AD708643E}"/>
    <cellStyle name="Currency 2" xfId="509" xr:uid="{480E0746-202A-4B41-B90D-36DE6187E21D}"/>
    <cellStyle name="Currency 2 10" xfId="562" xr:uid="{C1E27067-DEC9-4DD2-9D1A-32C49C4A53A8}"/>
    <cellStyle name="Currency 2 2" xfId="513" xr:uid="{3B28276C-CA96-4F0C-A034-04B500AEA417}"/>
    <cellStyle name="Currency 2 2 2" xfId="564" xr:uid="{96CE66A8-E099-48C9-ABDB-F97FED200D00}"/>
    <cellStyle name="Currency 2 2 3" xfId="554" xr:uid="{186F6F8D-D11E-4D32-991B-9BD7FC992EE1}"/>
    <cellStyle name="Currency 2 3" xfId="550" xr:uid="{9A14E23A-48CD-45DB-BC85-31DA88402A81}"/>
    <cellStyle name="Currency 4" xfId="514" xr:uid="{00101742-9E38-48DF-9C6D-5226515993CD}"/>
    <cellStyle name="Currency 4 2" xfId="555" xr:uid="{0A4B1385-12AF-4653-A9CB-FCF7D4C466A7}"/>
    <cellStyle name="Encabezado 1" xfId="13" builtinId="16" customBuiltin="1"/>
    <cellStyle name="Encabezado 4" xfId="16"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20" builtinId="20" customBuiltin="1"/>
    <cellStyle name="EstiloNormal" xfId="151" xr:uid="{13F95924-A7BD-4A2A-A495-89E13CA1D1F5}"/>
    <cellStyle name="Heading No Underline" xfId="527" xr:uid="{30321582-9543-4F7F-9501-53BCDF5B86B4}"/>
    <cellStyle name="Hipervínculo" xfId="4" builtinId="8"/>
    <cellStyle name="Hipervínculo 2" xfId="385" xr:uid="{DA7FD977-EA2F-4248-B2F6-4C606393775F}"/>
    <cellStyle name="Incorrecto" xfId="18" builtinId="27" customBuiltin="1"/>
    <cellStyle name="Millares" xfId="1" builtinId="3"/>
    <cellStyle name="Millares [0]" xfId="8" builtinId="6"/>
    <cellStyle name="Millares [0] 10" xfId="131" xr:uid="{5209E71E-90F6-42BB-B947-60964E5BE8A6}"/>
    <cellStyle name="Millares [0] 11" xfId="139" xr:uid="{2035D848-BD12-4C1D-9328-8A2A22167209}"/>
    <cellStyle name="Millares [0] 12" xfId="63" xr:uid="{22AAC9B5-69D5-454A-9793-D170A4D09B74}"/>
    <cellStyle name="Millares [0] 13" xfId="147" xr:uid="{9D61596A-DF95-4D23-8C7A-B08605727E44}"/>
    <cellStyle name="Millares [0] 14" xfId="153" xr:uid="{C9C81EF4-BA4B-41E3-8843-ED4411D7B4B2}"/>
    <cellStyle name="Millares [0] 2" xfId="65" xr:uid="{C764C0A5-9D69-4B9A-902A-8F4C97EA9FC9}"/>
    <cellStyle name="Millares [0] 2 2" xfId="70" xr:uid="{18F5ED0B-4F34-4F93-BBE9-AFEC422C26F8}"/>
    <cellStyle name="Millares [0] 2 2 2" xfId="97" xr:uid="{0FCB4D93-7018-46E5-873E-8F22E36919AA}"/>
    <cellStyle name="Millares [0] 2 2 2 2" xfId="488" xr:uid="{11502433-77BD-4B47-B3E1-35E45CB62526}"/>
    <cellStyle name="Millares [0] 2 2 3" xfId="122" xr:uid="{0B46F1C2-7965-4A6D-9D26-3916CA7D81D2}"/>
    <cellStyle name="Millares [0] 2 2 4" xfId="278" xr:uid="{EEACCFBA-0C7D-4909-933C-967D241DA0AF}"/>
    <cellStyle name="Millares [0] 2 3" xfId="73" xr:uid="{B6576860-28E0-4FA2-9CDE-1E3BF899A52B}"/>
    <cellStyle name="Millares [0] 2 3 2" xfId="93" xr:uid="{F84F852C-89F5-4A26-846F-9A78244A7BA1}"/>
    <cellStyle name="Millares [0] 2 3 3" xfId="118" xr:uid="{F84F5E96-6844-4ADA-89A7-0CD769052645}"/>
    <cellStyle name="Millares [0] 2 3 4" xfId="447" xr:uid="{33E249F3-8246-4C6E-94C5-C76FF4B6CCB0}"/>
    <cellStyle name="Millares [0] 2 4" xfId="84" xr:uid="{119259DD-167F-4246-B352-9B60B504D059}"/>
    <cellStyle name="Millares [0] 2 5" xfId="112" xr:uid="{742C5712-BA83-4E1D-B3CC-55167272D1A1}"/>
    <cellStyle name="Millares [0] 2 6" xfId="227" xr:uid="{2B9E679E-C398-4DC8-A218-5905BB308FC3}"/>
    <cellStyle name="Millares [0] 2 7" xfId="516" xr:uid="{167E5122-FE0F-4299-B310-22CAD94FBFEE}"/>
    <cellStyle name="Millares [0] 3" xfId="68" xr:uid="{03421DFB-3FD1-452F-9E73-D9A018EEBF3B}"/>
    <cellStyle name="Millares [0] 3 2" xfId="98" xr:uid="{AC392C34-5EEB-4C07-A884-674EA7919E6B}"/>
    <cellStyle name="Millares [0] 3 2 2" xfId="123" xr:uid="{A28506AD-05E4-4A93-8514-E129D8E1786F}"/>
    <cellStyle name="Millares [0] 3 2 2 2" xfId="504" xr:uid="{01AC9374-12AC-4D0E-998D-E7124450A3D6}"/>
    <cellStyle name="Millares [0] 3 2 3" xfId="294" xr:uid="{215CEEC1-3336-48D0-8BFE-98D6B6A260EE}"/>
    <cellStyle name="Millares [0] 3 3" xfId="86" xr:uid="{5D9BCB0F-3124-48AB-B8E8-72A0A692DF15}"/>
    <cellStyle name="Millares [0] 3 3 2" xfId="463" xr:uid="{A69AA20C-624D-4E07-B6E3-3445C9589794}"/>
    <cellStyle name="Millares [0] 3 4" xfId="113" xr:uid="{65922341-B1E2-4C89-87DF-7392C765FA82}"/>
    <cellStyle name="Millares [0] 3 5" xfId="245" xr:uid="{D312AAD2-8C98-49E0-A6AF-6595FF6403D7}"/>
    <cellStyle name="Millares [0] 4" xfId="80" xr:uid="{244E1DF1-96D2-4ACA-AC29-74AC986CA250}"/>
    <cellStyle name="Millares [0] 4 2" xfId="100" xr:uid="{2F486A92-21FA-483D-9B08-BDFFC43D603C}"/>
    <cellStyle name="Millares [0] 4 3" xfId="125" xr:uid="{219B2829-B910-4050-A21A-67BD7591EF96}"/>
    <cellStyle name="Millares [0] 4 4" xfId="542" xr:uid="{86F96764-5A51-4A7A-9797-FB783049F6BF}"/>
    <cellStyle name="Millares [0] 5" xfId="95" xr:uid="{B52E972A-0036-4432-9BD9-AF43F53F64B4}"/>
    <cellStyle name="Millares [0] 5 2" xfId="120" xr:uid="{7F3D5F11-DD4E-4583-AB7D-57E46CA2BCD4}"/>
    <cellStyle name="Millares [0] 5 3" xfId="557" xr:uid="{02572F89-33F3-4D40-83CF-30C961473125}"/>
    <cellStyle name="Millares [0] 6" xfId="89" xr:uid="{FB5AEECD-9E90-486B-8774-B6498F8AA465}"/>
    <cellStyle name="Millares [0] 6 2" xfId="116" xr:uid="{672EE0C6-0521-49ED-AF68-AA6AD82BC75C}"/>
    <cellStyle name="Millares [0] 7" xfId="87" xr:uid="{99D14F4F-D7FB-43EE-8DB0-3421D1EA3CA9}"/>
    <cellStyle name="Millares [0] 7 2" xfId="114" xr:uid="{5D9802DC-DB05-4337-8933-9B11756E24AD}"/>
    <cellStyle name="Millares [0] 8" xfId="82" xr:uid="{4415A928-1976-4748-8BF2-4189CE5D4273}"/>
    <cellStyle name="Millares [0] 9" xfId="103" xr:uid="{014D18F9-6A5B-45CF-B104-B18A08974DDB}"/>
    <cellStyle name="Millares 10" xfId="107" xr:uid="{75DDDD32-C47F-4B66-A60F-775E62341C90}"/>
    <cellStyle name="Millares 10 11" xfId="148" xr:uid="{CB0BF28F-3BE3-4C18-A12C-D84FC2F4B7DB}"/>
    <cellStyle name="Millares 10 2" xfId="334" xr:uid="{54DB73D5-3692-4151-8A2E-F7EF09D88CCB}"/>
    <cellStyle name="Millares 10 2 2" xfId="187" xr:uid="{74CF430F-A3EE-44FE-980F-5149455892FB}"/>
    <cellStyle name="Millares 10 2 2 2" xfId="219" xr:uid="{1A0869B3-993D-4583-ACA6-4C00221B942C}"/>
    <cellStyle name="Millares 10 2 2 2 2" xfId="240" xr:uid="{95BEA16E-7416-4C15-B7A1-9190CF418FB9}"/>
    <cellStyle name="Millares 10 2 2 2 2 2" xfId="289" xr:uid="{4D205D80-E362-46AB-BEAC-C91D795FE0D9}"/>
    <cellStyle name="Millares 10 2 2 2 2 2 2" xfId="379" xr:uid="{BAC7A464-FEE5-453F-B8F7-7E034818B683}"/>
    <cellStyle name="Millares 10 2 2 2 2 2 2 2" xfId="499" xr:uid="{FD72487F-6EA3-4C59-9AED-3BAE60008E3C}"/>
    <cellStyle name="Millares 10 2 2 2 2 3" xfId="348" xr:uid="{4358FB39-C998-4460-9D48-7293D284DBEB}"/>
    <cellStyle name="Millares 10 2 2 2 2 3 2" xfId="458" xr:uid="{728B83AC-F6A8-4EEC-A085-6FFFF3CCF3CF}"/>
    <cellStyle name="Millares 10 2 2 2 3" xfId="273" xr:uid="{3C50A9CB-6DCD-4169-B9B3-A36704D03B49}"/>
    <cellStyle name="Millares 10 2 2 2 3 2" xfId="367" xr:uid="{D37C4618-8EBD-4AEF-A3D3-CC340AC07D77}"/>
    <cellStyle name="Millares 10 2 2 2 3 2 2" xfId="483" xr:uid="{0518D94E-9FAC-4A6C-9827-6715A19D50A4}"/>
    <cellStyle name="Millares 10 2 2 2 4" xfId="336" xr:uid="{C691EE45-8913-4773-BB58-552CD269F299}"/>
    <cellStyle name="Millares 10 2 2 2 4 2" xfId="442" xr:uid="{2FD0E637-D133-42D3-84FB-5C48643819E2}"/>
    <cellStyle name="Millares 10 2 2 3" xfId="233" xr:uid="{DF688DA3-105B-40D4-BA7E-8B926DAF15AF}"/>
    <cellStyle name="Millares 10 2 2 3 2" xfId="282" xr:uid="{D2E36E59-1B80-4570-8A42-3BD67D549965}"/>
    <cellStyle name="Millares 10 2 2 3 2 2" xfId="373" xr:uid="{1E5847A3-1F26-4EB5-B56F-85C0E8448EB2}"/>
    <cellStyle name="Millares 10 2 2 3 2 2 2" xfId="492" xr:uid="{60BC747E-506D-4465-933E-A1FB878D4033}"/>
    <cellStyle name="Millares 10 2 2 3 3" xfId="342" xr:uid="{32518675-24C1-4FEE-A3C7-F3FE0EEEE315}"/>
    <cellStyle name="Millares 10 2 2 3 3 2" xfId="451" xr:uid="{45898862-AEA3-49B5-8C8F-7B72222631D3}"/>
    <cellStyle name="Millares 10 2 2 4" xfId="266" xr:uid="{FB16FCFE-083D-486C-BB0F-269EB53827B0}"/>
    <cellStyle name="Millares 10 2 2 4 2" xfId="361" xr:uid="{09F3A89D-CEAB-43FD-AE22-9E22F68CA779}"/>
    <cellStyle name="Millares 10 2 2 4 2 2" xfId="476" xr:uid="{F849E092-1749-48DC-9ECF-BB4B8ACD6735}"/>
    <cellStyle name="Millares 10 2 2 5" xfId="310" xr:uid="{FCD89736-0A54-4BE0-A9F4-248F25882A95}"/>
    <cellStyle name="Millares 10 2 2 5 2" xfId="435" xr:uid="{935030EA-9A8D-43C3-8B57-7F1DDB9967D9}"/>
    <cellStyle name="Millares 10 3" xfId="215" xr:uid="{DD08CC48-DAAF-41CF-B488-8271E312B498}"/>
    <cellStyle name="Millares 11" xfId="110" xr:uid="{E0E93E74-F007-412F-9B48-BF7EA49F8F90}"/>
    <cellStyle name="Millares 11 2" xfId="295" xr:uid="{5A5A936D-06C5-402B-881E-DE39C2B1A8E3}"/>
    <cellStyle name="Millares 11 2 2" xfId="505" xr:uid="{35D6571E-4D0E-4E23-B02D-745FBB3FAE5C}"/>
    <cellStyle name="Millares 12" xfId="128" xr:uid="{D6306866-2605-4BF3-976A-6DD280BC928E}"/>
    <cellStyle name="Millares 12 2" xfId="353" xr:uid="{F0802B5C-E947-41A3-AC04-D976BAF24790}"/>
    <cellStyle name="Millares 12 2 2" xfId="144" xr:uid="{6C2B045B-20B3-4579-BC57-471FE6556164}"/>
    <cellStyle name="Millares 12 2 2 2" xfId="220" xr:uid="{C7DA681E-AD54-4196-94FB-A726DCE74366}"/>
    <cellStyle name="Millares 12 2 2 2 2" xfId="241" xr:uid="{D0F48E50-7C03-494B-BD35-FAE7F7E7D021}"/>
    <cellStyle name="Millares 12 2 2 2 2 2" xfId="290" xr:uid="{8E501AC8-AAFE-461D-B6B1-8AE29A56A68E}"/>
    <cellStyle name="Millares 12 2 2 2 2 2 2" xfId="380" xr:uid="{DB38B899-03D8-4CD0-9A92-A7FF652E387A}"/>
    <cellStyle name="Millares 12 2 2 2 2 2 2 2" xfId="500" xr:uid="{3A745F58-1E37-42DF-B100-F3F2D2C33056}"/>
    <cellStyle name="Millares 12 2 2 2 2 3" xfId="349" xr:uid="{C7400E8D-6010-4C35-A71B-60F8D77CAFE1}"/>
    <cellStyle name="Millares 12 2 2 2 2 3 2" xfId="459" xr:uid="{4C8C4CC1-0E5D-47B5-B378-BA13512E0F3E}"/>
    <cellStyle name="Millares 12 2 2 2 3" xfId="274" xr:uid="{57CCA8D9-2522-45A0-AF66-847286477881}"/>
    <cellStyle name="Millares 12 2 2 2 3 2" xfId="368" xr:uid="{E081239E-0208-4B2B-9DA6-13668DEFAEBA}"/>
    <cellStyle name="Millares 12 2 2 2 3 2 2" xfId="484" xr:uid="{E7DA5420-4822-4D26-93B5-F9182C2AC400}"/>
    <cellStyle name="Millares 12 2 2 2 4" xfId="337" xr:uid="{1A37BF9E-C90D-4B7F-A0BE-F0EB264538CE}"/>
    <cellStyle name="Millares 12 2 2 2 4 2" xfId="443" xr:uid="{7BCDE424-8440-465F-A397-C84AA4CF91DA}"/>
    <cellStyle name="Millares 12 2 2 3" xfId="188" xr:uid="{93A52897-C1AC-4B63-AD6F-D748170CD857}"/>
    <cellStyle name="Millares 12 2 2 3 2" xfId="267" xr:uid="{A017A9E1-8074-4FDE-AD6F-B15883BAD41E}"/>
    <cellStyle name="Millares 12 2 2 3 2 2" xfId="362" xr:uid="{F23B96C7-AAD7-4A2F-88C9-43DAF6715703}"/>
    <cellStyle name="Millares 12 2 2 3 2 2 2" xfId="477" xr:uid="{EC6F1375-5237-4DAF-BD65-BA31C302CF55}"/>
    <cellStyle name="Millares 12 2 2 3 3" xfId="311" xr:uid="{3DC50956-27C5-4F95-B732-6D571028BAB2}"/>
    <cellStyle name="Millares 12 2 2 3 3 2" xfId="436" xr:uid="{DEE08979-DAEF-4F58-8B04-514D3ABC6505}"/>
    <cellStyle name="Millares 12 2 2 4" xfId="234" xr:uid="{6DEECFCD-07A0-42E1-BF10-6691E2472E9F}"/>
    <cellStyle name="Millares 12 2 2 4 2" xfId="283" xr:uid="{1005D396-B98F-4826-AFD8-5A889190F8C6}"/>
    <cellStyle name="Millares 12 2 2 4 2 2" xfId="374" xr:uid="{EC52EF1F-110D-4E4C-A4C7-D2DCF92227BB}"/>
    <cellStyle name="Millares 12 2 2 4 2 2 2" xfId="493" xr:uid="{D5B4E462-8774-442F-9A94-8C52DE98F1C7}"/>
    <cellStyle name="Millares 12 2 2 4 3" xfId="343" xr:uid="{D9AFB51A-04A4-486C-8CC0-AAFC9CD62CB2}"/>
    <cellStyle name="Millares 12 2 2 4 3 2" xfId="452" xr:uid="{825C0B7D-7A51-42B7-B365-57EC3156E7E4}"/>
    <cellStyle name="Millares 12 2 2 5" xfId="257" xr:uid="{47F6BACF-0144-4CEA-AAFB-148D4D7B9D68}"/>
    <cellStyle name="Millares 12 2 2 5 2" xfId="356" xr:uid="{7501B068-E334-48B2-AE66-350C15861F85}"/>
    <cellStyle name="Millares 12 2 2 5 2 2" xfId="469" xr:uid="{22700998-7BBA-4003-B5CC-F31B20DECFB3}"/>
    <cellStyle name="Millares 12 2 2 6" xfId="172" xr:uid="{C8CAB262-8681-4C53-95FE-CC63BEDFE541}"/>
    <cellStyle name="Millares 12 2 2 6 2" xfId="429" xr:uid="{D8F72694-9AB6-468F-B732-C2286BCF989C}"/>
    <cellStyle name="Millares 12 2 2 7" xfId="302" xr:uid="{3C7EC70F-5222-423E-AFF1-7B18CF28100B}"/>
    <cellStyle name="Millares 12 2 2 8" xfId="158" xr:uid="{031D1472-B529-4343-BA5D-863C9ADA693C}"/>
    <cellStyle name="Millares 12 2 2 9" xfId="154" xr:uid="{D8D6580F-70D5-4E8C-924A-C698DFF6BB95}"/>
    <cellStyle name="Millares 12 2 3" xfId="464" xr:uid="{9A5479D9-BA8F-478C-B50B-82F3444C3105}"/>
    <cellStyle name="Millares 12 3" xfId="246" xr:uid="{46F6568D-96AB-46EF-A4D9-608FDB61DC42}"/>
    <cellStyle name="Millares 12 4" xfId="539" xr:uid="{221E87BC-8DF2-42B8-A88A-A4DD634E08E8}"/>
    <cellStyle name="Millares 13" xfId="111" xr:uid="{9BE9C6BC-8C97-4C04-8708-6902212805A5}"/>
    <cellStyle name="Millares 13 2" xfId="359" xr:uid="{2837BF05-04AA-440A-9149-DBC4B777EF1F}"/>
    <cellStyle name="Millares 13 2 2" xfId="473" xr:uid="{0DA14302-0603-4CA2-ACE9-6A5695E3C9B2}"/>
    <cellStyle name="Millares 13 3" xfId="261" xr:uid="{B1F9ABCC-BC84-48C4-98EB-F222DE4D2994}"/>
    <cellStyle name="Millares 13 4" xfId="547" xr:uid="{914D86DC-EA47-4CD5-99D6-C8A16ACC162B}"/>
    <cellStyle name="Millares 14" xfId="136" xr:uid="{9CA374A3-EF59-4531-BE18-AED4C73E3B77}"/>
    <cellStyle name="Millares 14 2" xfId="161" xr:uid="{659C5DCE-BB05-4D49-8FD9-6F9A2702C2AB}"/>
    <cellStyle name="Millares 14 3" xfId="569" xr:uid="{40F2EA23-133B-4572-9465-B43D514AD6A9}"/>
    <cellStyle name="Millares 15" xfId="140" xr:uid="{AE875D6B-AC5E-4BBB-8C1B-55BCFE067913}"/>
    <cellStyle name="Millares 15 2" xfId="298" xr:uid="{0F93C5A9-239C-4E53-852A-43AF90B3A7BF}"/>
    <cellStyle name="Millares 15 3" xfId="572" xr:uid="{AB2914AB-366F-4258-90EF-C5755ECC34C4}"/>
    <cellStyle name="Millares 16" xfId="146" xr:uid="{417218BF-7ABC-45CB-82D3-D59CF3792858}"/>
    <cellStyle name="Millares 16 2" xfId="299" xr:uid="{F54EF919-692C-409B-BAB8-D0B0D40485CA}"/>
    <cellStyle name="Millares 17" xfId="145" xr:uid="{7886FDB9-98B2-44BB-BD58-86D0C855F803}"/>
    <cellStyle name="Millares 17 2" xfId="159" xr:uid="{DD983D7D-5B5A-4079-B79C-4970F754F6FC}"/>
    <cellStyle name="Millares 18" xfId="155" xr:uid="{CB68604E-E780-4B02-AD6D-1B8B1B91DB9D}"/>
    <cellStyle name="Millares 2" xfId="56" xr:uid="{4CF7EDA1-E635-470C-BC7E-EB76B7770747}"/>
    <cellStyle name="Millares 2 2" xfId="58" xr:uid="{4C44177B-8344-4F03-A985-27F0A97B8C4C}"/>
    <cellStyle name="Millares 2 2 2" xfId="218" xr:uid="{B10B6148-8C11-4D01-8B07-02CC3BC645F4}"/>
    <cellStyle name="Millares 2 2 2 2" xfId="10" xr:uid="{6C0AD040-465F-46E5-9BAD-5F35AFFC4ADF}"/>
    <cellStyle name="Millares 2 2 2 2 2" xfId="366" xr:uid="{12E729DF-00CC-4C7F-94C0-454CD9BF6D2F}"/>
    <cellStyle name="Millares 2 2 2 2 2 2" xfId="482" xr:uid="{ED6D9B02-61A4-4FED-A540-8C8E5F5F54F1}"/>
    <cellStyle name="Millares 2 2 2 2 3" xfId="272" xr:uid="{ADAD59E1-1DF9-4D2D-A1A6-8B6876171A83}"/>
    <cellStyle name="Millares 2 2 2 3" xfId="335" xr:uid="{7BF2B8DA-C9E9-4A75-9888-5CA9B7BBF929}"/>
    <cellStyle name="Millares 2 2 2 3 2" xfId="441" xr:uid="{35AE319A-454A-4BF1-84CD-2682336BF6DC}"/>
    <cellStyle name="Millares 2 2 2 8" xfId="529" xr:uid="{0AED8D7E-E140-42E1-B6A8-555641C9FF9D}"/>
    <cellStyle name="Millares 2 2 3" xfId="239" xr:uid="{463EEFB2-477F-43C2-AC1E-DC41FFF0E90F}"/>
    <cellStyle name="Millares 2 2 3 2" xfId="288" xr:uid="{C7B5DC1A-42CD-4239-97FE-12D62C41B1FB}"/>
    <cellStyle name="Millares 2 2 3 2 2" xfId="378" xr:uid="{383B2D3F-8649-4F77-9D83-68059631C341}"/>
    <cellStyle name="Millares 2 2 3 2 2 2" xfId="498" xr:uid="{7932AEB8-4767-4428-B31C-B09D71A1F93A}"/>
    <cellStyle name="Millares 2 2 3 3" xfId="347" xr:uid="{8F22040A-0F6A-4D44-BCCF-3F6D8D90099C}"/>
    <cellStyle name="Millares 2 2 3 3 2" xfId="457" xr:uid="{A54BDDB7-E94C-4599-9967-EF600568AB2B}"/>
    <cellStyle name="Millares 2 2 4" xfId="258" xr:uid="{FC3EDF19-5A86-49C5-B36B-4375205E5864}"/>
    <cellStyle name="Millares 2 2 4 2" xfId="357" xr:uid="{926BB163-228C-4442-879D-3C02ABCF545D}"/>
    <cellStyle name="Millares 2 2 4 2 2" xfId="470" xr:uid="{82958968-02A3-412A-B352-52CE5CD45A45}"/>
    <cellStyle name="Millares 2 2 5" xfId="303" xr:uid="{7318D49E-F284-4511-B629-7B4BCB8ED9DE}"/>
    <cellStyle name="Millares 2 2 5 2" xfId="430" xr:uid="{9AA9194C-5D8D-4FF9-8EE1-1735FFA7FEF8}"/>
    <cellStyle name="Millares 2 2 6" xfId="173" xr:uid="{7639E38E-B6B6-4588-BD52-9FB750037EFC}"/>
    <cellStyle name="Millares 2 3" xfId="76" xr:uid="{1DF2A405-2DCE-413B-88B9-581FC5E0DC00}"/>
    <cellStyle name="Millares 2 3 2" xfId="264" xr:uid="{08B5565D-159C-4C0B-9ED4-DD39F1323D82}"/>
    <cellStyle name="Millares 2 3 2 2" xfId="360" xr:uid="{B1F70C01-2398-4598-85F1-BD5B3CD44E79}"/>
    <cellStyle name="Millares 2 3 2 2 2" xfId="475" xr:uid="{F08B9494-B898-4162-949B-517AB4749D75}"/>
    <cellStyle name="Millares 2 3 3" xfId="308" xr:uid="{FC43BC19-05F3-4647-A743-61634B3F2B1B}"/>
    <cellStyle name="Millares 2 3 3 2" xfId="434" xr:uid="{501A87E0-65F2-4AFD-91DC-1C9F2F75AADD}"/>
    <cellStyle name="Millares 2 3 4" xfId="181" xr:uid="{AA60C627-2EDE-472B-BA79-1AA259897E11}"/>
    <cellStyle name="Millares 2 3 5" xfId="534" xr:uid="{48864335-83BF-4FF9-B211-2ADF080806EE}"/>
    <cellStyle name="Millares 2 4" xfId="99" xr:uid="{564FFD30-E980-4F14-BB5F-A6C900721BD3}"/>
    <cellStyle name="Millares 2 4 2" xfId="281" xr:uid="{C723AD93-8541-4684-B35B-C0CBA538C51B}"/>
    <cellStyle name="Millares 2 4 2 2" xfId="372" xr:uid="{AD79983D-7718-4E37-8C4C-5CAC8C4B4838}"/>
    <cellStyle name="Millares 2 4 2 2 2" xfId="491" xr:uid="{17BD92E1-3839-4833-BC0C-CE0374B548BF}"/>
    <cellStyle name="Millares 2 4 3" xfId="341" xr:uid="{851AD59C-A6DC-4136-B45F-5416FA4860D5}"/>
    <cellStyle name="Millares 2 4 3 2" xfId="450" xr:uid="{FEBFCF54-F8C7-46F9-A2A4-F606566704DF}"/>
    <cellStyle name="Millares 2 4 4" xfId="231" xr:uid="{0156905C-CA23-4641-929E-1E37FCE09B53}"/>
    <cellStyle name="Millares 2 4 5" xfId="567" xr:uid="{91018220-D0CD-46F0-B180-829E02F15928}"/>
    <cellStyle name="Millares 2 5" xfId="124" xr:uid="{5A3083A0-ACB2-4968-A304-C1ECB82EE6C5}"/>
    <cellStyle name="Millares 2 5 2" xfId="354" xr:uid="{72976354-0A10-4AA0-B265-A88E367B56B9}"/>
    <cellStyle name="Millares 2 5 2 2" xfId="465" xr:uid="{F1D5E278-8B4B-445B-8FC1-E51810988670}"/>
    <cellStyle name="Millares 2 5 3" xfId="247" xr:uid="{32D69FF4-B288-472B-AF45-9117D83F5538}"/>
    <cellStyle name="Millares 2 6" xfId="300" xr:uid="{E2E8E2D7-E0C8-46E6-915E-F49B137C9C60}"/>
    <cellStyle name="Millares 2 6 2" xfId="425" xr:uid="{A59C582A-C0F9-49CE-B33A-D8AC856B38DC}"/>
    <cellStyle name="Millares 2 7" xfId="162" xr:uid="{88E7CA87-C88B-4D8F-91F0-07F0FBBC9039}"/>
    <cellStyle name="Millares 28" xfId="6" xr:uid="{00000000-0005-0000-0000-000003000000}"/>
    <cellStyle name="Millares 3" xfId="61" xr:uid="{CB912A6D-6D8B-4727-AC48-26E87F7F7768}"/>
    <cellStyle name="Millares 3 2" xfId="96" xr:uid="{64D3A49C-7EAB-4B43-8854-AECDF5B30365}"/>
    <cellStyle name="Millares 3 2 2" xfId="271" xr:uid="{E15D3870-C74F-4914-9C44-DD6E85C115AD}"/>
    <cellStyle name="Millares 3 2 2 2" xfId="481" xr:uid="{D4661C47-0C5E-41FF-877D-2882509CEA6D}"/>
    <cellStyle name="Millares 3 2 3" xfId="217" xr:uid="{9204BFDB-4F78-4FC6-9F42-68C1B346DC1A}"/>
    <cellStyle name="Millares 3 2 3 2" xfId="440" xr:uid="{C2D28E40-59EB-4309-81BE-57ABD5FED596}"/>
    <cellStyle name="Millares 3 3" xfId="121" xr:uid="{CB3E57C2-2589-478E-9B5A-034BEA5DA36E}"/>
    <cellStyle name="Millares 3 3 2" xfId="287" xr:uid="{AC83D33A-9D37-4AA7-8B98-F3BEB1C04C39}"/>
    <cellStyle name="Millares 3 3 2 2" xfId="497" xr:uid="{375D507B-D3E2-4C7D-B8A9-0647F761467F}"/>
    <cellStyle name="Millares 3 3 3" xfId="238" xr:uid="{DB6B50F8-949C-4FAC-A1A3-A3AAA289C79B}"/>
    <cellStyle name="Millares 3 3 3 2" xfId="456" xr:uid="{020491A9-F9FB-44BA-8003-F253594C3636}"/>
    <cellStyle name="Millares 3 4" xfId="250" xr:uid="{FCD70418-D5A0-4BB9-80E0-679E6713855F}"/>
    <cellStyle name="Millares 3 4 2" xfId="466" xr:uid="{E224EB27-211B-4294-8F37-7EE0CA2D27B8}"/>
    <cellStyle name="Millares 3 4 3" xfId="531" xr:uid="{ECED8B4E-8C14-4B18-87AC-F4F4873E7CF9}"/>
    <cellStyle name="Millares 3 5" xfId="165" xr:uid="{50CCE900-3D4D-47DD-8631-666F4C6ABCC2}"/>
    <cellStyle name="Millares 3 5 2" xfId="426" xr:uid="{4E3FA3B7-D5CD-4C30-A5BC-ED12DD6704EC}"/>
    <cellStyle name="Millares 3 6" xfId="518" xr:uid="{227A5E60-7735-4EAB-8191-511DD032FAFC}"/>
    <cellStyle name="Millares 30" xfId="563" xr:uid="{05682A08-9264-4E8A-A02C-90FE48B9C4EC}"/>
    <cellStyle name="Millares 4" xfId="57" xr:uid="{D4E1F8F9-A074-41E2-807C-820EFA63DE1B}"/>
    <cellStyle name="Millares 4 2" xfId="90" xr:uid="{CB417E47-7C35-4145-8ECC-0E37CC54F1AA}"/>
    <cellStyle name="Millares 4 2 2" xfId="355" xr:uid="{4F04B65D-D9AB-4B0B-AFC6-05C6A14C355E}"/>
    <cellStyle name="Millares 4 2 2 2" xfId="467" xr:uid="{E4E624A4-9D61-4929-B87B-0DB91640BD77}"/>
    <cellStyle name="Millares 4 2 3" xfId="251" xr:uid="{5B8611B4-9121-4D63-8BE1-3286211555DF}"/>
    <cellStyle name="Millares 4 3" xfId="117" xr:uid="{D25E44F1-BEC2-45D8-A448-379FF68F11B3}"/>
    <cellStyle name="Millares 4 3 2" xfId="301" xr:uid="{C253A747-36EA-47EE-A510-7D0FF1B55CA3}"/>
    <cellStyle name="Millares 4 3 3" xfId="427" xr:uid="{A5086174-677A-4C4C-B407-8A809DD49060}"/>
    <cellStyle name="Millares 4 4" xfId="166" xr:uid="{FB83579C-E897-421F-B798-983995B64520}"/>
    <cellStyle name="Millares 4 5" xfId="522" xr:uid="{D6682FA1-BD41-4588-BC89-E0B258BB63B8}"/>
    <cellStyle name="Millares 5" xfId="67" xr:uid="{F23F5A13-E897-4D6E-AB67-DC45B27AA65D}"/>
    <cellStyle name="Millares 5 2" xfId="88" xr:uid="{BD850713-5606-4BA8-8820-5995A463C0E9}"/>
    <cellStyle name="Millares 5 2 2" xfId="253" xr:uid="{FB08F0A0-18CC-4177-A1EE-F4E9A01F4435}"/>
    <cellStyle name="Millares 5 2 2 2" xfId="468" xr:uid="{60170DDE-E62A-492B-A795-4660082826FD}"/>
    <cellStyle name="Millares 5 3" xfId="115" xr:uid="{B183BE2D-AEC0-4233-AFF9-ACFE0E17CC63}"/>
    <cellStyle name="Millares 5 3 2" xfId="428" xr:uid="{A6079AE8-4EE8-48C0-BB62-75C53D034F5B}"/>
    <cellStyle name="Millares 5 4" xfId="168" xr:uid="{9B55133D-37FE-4533-9890-02B2A3369B83}"/>
    <cellStyle name="Millares 5 5" xfId="520" xr:uid="{B16EE239-4D4D-4A3C-BBEF-FEB2A3A55B70}"/>
    <cellStyle name="Millares 6" xfId="78" xr:uid="{00708113-1282-4064-854D-CDCDDFC4DBC2}"/>
    <cellStyle name="Millares 6 2" xfId="259" xr:uid="{1D1FDB1A-ACF5-4F60-8395-E5AE12978ADD}"/>
    <cellStyle name="Millares 6 2 2" xfId="471" xr:uid="{417BFC5E-B1A9-41DF-852B-F4ED7AF5A780}"/>
    <cellStyle name="Millares 6 3" xfId="175" xr:uid="{A046B0C5-E610-43F4-9C80-11351889851A}"/>
    <cellStyle name="Millares 6 3 2" xfId="431" xr:uid="{B538BE66-E1E1-43C5-84C4-F54035784B66}"/>
    <cellStyle name="Millares 6 4" xfId="517" xr:uid="{912E9B31-CB32-4350-8D8D-6B9899B8DF73}"/>
    <cellStyle name="Millares 69" xfId="143" xr:uid="{C963E7EE-DCA5-432B-AD63-B4864EB62ADC}"/>
    <cellStyle name="Millares 69 2" xfId="312" xr:uid="{F92B69EB-8721-4EE2-A007-EB55757CF1BF}"/>
    <cellStyle name="Millares 69 3" xfId="190" xr:uid="{E8AABF20-877E-44D8-8F48-4CF279C17167}"/>
    <cellStyle name="Millares 7" xfId="83" xr:uid="{9A8415F3-002D-4725-8F87-BD2934F0E9C8}"/>
    <cellStyle name="Millares 7 2" xfId="263" xr:uid="{DA1DBF9C-599F-4C88-A7B5-8F8C94AFBD7B}"/>
    <cellStyle name="Millares 7 2 2" xfId="474" xr:uid="{410DE698-C4F7-493D-9076-14B564EF187B}"/>
    <cellStyle name="Millares 7 3" xfId="180" xr:uid="{911798A3-90DE-457A-A7AF-E507F54BB695}"/>
    <cellStyle name="Millares 7 3 2" xfId="433" xr:uid="{497715C8-F4F6-465D-8F4F-B1907AC520FF}"/>
    <cellStyle name="Millares 7 4" xfId="519" xr:uid="{934EAD32-418C-4AD5-9932-DEF335050E58}"/>
    <cellStyle name="Millares 71" xfId="213" xr:uid="{28CBACF3-0B33-45E2-BD92-7C3309529608}"/>
    <cellStyle name="Millares 71 2" xfId="222" xr:uid="{927559C6-E6C3-4C1C-B3FE-A761540F4081}"/>
    <cellStyle name="Millares 71 2 2" xfId="243" xr:uid="{932881A2-B2A6-4D83-8F8C-13CC8065140A}"/>
    <cellStyle name="Millares 71 2 2 2" xfId="292" xr:uid="{0107D122-D339-495F-BB30-457AE0E1C5E5}"/>
    <cellStyle name="Millares 71 2 2 2 2" xfId="382" xr:uid="{34CB4E0F-CBCE-4C1C-9477-5556BE22B17C}"/>
    <cellStyle name="Millares 71 2 2 2 2 2" xfId="502" xr:uid="{00503961-1689-4E82-9EF2-8B9B58CEBE53}"/>
    <cellStyle name="Millares 71 2 2 3" xfId="351" xr:uid="{B6ED8DF2-BEB5-4CCB-9490-0E3D4F84FFBE}"/>
    <cellStyle name="Millares 71 2 2 3 2" xfId="461" xr:uid="{A6B3F9EF-4764-4A3A-BB81-B4FACF867344}"/>
    <cellStyle name="Millares 71 2 3" xfId="276" xr:uid="{A67CF085-1093-4045-BEC9-71896AD5EE28}"/>
    <cellStyle name="Millares 71 2 3 2" xfId="370" xr:uid="{76869A6A-F11B-43E7-ADA7-23BD02CEC649}"/>
    <cellStyle name="Millares 71 2 3 2 2" xfId="486" xr:uid="{E79C303F-9D07-42A6-AE22-7664A2140094}"/>
    <cellStyle name="Millares 71 2 4" xfId="339" xr:uid="{2078AA18-F372-4BD3-9746-1CD88223C51F}"/>
    <cellStyle name="Millares 71 2 4 2" xfId="445" xr:uid="{F2F27D09-4E4F-4B3B-874E-0F3C8D6EA14C}"/>
    <cellStyle name="Millares 71 3" xfId="236" xr:uid="{FEE5135D-FDD2-46A3-8B09-6DE32464E8CC}"/>
    <cellStyle name="Millares 71 3 2" xfId="285" xr:uid="{CC076D9E-BE13-47D8-8D54-CDA1FA7B8BE9}"/>
    <cellStyle name="Millares 71 3 2 2" xfId="376" xr:uid="{4D568B18-47E9-4AB2-A601-ABF381364C06}"/>
    <cellStyle name="Millares 71 3 2 2 2" xfId="495" xr:uid="{B8D2A515-A58C-412A-B786-71BE2D89C6F4}"/>
    <cellStyle name="Millares 71 3 3" xfId="345" xr:uid="{FA4E67F8-EEF4-49BC-87F8-6FACA58B875F}"/>
    <cellStyle name="Millares 71 3 3 2" xfId="454" xr:uid="{70707AC2-88CB-42A8-A4EA-63B1107F1886}"/>
    <cellStyle name="Millares 71 4" xfId="269" xr:uid="{6C4E0017-EA94-43C3-8B14-7B1E019EBBC5}"/>
    <cellStyle name="Millares 71 4 2" xfId="364" xr:uid="{BB9110D8-567F-4A95-BB4F-F863ECE6467D}"/>
    <cellStyle name="Millares 71 4 2 2" xfId="479" xr:uid="{01A203AC-17C3-4262-BF1C-77687CA1CE1B}"/>
    <cellStyle name="Millares 71 5" xfId="332" xr:uid="{8C8D1142-65BB-4A0D-B56A-6D36B8B3A4AB}"/>
    <cellStyle name="Millares 71 5 2" xfId="438" xr:uid="{51E0785C-FE78-4564-BD49-FB7F919C18DA}"/>
    <cellStyle name="Millares 72" xfId="214" xr:uid="{9158A0E4-28A5-433C-9E17-A1644DEC2B6E}"/>
    <cellStyle name="Millares 72 2" xfId="223" xr:uid="{1A66DFBD-29FB-4C26-B9DB-BD736FF65DE6}"/>
    <cellStyle name="Millares 72 2 2" xfId="244" xr:uid="{CFA9A4AD-A404-4E74-BC2D-8F6E5A540E5B}"/>
    <cellStyle name="Millares 72 2 2 2" xfId="293" xr:uid="{A8D1E68D-B6AC-4D97-BA00-06353E54C961}"/>
    <cellStyle name="Millares 72 2 2 2 2" xfId="383" xr:uid="{4F04C4ED-3072-4A80-AB01-6D439F0D4430}"/>
    <cellStyle name="Millares 72 2 2 2 2 2" xfId="503" xr:uid="{56149234-877C-4D22-BD7B-C09AA8B022C6}"/>
    <cellStyle name="Millares 72 2 2 3" xfId="352" xr:uid="{2421C5CF-FFF9-41F4-B2C9-C799F5C98147}"/>
    <cellStyle name="Millares 72 2 2 3 2" xfId="462" xr:uid="{3899168D-38EC-44D0-9325-1181A0AC0906}"/>
    <cellStyle name="Millares 72 2 3" xfId="277" xr:uid="{0D455656-DF76-45B9-9D84-00F4AD745602}"/>
    <cellStyle name="Millares 72 2 3 2" xfId="371" xr:uid="{372E3D6F-D188-4F64-BAFB-95074D183B60}"/>
    <cellStyle name="Millares 72 2 3 2 2" xfId="487" xr:uid="{9775E55F-534E-4878-8D67-1545CBBC38EA}"/>
    <cellStyle name="Millares 72 2 4" xfId="340" xr:uid="{A3DAD7D7-E5DF-4926-BF1C-CDAB5B4321FA}"/>
    <cellStyle name="Millares 72 2 4 2" xfId="446" xr:uid="{F32C5A5F-3374-4452-8E7E-A0992E424355}"/>
    <cellStyle name="Millares 72 3" xfId="237" xr:uid="{452CA6D6-D4BB-4CBA-A91E-4F4C1CC01372}"/>
    <cellStyle name="Millares 72 3 2" xfId="286" xr:uid="{93F5FC90-5B78-4176-B1D2-F10709469696}"/>
    <cellStyle name="Millares 72 3 2 2" xfId="377" xr:uid="{6D0F5D62-EC01-4963-B11C-C984A4BFBAC1}"/>
    <cellStyle name="Millares 72 3 2 2 2" xfId="496" xr:uid="{9B3A314D-57F3-48E0-B60B-14760A708D19}"/>
    <cellStyle name="Millares 72 3 3" xfId="346" xr:uid="{E87693D3-3534-49F7-A4EA-368EC28CC46D}"/>
    <cellStyle name="Millares 72 3 3 2" xfId="455" xr:uid="{9B2613DA-45F9-4395-AF34-0B8667D68B6C}"/>
    <cellStyle name="Millares 72 4" xfId="270" xr:uid="{E85D2539-669A-4108-BBCA-8222CB5C3A3F}"/>
    <cellStyle name="Millares 72 4 2" xfId="365" xr:uid="{0B319001-9128-4E77-A338-D612A36A8317}"/>
    <cellStyle name="Millares 72 4 2 2" xfId="480" xr:uid="{99DB1C25-9375-4D2D-9D1B-3DD52C6FE930}"/>
    <cellStyle name="Millares 72 5" xfId="333" xr:uid="{3FE162F5-BD1A-4F2F-8BA6-3ADC8CDAB67E}"/>
    <cellStyle name="Millares 72 5 2" xfId="439" xr:uid="{8ABFDB47-6258-482C-8902-60141902FF62}"/>
    <cellStyle name="Millares 73" xfId="192" xr:uid="{B64881FD-D636-4E11-BC0E-F9159B8E8580}"/>
    <cellStyle name="Millares 73 2" xfId="176" xr:uid="{800188FC-2B7F-4D04-8E2D-F8F8F406D31E}"/>
    <cellStyle name="Millares 73 2 2" xfId="221" xr:uid="{413D5996-F30A-4BFD-AD69-C74F6BC6471A}"/>
    <cellStyle name="Millares 73 2 2 2" xfId="242" xr:uid="{D6C7FF8B-773C-4AB5-BABA-56A8E65FEAFC}"/>
    <cellStyle name="Millares 73 2 2 2 2" xfId="291" xr:uid="{F785E0B2-B204-4459-8EB6-F21A2D7E5FF4}"/>
    <cellStyle name="Millares 73 2 2 2 2 2" xfId="381" xr:uid="{7BDD39C1-B953-4518-9B8C-43351CE49E78}"/>
    <cellStyle name="Millares 73 2 2 2 2 2 2" xfId="501" xr:uid="{D8AA60AC-B675-4192-AACC-3DBA7AF4195B}"/>
    <cellStyle name="Millares 73 2 2 2 3" xfId="350" xr:uid="{D55F8C78-2377-4CEE-8C0D-9EBB2E3DDE39}"/>
    <cellStyle name="Millares 73 2 2 2 3 2" xfId="460" xr:uid="{A09EBC91-6E6C-4F9E-9002-EAD13A2326B6}"/>
    <cellStyle name="Millares 73 2 2 3" xfId="275" xr:uid="{DAB6D29F-F615-4DD9-9D56-D20CF5042FF2}"/>
    <cellStyle name="Millares 73 2 2 3 2" xfId="369" xr:uid="{97200040-AC8B-4ADF-B3DC-5B438955E387}"/>
    <cellStyle name="Millares 73 2 2 3 2 2" xfId="485" xr:uid="{A1C6DBC7-41D3-4DA7-886A-02D084524D6D}"/>
    <cellStyle name="Millares 73 2 2 4" xfId="338" xr:uid="{EB9AC9E6-5A5B-46FF-84FD-C91ADD2E585B}"/>
    <cellStyle name="Millares 73 2 2 4 2" xfId="444" xr:uid="{E31995F1-9E36-450C-AA83-A50809260FAD}"/>
    <cellStyle name="Millares 73 2 3" xfId="212" xr:uid="{CBBC781F-3FAE-4C78-9A54-784383C37FFE}"/>
    <cellStyle name="Millares 73 2 3 2" xfId="268" xr:uid="{B3FAC9F4-E8D4-4A92-BD26-53CDD26D7C5C}"/>
    <cellStyle name="Millares 73 2 3 2 2" xfId="363" xr:uid="{30391334-44E7-4B27-8C3D-10D3265029E1}"/>
    <cellStyle name="Millares 73 2 3 2 2 2" xfId="478" xr:uid="{8F268D0E-635A-482A-88AD-038F5813BFD6}"/>
    <cellStyle name="Millares 73 2 3 3" xfId="331" xr:uid="{71D5A5F1-E71B-47AE-A1F4-B5A3E1E8D438}"/>
    <cellStyle name="Millares 73 2 3 3 2" xfId="437" xr:uid="{5F04CABC-C217-4D1C-90F3-F26F6AB514FD}"/>
    <cellStyle name="Millares 73 2 4" xfId="235" xr:uid="{65F33EA0-D7B4-432B-B6A6-CDB67AF4B822}"/>
    <cellStyle name="Millares 73 2 4 2" xfId="284" xr:uid="{BDAF3093-CAA1-4301-938E-D4A9E1842421}"/>
    <cellStyle name="Millares 73 2 4 2 2" xfId="375" xr:uid="{25EF6197-01D8-4D70-BD3B-746823798038}"/>
    <cellStyle name="Millares 73 2 4 2 2 2" xfId="494" xr:uid="{9FAF8815-AA81-4D97-8C57-C814BA5E66AE}"/>
    <cellStyle name="Millares 73 2 4 3" xfId="344" xr:uid="{3C125845-81EC-4BDC-8D03-2460B91B5BB1}"/>
    <cellStyle name="Millares 73 2 4 3 2" xfId="453" xr:uid="{384A62FB-3580-475D-955A-0A28B4EF7CB7}"/>
    <cellStyle name="Millares 73 2 5" xfId="260" xr:uid="{4F48423D-E345-425B-BDFA-EADE87474A32}"/>
    <cellStyle name="Millares 73 2 5 2" xfId="358" xr:uid="{79B75A78-CA7D-4EA9-90F3-3CCD1D2C2313}"/>
    <cellStyle name="Millares 73 2 5 2 2" xfId="472" xr:uid="{07BDA20C-C9BF-4D64-8630-28CD7D2A281B}"/>
    <cellStyle name="Millares 73 2 6" xfId="305" xr:uid="{0E6D5378-5E00-45B5-A72B-41B12F8F5A43}"/>
    <cellStyle name="Millares 73 2 6 2" xfId="432" xr:uid="{A41357AB-B77C-410B-87F4-DF44B276F555}"/>
    <cellStyle name="Millares 73 3" xfId="313" xr:uid="{DAF68BB7-8C49-451D-B170-1FC14E5D2B26}"/>
    <cellStyle name="Millares 79" xfId="565" xr:uid="{1C2B12BB-96E2-43F7-BC21-56AED85FADA0}"/>
    <cellStyle name="Millares 8" xfId="104" xr:uid="{94AF20D8-55C6-4147-83E2-48519E42B1A7}"/>
    <cellStyle name="Millares 8 2" xfId="279" xr:uid="{4B1A4DCB-DCF8-47F2-9F95-02B2A4589F7E}"/>
    <cellStyle name="Millares 8 2 2" xfId="489" xr:uid="{FE8F1B91-EDDB-4534-94A3-696AF4D8AF22}"/>
    <cellStyle name="Millares 8 3" xfId="229" xr:uid="{8E72C7FE-501F-4FCA-BBF6-2F72AA553BF8}"/>
    <cellStyle name="Millares 8 3 2" xfId="448" xr:uid="{99346454-706F-42D6-89D8-1C1CF6BDD389}"/>
    <cellStyle name="Millares 8 4" xfId="521" xr:uid="{90C4E851-2CBD-446D-82E6-F3A99C4E005A}"/>
    <cellStyle name="Millares 9" xfId="105" xr:uid="{D550FD99-081A-4669-9A3C-30C673734BCC}"/>
    <cellStyle name="Millares 9 2" xfId="280" xr:uid="{0FDA2D51-06E1-4E81-9B5F-FF4281E3E6BB}"/>
    <cellStyle name="Millares 9 2 2" xfId="490" xr:uid="{E77169BE-0ED4-4244-B617-93B1EB53DAD4}"/>
    <cellStyle name="Millares 9 3" xfId="230" xr:uid="{FA588912-A123-4970-9770-974A9CC6AB13}"/>
    <cellStyle name="Millares 9 3 2" xfId="449" xr:uid="{91E679BD-F42A-4E93-8A7C-B8D7640FB6AE}"/>
    <cellStyle name="Millares 9 4" xfId="523" xr:uid="{9C4EBBDC-6E2F-4DF8-B517-4F7424F0071B}"/>
    <cellStyle name="Millares 93" xfId="149" xr:uid="{1BBCF3D4-C4C1-4FCE-8D4E-B988A33757BB}"/>
    <cellStyle name="Moneda" xfId="506" builtinId="4"/>
    <cellStyle name="Moneda [0]" xfId="11" builtinId="7"/>
    <cellStyle name="Moneda [0] 2" xfId="59" xr:uid="{180C7BC9-9E9C-4B0A-BD53-E48303018E73}"/>
    <cellStyle name="Moneda [0] 2 2" xfId="101" xr:uid="{CC259650-7C6D-4039-8664-8F8F2C46340D}"/>
    <cellStyle name="Moneda [0] 2 2 2" xfId="126" xr:uid="{16A65876-0155-4F07-90F2-0B343FF3BC40}"/>
    <cellStyle name="Moneda [0] 2 3" xfId="94" xr:uid="{001A5BEF-CD07-48DD-AB6A-506F9336CEA8}"/>
    <cellStyle name="Moneda [0] 2 4" xfId="119" xr:uid="{B4547793-1CB7-4FB4-91F6-62AC093445EF}"/>
    <cellStyle name="Moneda [0] 3" xfId="77" xr:uid="{692592E5-8468-4881-B2C5-4E6CE634C1AF}"/>
    <cellStyle name="Moneda [0] 4" xfId="79" xr:uid="{0C93D143-65AB-41D2-8CA5-287443B1355E}"/>
    <cellStyle name="Moneda 2" xfId="62" xr:uid="{75D15FDB-45DA-4145-831A-8767C63D6FF2}"/>
    <cellStyle name="Moneda 2 2" xfId="537" xr:uid="{C955AA46-56E7-4842-84B6-A709E6F79856}"/>
    <cellStyle name="Moneda 2 3" xfId="568" xr:uid="{AED259A2-132E-4D27-8666-6385FF023F1D}"/>
    <cellStyle name="Moneda 2 4" xfId="508" xr:uid="{4C9E81DB-E70A-44DD-B998-1972C8DE6F27}"/>
    <cellStyle name="Moneda 3" xfId="540" xr:uid="{3542981A-FDCB-48E5-8C29-3AB56A6C2175}"/>
    <cellStyle name="Moneda 4" xfId="548" xr:uid="{79A9CF21-2AEE-4FB3-A51D-BDBF538EE636}"/>
    <cellStyle name="Neutral" xfId="19" builtinId="28" customBuiltin="1"/>
    <cellStyle name="Normal" xfId="0" builtinId="0"/>
    <cellStyle name="Normal 10" xfId="108" xr:uid="{76D60F3D-6EE7-4432-85F2-239132A07E59}"/>
    <cellStyle name="Normal 10 2" xfId="191" xr:uid="{5D58A355-A3B3-4EF2-887D-FBB4A88614DE}"/>
    <cellStyle name="Normal 10 3" xfId="297" xr:uid="{0785C642-2CDD-4E4E-8339-B538C7C7C0D3}"/>
    <cellStyle name="Normal 11" xfId="109" xr:uid="{62EC8812-45B9-48A0-8D4A-51A6D8FA7ADA}"/>
    <cellStyle name="Normal 12" xfId="127" xr:uid="{F773D294-B925-4232-B6AD-8C4A99955513}"/>
    <cellStyle name="Normal 122 2" xfId="536" xr:uid="{51EA6EE7-35D4-4110-9566-0D08FA9A3F7C}"/>
    <cellStyle name="Normal 129" xfId="544" xr:uid="{D0263518-43D0-4EB3-AEB4-D96C2628E2F2}"/>
    <cellStyle name="Normal 13" xfId="106" xr:uid="{C32AEDED-7177-4948-BEA7-71229CA5F1A3}"/>
    <cellStyle name="Normal 13 2" xfId="157" xr:uid="{CBB23A79-48FE-404F-BF4E-88AFC9DACC29}"/>
    <cellStyle name="Normal 14" xfId="129" xr:uid="{E2FF88D5-9D14-4259-84B9-FB2044AC4F1F}"/>
    <cellStyle name="Normal 15" xfId="130" xr:uid="{BADE2140-B898-4CEE-B671-A5D90E922E8E}"/>
    <cellStyle name="Normal 154" xfId="566" xr:uid="{3256C02D-309F-4846-9661-9DE6CDDA64C9}"/>
    <cellStyle name="Normal 16" xfId="132" xr:uid="{2D25EF58-447A-4FE9-976C-3705444963F9}"/>
    <cellStyle name="Normal 17" xfId="133" xr:uid="{76B9E804-2A10-497F-9FAA-534FD607C8C4}"/>
    <cellStyle name="Normal 170 2" xfId="7" xr:uid="{00000000-0005-0000-0000-000005000000}"/>
    <cellStyle name="Normal 172" xfId="5" xr:uid="{00000000-0005-0000-0000-000006000000}"/>
    <cellStyle name="Normal 18" xfId="134" xr:uid="{28B529CC-6825-4AAD-9BBB-92D4B51DB021}"/>
    <cellStyle name="Normal 181" xfId="177" xr:uid="{CB3BE4BF-5ACA-441C-BC40-96146EB2B915}"/>
    <cellStyle name="Normal 181 2" xfId="306" xr:uid="{5BA003AC-1B00-4EC2-9886-FD174A969735}"/>
    <cellStyle name="Normal 184" xfId="193" xr:uid="{B187624D-1867-495B-A927-79F933F0FE63}"/>
    <cellStyle name="Normal 184 2" xfId="314" xr:uid="{11F679EE-2712-4BAD-83B3-ED67DC65CE79}"/>
    <cellStyle name="Normal 185" xfId="194" xr:uid="{C0DA2359-6F03-4FD7-9339-110747624C74}"/>
    <cellStyle name="Normal 185 2" xfId="315" xr:uid="{246AA9A3-94F6-499F-A9E4-E31302F7F3EE}"/>
    <cellStyle name="Normal 185 3" xfId="560" xr:uid="{4914C8E2-D5B3-48D9-957E-44162C5F8F33}"/>
    <cellStyle name="Normal 186" xfId="195" xr:uid="{45E27EC6-A2CB-485C-AAE6-1639287AAF16}"/>
    <cellStyle name="Normal 186 2" xfId="316" xr:uid="{E8F473EB-89BE-44A5-8089-414A188FE04E}"/>
    <cellStyle name="Normal 186 3" xfId="559" xr:uid="{B1A11BDE-B0C6-412F-A381-78F3AE6C9DF8}"/>
    <cellStyle name="Normal 187" xfId="196" xr:uid="{51EE2D56-BE0C-4C94-BDC5-845CB462F1F0}"/>
    <cellStyle name="Normal 187 2" xfId="317" xr:uid="{46C998C9-3D2F-4964-ABD9-ACE1DFB602C1}"/>
    <cellStyle name="Normal 188" xfId="197" xr:uid="{A4551322-0022-4177-AA70-F58416A06BEE}"/>
    <cellStyle name="Normal 188 2" xfId="318" xr:uid="{7049505F-1924-493F-8BDF-75F6303C4B53}"/>
    <cellStyle name="Normal 19" xfId="135" xr:uid="{355819D5-6210-4442-901A-A902093A0DBC}"/>
    <cellStyle name="Normal 190" xfId="198" xr:uid="{CFEF958F-BC98-4398-A256-A23446A3B850}"/>
    <cellStyle name="Normal 190 2" xfId="319" xr:uid="{FC112298-0D0B-4466-9FDA-3085030ED62F}"/>
    <cellStyle name="Normal 191" xfId="199" xr:uid="{3CA4365D-0A20-4159-99BC-C07D3B1BC0D8}"/>
    <cellStyle name="Normal 191 2" xfId="320" xr:uid="{7DE9F39D-8BB5-4C86-89A5-C3C351E8402D}"/>
    <cellStyle name="Normal 192" xfId="200" xr:uid="{31560403-496F-4990-9338-706104BD14C4}"/>
    <cellStyle name="Normal 192 2" xfId="321" xr:uid="{EEA2C943-4B5A-40A9-B120-F98B8464BB88}"/>
    <cellStyle name="Normal 193" xfId="201" xr:uid="{1B3F540B-6C94-4254-A822-D86EAEE26399}"/>
    <cellStyle name="Normal 193 2" xfId="322" xr:uid="{660F3FF6-1C26-4AEB-8682-725758029548}"/>
    <cellStyle name="Normal 193 3" xfId="558" xr:uid="{1DB8918E-F7A4-4F5A-924F-3953C4C385B2}"/>
    <cellStyle name="Normal 194" xfId="202" xr:uid="{C7A8FDB9-F4A2-4886-B136-36870C9C4498}"/>
    <cellStyle name="Normal 194 2" xfId="323" xr:uid="{7B4E191F-B901-4CBB-9CE0-D552FE97BBF0}"/>
    <cellStyle name="Normal 196" xfId="203" xr:uid="{F99B8B0F-1515-4964-B528-8632F7288148}"/>
    <cellStyle name="Normal 196 2" xfId="324" xr:uid="{1DF944B1-F267-4126-AF46-2AC35755B05C}"/>
    <cellStyle name="Normal 197" xfId="204" xr:uid="{B2DCFCAC-12F5-493E-8F4E-053B5E1E8919}"/>
    <cellStyle name="Normal 197 2" xfId="325" xr:uid="{D90EE107-CB93-41C9-A8CF-56CD81D2D3C9}"/>
    <cellStyle name="Normal 199" xfId="205" xr:uid="{51C6623F-C823-48FA-8C6F-9618782A5735}"/>
    <cellStyle name="Normal 199 2" xfId="326" xr:uid="{F1473230-1B39-460F-998A-593C0C7B1409}"/>
    <cellStyle name="Normal 2" xfId="3" xr:uid="{00000000-0005-0000-0000-000007000000}"/>
    <cellStyle name="Normal 2 17" xfId="9" xr:uid="{45D62159-686D-4D82-A8AF-0D9594E3C065}"/>
    <cellStyle name="Normal 2 2" xfId="71" xr:uid="{84D1C848-E880-49AA-8DB5-82B037D8213C}"/>
    <cellStyle name="Normal 2 2 2" xfId="74" xr:uid="{120C4A94-A57F-46E8-926A-987FA94DE648}"/>
    <cellStyle name="Normal 2 2 2 2" xfId="183" xr:uid="{136DD35C-B044-472F-A9A0-DBED6DADF324}"/>
    <cellStyle name="Normal 2 2 3" xfId="92" xr:uid="{41D6AA7F-9E3A-4B0B-A63A-8E7E939BA844}"/>
    <cellStyle name="Normal 2 2 4" xfId="535" xr:uid="{6FB9D66B-089B-4661-B830-5EA6A8F61D6C}"/>
    <cellStyle name="Normal 2 3" xfId="64" xr:uid="{DC64A87C-A911-4553-94CF-E4C6E96925D6}"/>
    <cellStyle name="Normal 2 3 2" xfId="91" xr:uid="{23AF5C93-8EAB-4273-B4A8-3678EF2F6F41}"/>
    <cellStyle name="Normal 2 3 3" xfId="160" xr:uid="{6CE33659-80CB-49BB-9002-D2B6250877EA}"/>
    <cellStyle name="Normal 2 3 4" xfId="530" xr:uid="{44AE31B8-2318-4EB6-A94D-A04FB92D57F9}"/>
    <cellStyle name="Normal 2 4" xfId="75" xr:uid="{21B2F174-8F3B-46F8-8997-292EAD529629}"/>
    <cellStyle name="Normal 2 4 2" xfId="553" xr:uid="{C9AC4B0C-B43F-4D82-ABAF-22D1C3ED355E}"/>
    <cellStyle name="Normal 2 40" xfId="210" xr:uid="{8EC58DEE-9C6B-4501-9054-B210568B4024}"/>
    <cellStyle name="Normal 2 44" xfId="211" xr:uid="{B9EEC50C-7A7C-413B-9F90-6B51E18ED1F2}"/>
    <cellStyle name="Normal 2 5" xfId="138" xr:uid="{4D93E3A2-AFDE-4804-9C82-9AFC4AB50916}"/>
    <cellStyle name="Normal 2 6" xfId="54" xr:uid="{E6282C53-0F5F-48F6-ACC2-87340AE889E6}"/>
    <cellStyle name="Normal 2 7" xfId="512" xr:uid="{925433E3-1701-48B5-B1E1-D262B165D16B}"/>
    <cellStyle name="Normal 2_Capex Octubre 08 Template 2008 IDB corre" xfId="526" xr:uid="{97B0314A-C044-4113-9B22-F82408DBE9B9}"/>
    <cellStyle name="Normal 20" xfId="137" xr:uid="{8CD408C2-A202-4B3E-9070-8ECBA1BDE90C}"/>
    <cellStyle name="Normal 200" xfId="206" xr:uid="{6DB11644-E774-4F22-AF58-F72850D8DE1A}"/>
    <cellStyle name="Normal 200 2" xfId="327" xr:uid="{BAD71037-57D3-4A23-9C42-C3752CE58EA8}"/>
    <cellStyle name="Normal 201" xfId="207" xr:uid="{E6ABB302-9E25-4CCD-9661-363122DE452D}"/>
    <cellStyle name="Normal 201 2" xfId="328" xr:uid="{AA2A6A31-3CE6-4A39-B292-2807BB886682}"/>
    <cellStyle name="Normal 202" xfId="208" xr:uid="{864AD7A1-FC41-4033-B937-E91E01ACED42}"/>
    <cellStyle name="Normal 202 2" xfId="329" xr:uid="{8C196EB7-6C4A-48A2-BDD2-708F793679F1}"/>
    <cellStyle name="Normal 204" xfId="209" xr:uid="{673D6996-99D6-41B7-9ADF-E3F75A2F237C}"/>
    <cellStyle name="Normal 204 2" xfId="330" xr:uid="{76DB10C7-2466-4807-BEED-AD3DB2C92418}"/>
    <cellStyle name="Normal 21" xfId="142" xr:uid="{714E5C27-9926-4696-A531-244E7375CFAA}"/>
    <cellStyle name="Normal 21 2" xfId="189" xr:uid="{5B7078D6-9AC8-4B06-A150-9067201835B5}"/>
    <cellStyle name="Normal 214 2" xfId="150" xr:uid="{C8C5DBA6-F3AF-47D2-9D5C-8AE1FAC295AE}"/>
    <cellStyle name="Normal 214 2 11" xfId="152" xr:uid="{687038B7-6C9B-4E55-B779-3ADA9F595989}"/>
    <cellStyle name="Normal 214 2 38" xfId="384" xr:uid="{ADF0176C-5BDE-41F9-B8A1-039D9F0BE287}"/>
    <cellStyle name="Normal 22" xfId="53" xr:uid="{75E1AE8F-85E5-464B-9354-21D5FAD23C5C}"/>
    <cellStyle name="Normal 25 2" xfId="528" xr:uid="{8E3144FD-8B58-48FD-BA09-571FC8748505}"/>
    <cellStyle name="Normal 28" xfId="182" xr:uid="{3D65C46F-A571-45C7-83B8-EABF629E6A81}"/>
    <cellStyle name="Normal 28 2" xfId="309" xr:uid="{6F35509E-7781-4D8C-A813-B3F4AEE76777}"/>
    <cellStyle name="Normal 3" xfId="60" xr:uid="{59931FE0-1A69-4307-B987-5E2CAFBF7FD5}"/>
    <cellStyle name="Normal 3 2" xfId="85" xr:uid="{36AD3B4C-478A-4FC5-A4F5-5AD899139E4E}"/>
    <cellStyle name="Normal 3 2 2" xfId="226" xr:uid="{9B3879B4-001B-4F19-8A93-925F30ECB668}"/>
    <cellStyle name="Normal 3 2 3" xfId="174" xr:uid="{B01E9E48-5D52-4FE5-968B-CDAE5414AC82}"/>
    <cellStyle name="Normal 3 3" xfId="225" xr:uid="{77D47CAD-7AB3-4107-BF9A-9B1AEC524923}"/>
    <cellStyle name="Normal 3 4" xfId="216" xr:uid="{1B179520-91B8-4B19-8DD0-67FD8A030087}"/>
    <cellStyle name="Normal 3 5" xfId="248" xr:uid="{83E8F5B9-2B60-4B92-B36F-02851E94F22F}"/>
    <cellStyle name="Normal 3 6" xfId="163" xr:uid="{DED6F88F-0C1F-4BDB-86B5-1A77A25067C6}"/>
    <cellStyle name="Normal 3 7" xfId="507" xr:uid="{FE1A162D-CD02-4DCC-BD60-13D192C27672}"/>
    <cellStyle name="Normal 4" xfId="72" xr:uid="{6B728261-9B10-4912-B6B6-917F83278F55}"/>
    <cellStyle name="Normal 4 2" xfId="570" xr:uid="{FA0B36F7-05F1-44F5-982F-B9DC846A9904}"/>
    <cellStyle name="Normal 4 2 2 3" xfId="186" xr:uid="{7AA53EE7-0328-4C40-8139-B2294F6A1EF1}"/>
    <cellStyle name="Normal 4 3" xfId="543" xr:uid="{CCF6D386-FE5D-4FA9-B259-C45E4141D240}"/>
    <cellStyle name="Normal 42" xfId="511" xr:uid="{5DE82EE6-F89E-4F27-A702-38961904FECC}"/>
    <cellStyle name="Normal 42 2" xfId="552" xr:uid="{D461A551-4A97-4427-AF5A-D5F168C52D5D}"/>
    <cellStyle name="Normal 5" xfId="55" xr:uid="{0D707853-F11A-415C-AC60-AFA928D04B84}"/>
    <cellStyle name="Normal 5 2" xfId="249" xr:uid="{16E56C61-7DF4-4D7C-8B32-9C563813119B}"/>
    <cellStyle name="Normal 5 3" xfId="164" xr:uid="{D9E79043-C013-455A-84AA-6E8FC913EAB8}"/>
    <cellStyle name="Normal 5 4" xfId="545" xr:uid="{73D177EF-BD4E-460E-8EDE-44D8DE6A09D8}"/>
    <cellStyle name="Normal 6" xfId="66" xr:uid="{DA0FF7D5-2B0E-499E-9108-90EEEBBAACA0}"/>
    <cellStyle name="Normal 6 2" xfId="252" xr:uid="{34E960F9-7723-4EDE-A1A2-4E1B681FFEFA}"/>
    <cellStyle name="Normal 6 3" xfId="167" xr:uid="{9F0E3184-3338-45F4-9F11-CE8C44A1998E}"/>
    <cellStyle name="Normal 6 4" xfId="546" xr:uid="{D1E88F14-FEBB-4E57-B7DC-9EB35FC74485}"/>
    <cellStyle name="Normal 7" xfId="69" xr:uid="{F0545402-B941-42E3-A28F-6D6AD688E6E2}"/>
    <cellStyle name="Normal 7 2" xfId="255" xr:uid="{33C4E3B7-DE48-408D-9F72-E807CD1CDC82}"/>
    <cellStyle name="Normal 7 3" xfId="170" xr:uid="{AD3C6331-51FA-40D4-A2E2-2DC41CCA2532}"/>
    <cellStyle name="Normal 7 4" xfId="549" xr:uid="{9F906EB4-2E55-4ECE-A09B-84F2DF7C0B24}"/>
    <cellStyle name="Normal 8" xfId="81" xr:uid="{7E8C85BD-059D-4A21-88CB-0E71D87665B7}"/>
    <cellStyle name="Normal 8 2" xfId="262" xr:uid="{C8DE7E26-2DD7-4B3F-A7A7-A25E4B650B1A}"/>
    <cellStyle name="Normal 8 3" xfId="179" xr:uid="{A6BAB81E-69B6-43FD-A31A-542FD6DE1EF6}"/>
    <cellStyle name="Normal 8 4" xfId="571" xr:uid="{A00F8B2F-F2A8-41E6-9510-69ED7260E0E2}"/>
    <cellStyle name="Normal 80" xfId="561" xr:uid="{7FB5DA2D-B7F8-4C2D-88BD-7ADA44ED0C0F}"/>
    <cellStyle name="Normal 9" xfId="102" xr:uid="{80CF7FB5-3DC1-47A6-BBAD-71357905E3B5}"/>
    <cellStyle name="Normal 9 2" xfId="228" xr:uid="{E6BEF170-4C67-4018-9D5F-0523B8EAA6F0}"/>
    <cellStyle name="Notas" xfId="26" builtinId="10" customBuiltin="1"/>
    <cellStyle name="Porcentaje" xfId="2" builtinId="5"/>
    <cellStyle name="Porcentaje 13" xfId="532" xr:uid="{1E70D436-6B02-4E4D-8E46-202CCFE54862}"/>
    <cellStyle name="Porcentaje 2" xfId="141" xr:uid="{DD1B193E-A65A-4977-8FE8-DAE51AC52D73}"/>
    <cellStyle name="Porcentaje 2 2" xfId="156" xr:uid="{984FC220-97AF-4336-AC07-B9EA1D140983}"/>
    <cellStyle name="Porcentaje 2 2 2" xfId="304" xr:uid="{D72166EE-66BC-4520-A77E-AB4FF9A8A3C7}"/>
    <cellStyle name="Porcentaje 2 2 3" xfId="533" xr:uid="{821218A5-CC5C-45B9-9473-31B38A5C2E88}"/>
    <cellStyle name="Porcentaje 2 3" xfId="254" xr:uid="{524F67A3-D93E-4CD2-80A1-3FD71E75AE2B}"/>
    <cellStyle name="Porcentaje 2 4" xfId="169" xr:uid="{DDA59A3A-87D6-4006-A859-3C0455F86D09}"/>
    <cellStyle name="Porcentaje 3" xfId="171" xr:uid="{FD19B4A5-48B7-4AE3-8759-071499DC98DA}"/>
    <cellStyle name="Porcentaje 3 2" xfId="256" xr:uid="{A47FCD63-303B-4617-AE00-B69A6BADD604}"/>
    <cellStyle name="Porcentaje 3 3" xfId="541" xr:uid="{E67B5C25-C572-4022-B99A-A62AC7BD94EB}"/>
    <cellStyle name="Porcentaje 4" xfId="185" xr:uid="{192A8496-A56F-4A89-8F69-3E327825E2FD}"/>
    <cellStyle name="Porcentaje 4 2" xfId="265" xr:uid="{08D5345B-C140-469B-A9B9-3F51EEE88B5C}"/>
    <cellStyle name="Porcentaje 5" xfId="232" xr:uid="{B475809D-6DBF-4299-B525-26322F612BE6}"/>
    <cellStyle name="Porcentaje 6" xfId="296" xr:uid="{EF745F37-AF85-471F-AA0F-E6C2CA9121D4}"/>
    <cellStyle name="Porcentaje 7" xfId="178" xr:uid="{237FF161-ACBD-43AE-851F-11E097AADDF5}"/>
    <cellStyle name="Porcentaje 8" xfId="307" xr:uid="{BC7C13ED-BA84-4365-B522-7F6B307E82DB}"/>
    <cellStyle name="Porcentual 2" xfId="224" xr:uid="{AC89E94C-D2B6-4B8E-A527-BFB41235F101}"/>
    <cellStyle name="Salida" xfId="21" builtinId="21" customBuiltin="1"/>
    <cellStyle name="SAPBorder" xfId="405" xr:uid="{BBD90C25-9D94-4250-9998-A41B604C6564}"/>
    <cellStyle name="SAPDataCell" xfId="387" xr:uid="{43805EA9-6E32-4636-B6E6-4EAEF603D36C}"/>
    <cellStyle name="SAPDataRemoved" xfId="406" xr:uid="{1F22CDAB-7952-40CA-914A-AB33B914B27B}"/>
    <cellStyle name="SAPDataTotalCell" xfId="388" xr:uid="{4ECEF252-45F1-4C11-9BFA-92EE7BB6C46F}"/>
    <cellStyle name="SAPDimensionCell" xfId="386" xr:uid="{7FD662F4-C937-4163-AB7C-02AF16630AEF}"/>
    <cellStyle name="SAPEditableDataCell" xfId="390" xr:uid="{37228725-179C-4964-8C7A-164A6C5D42B6}"/>
    <cellStyle name="SAPEditableDataTotalCell" xfId="393" xr:uid="{526CFD81-4135-49AD-BAA7-B6A0FB676353}"/>
    <cellStyle name="SAPEmphasized" xfId="411" xr:uid="{F8B14142-909F-4193-A357-E3BD5C9F535B}"/>
    <cellStyle name="SAPEmphasizedEditableDataCell" xfId="413" xr:uid="{4A2754DE-D794-4824-A2AA-D679C2AA39C3}"/>
    <cellStyle name="SAPEmphasizedEditableDataTotalCell" xfId="414" xr:uid="{3FDA06ED-00EA-4E22-9678-73756817973B}"/>
    <cellStyle name="SAPEmphasizedLockedDataCell" xfId="417" xr:uid="{BDB22D34-F2C5-4840-A69B-7A7283E8FCA1}"/>
    <cellStyle name="SAPEmphasizedLockedDataTotalCell" xfId="418" xr:uid="{E1B31CE5-925D-4612-8A21-7B4E2DE693A1}"/>
    <cellStyle name="SAPEmphasizedReadonlyDataCell" xfId="415" xr:uid="{E8F53A2A-7339-433A-8F72-55675E42889F}"/>
    <cellStyle name="SAPEmphasizedReadonlyDataTotalCell" xfId="416" xr:uid="{D7E128CE-E5CC-413C-BBD3-7CCBACFCF404}"/>
    <cellStyle name="SAPEmphasizedTotal" xfId="412" xr:uid="{01836C85-9B0C-43CB-8647-DDF67CDE98EF}"/>
    <cellStyle name="SAPError" xfId="407" xr:uid="{213C7E0F-69B6-4C83-806C-143791F6B9B5}"/>
    <cellStyle name="SAPExceptionLevel1" xfId="396" xr:uid="{EEC863B3-583D-4098-9467-476CDC000173}"/>
    <cellStyle name="SAPExceptionLevel2" xfId="397" xr:uid="{36C74AA5-9123-44FC-9E53-A265B74440C2}"/>
    <cellStyle name="SAPExceptionLevel3" xfId="398" xr:uid="{C62128CF-E57D-4401-81C6-C687A8C8040D}"/>
    <cellStyle name="SAPExceptionLevel4" xfId="399" xr:uid="{F3AB4AB8-3DD9-41A9-BE78-97B7C329FA90}"/>
    <cellStyle name="SAPExceptionLevel5" xfId="400" xr:uid="{E07A0EA9-A6EC-4DCA-B372-24F180DDF705}"/>
    <cellStyle name="SAPExceptionLevel6" xfId="401" xr:uid="{A0265E75-EEC4-4493-8D7A-79C887110539}"/>
    <cellStyle name="SAPExceptionLevel7" xfId="402" xr:uid="{F2F447D2-31B3-4608-96FC-09FEE01F59F1}"/>
    <cellStyle name="SAPExceptionLevel8" xfId="403" xr:uid="{1140F3FA-12F1-496D-A6F6-BE9F7A4CB411}"/>
    <cellStyle name="SAPExceptionLevel9" xfId="404" xr:uid="{256554A3-7120-4D9A-A605-8D1196D03476}"/>
    <cellStyle name="SAPFormula" xfId="419" xr:uid="{E44F6B69-AA19-44D1-9A9A-4967D851B114}"/>
    <cellStyle name="SAPGroupingFillCell" xfId="389" xr:uid="{DBD017C4-D47C-40B6-B42B-91B135E455FC}"/>
    <cellStyle name="SAPHierarchyCell" xfId="420" xr:uid="{2B1F7538-089D-45C1-8100-CFB195FBD5D7}"/>
    <cellStyle name="SAPHierarchyOddCell" xfId="421" xr:uid="{EAA3575D-7D1E-4F1D-BA91-D0BC9A4BCC05}"/>
    <cellStyle name="SAPLockedDataCell" xfId="392" xr:uid="{D5A7F0EC-0CE1-430D-AAE4-8D3AA0928A97}"/>
    <cellStyle name="SAPLockedDataTotalCell" xfId="395" xr:uid="{90E76E90-53B9-45FB-B303-6516251F23C9}"/>
    <cellStyle name="SAPMemberCell" xfId="409" xr:uid="{85D09F11-EE08-4C1D-849D-6806B3B4E61E}"/>
    <cellStyle name="SAPMemberTotalCell" xfId="410" xr:uid="{F1D7181B-E616-47E1-9F09-E8A9A5F0A9F3}"/>
    <cellStyle name="SAPMessageText" xfId="408" xr:uid="{FD199133-3856-4C5C-81AA-097C72E5030B}"/>
    <cellStyle name="SAPReadonlyDataCell" xfId="391" xr:uid="{D83F450C-AD42-4213-981D-93DC1BF5D9A6}"/>
    <cellStyle name="SAPReadonlyDataTotalCell" xfId="394" xr:uid="{9C6B534B-09CE-4E25-8EB5-8A285EC2338C}"/>
    <cellStyle name="Texto de advertencia" xfId="25" builtinId="11" customBuiltin="1"/>
    <cellStyle name="Texto explicativo" xfId="27" builtinId="53" customBuiltin="1"/>
    <cellStyle name="Título" xfId="12" builtinId="15" customBuiltin="1"/>
    <cellStyle name="Título 2" xfId="14" builtinId="17" customBuiltin="1"/>
    <cellStyle name="Título 3" xfId="15" builtinId="18" customBuiltin="1"/>
    <cellStyle name="Total" xfId="28" builtinId="25" customBuiltin="1"/>
  </cellStyles>
  <dxfs count="5">
    <dxf>
      <border>
        <left style="thin">
          <color theme="0" tint="-0.34998626667073579"/>
        </left>
        <right style="thin">
          <color theme="0" tint="-0.34998626667073579"/>
        </right>
        <top style="thin">
          <color theme="0" tint="-0.34998626667073579"/>
        </top>
        <bottom style="thin">
          <color theme="0" tint="-0.34998626667073579"/>
        </bottom>
        <horizontal style="thin">
          <color theme="0" tint="-0.34998626667073579"/>
        </horizontal>
      </border>
    </dxf>
    <dxf>
      <border>
        <left style="thin">
          <color theme="0" tint="-0.34998626667073579"/>
        </left>
        <right style="thin">
          <color theme="0" tint="-0.34998626667073579"/>
        </right>
        <bottom style="thin">
          <color theme="0" tint="-0.34998626667073579"/>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horizontal style="thin">
          <color auto="1"/>
        </horizontal>
      </border>
    </dxf>
    <dxf>
      <font>
        <b/>
        <i val="0"/>
      </font>
      <fill>
        <patternFill>
          <bgColor rgb="FFD7D7D7"/>
        </patternFill>
      </fill>
    </dxf>
    <dxf>
      <font>
        <b val="0"/>
        <i val="0"/>
      </font>
      <fill>
        <patternFill patternType="none">
          <bgColor indexed="65"/>
        </patternFill>
      </fill>
    </dxf>
  </dxfs>
  <tableStyles count="4" defaultTableStyle="TableStyleMedium2" defaultPivotStyle="PivotStyleLight16">
    <tableStyle name="MySqlDefault" pivot="0" table="0" count="2" xr9:uid="{BF516D85-91A6-4227-812F-6B03EBE2E1E4}">
      <tableStyleElement type="wholeTable" dxfId="4"/>
      <tableStyleElement type="headerRow" dxfId="3"/>
    </tableStyle>
    <tableStyle name="Estilo de tabla 1" pivot="0" count="1" xr9:uid="{55C555BA-DF1E-414B-A39A-8129DC473FBB}">
      <tableStyleElement type="wholeTable" dxfId="2"/>
    </tableStyle>
    <tableStyle name="Estilo de tabla 2" pivot="0" count="1" xr9:uid="{9AC02489-0D58-4F1D-A72D-CE1E8F40E988}">
      <tableStyleElement type="wholeTable" dxfId="1"/>
    </tableStyle>
    <tableStyle name="Estilo de tabla 3" pivot="0" count="1" xr9:uid="{34CCBC7E-39B9-41C3-B701-2F886FDE208A}">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306753</xdr:colOff>
      <xdr:row>0</xdr:row>
      <xdr:rowOff>47625</xdr:rowOff>
    </xdr:from>
    <xdr:to>
      <xdr:col>1</xdr:col>
      <xdr:colOff>636709</xdr:colOff>
      <xdr:row>3</xdr:row>
      <xdr:rowOff>123824</xdr:rowOff>
    </xdr:to>
    <xdr:pic>
      <xdr:nvPicPr>
        <xdr:cNvPr id="2" name="1 Imagen" descr="Recorte de pantalla">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06753" y="47625"/>
          <a:ext cx="688975" cy="5158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33130</xdr:rowOff>
    </xdr:from>
    <xdr:to>
      <xdr:col>1</xdr:col>
      <xdr:colOff>0</xdr:colOff>
      <xdr:row>3</xdr:row>
      <xdr:rowOff>18220</xdr:rowOff>
    </xdr:to>
    <xdr:pic>
      <xdr:nvPicPr>
        <xdr:cNvPr id="2" name="1 Imagen" descr="Recorte de pantalla">
          <a:extLst>
            <a:ext uri="{FF2B5EF4-FFF2-40B4-BE49-F238E27FC236}">
              <a16:creationId xmlns:a16="http://schemas.microsoft.com/office/drawing/2014/main" id="{D740DC0B-156C-4939-BACC-AA7849601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0" y="33130"/>
          <a:ext cx="688975" cy="52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3175</xdr:colOff>
      <xdr:row>3</xdr:row>
      <xdr:rowOff>12699</xdr:rowOff>
    </xdr:to>
    <xdr:pic>
      <xdr:nvPicPr>
        <xdr:cNvPr id="2" name="1 Imagen" descr="Recorte de pantalla">
          <a:extLst>
            <a:ext uri="{FF2B5EF4-FFF2-40B4-BE49-F238E27FC236}">
              <a16:creationId xmlns:a16="http://schemas.microsoft.com/office/drawing/2014/main" id="{2DD02E12-6D6C-4162-872E-DDCE1D051A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8100" y="19050"/>
          <a:ext cx="688975" cy="520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28122</xdr:colOff>
      <xdr:row>0</xdr:row>
      <xdr:rowOff>50346</xdr:rowOff>
    </xdr:from>
    <xdr:to>
      <xdr:col>0</xdr:col>
      <xdr:colOff>627138</xdr:colOff>
      <xdr:row>2</xdr:row>
      <xdr:rowOff>136071</xdr:rowOff>
    </xdr:to>
    <xdr:pic>
      <xdr:nvPicPr>
        <xdr:cNvPr id="2" name="1 Imagen" descr="Recorte de pantalla">
          <a:extLst>
            <a:ext uri="{FF2B5EF4-FFF2-40B4-BE49-F238E27FC236}">
              <a16:creationId xmlns:a16="http://schemas.microsoft.com/office/drawing/2014/main" id="{CF0A182B-02B6-4BF6-898E-F0B29AC25B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28122" y="50346"/>
          <a:ext cx="599016" cy="450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600075</xdr:colOff>
      <xdr:row>1</xdr:row>
      <xdr:rowOff>211827</xdr:rowOff>
    </xdr:to>
    <xdr:pic>
      <xdr:nvPicPr>
        <xdr:cNvPr id="2" name="1 Imagen" descr="Recorte de pantalla">
          <a:extLst>
            <a:ext uri="{FF2B5EF4-FFF2-40B4-BE49-F238E27FC236}">
              <a16:creationId xmlns:a16="http://schemas.microsoft.com/office/drawing/2014/main" id="{8B7D596B-FBB6-4456-B546-6762A16566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95250" y="19050"/>
          <a:ext cx="501650" cy="3832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9525</xdr:colOff>
      <xdr:row>3</xdr:row>
      <xdr:rowOff>12699</xdr:rowOff>
    </xdr:to>
    <xdr:pic>
      <xdr:nvPicPr>
        <xdr:cNvPr id="2" name="1 Imagen" descr="Recorte de pantalla">
          <a:extLst>
            <a:ext uri="{FF2B5EF4-FFF2-40B4-BE49-F238E27FC236}">
              <a16:creationId xmlns:a16="http://schemas.microsoft.com/office/drawing/2014/main" id="{8FEAA4A3-29AB-44E0-B380-514356E48F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19050" y="19050"/>
          <a:ext cx="688975" cy="5206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252457</xdr:colOff>
      <xdr:row>2</xdr:row>
      <xdr:rowOff>36753</xdr:rowOff>
    </xdr:from>
    <xdr:to>
      <xdr:col>1</xdr:col>
      <xdr:colOff>1151702</xdr:colOff>
      <xdr:row>5</xdr:row>
      <xdr:rowOff>178280</xdr:rowOff>
    </xdr:to>
    <xdr:pic>
      <xdr:nvPicPr>
        <xdr:cNvPr id="2" name="1 Imagen" descr="Recorte de pantalla">
          <a:extLst>
            <a:ext uri="{FF2B5EF4-FFF2-40B4-BE49-F238E27FC236}">
              <a16:creationId xmlns:a16="http://schemas.microsoft.com/office/drawing/2014/main" id="{DCBDA8BB-B46F-4A3C-B991-DC107BAF2D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531472" y="402359"/>
          <a:ext cx="902420" cy="6867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0</xdr:col>
      <xdr:colOff>568325</xdr:colOff>
      <xdr:row>2</xdr:row>
      <xdr:rowOff>21327</xdr:rowOff>
    </xdr:to>
    <xdr:pic>
      <xdr:nvPicPr>
        <xdr:cNvPr id="2" name="1 Imagen" descr="Recorte de pantalla">
          <a:extLst>
            <a:ext uri="{FF2B5EF4-FFF2-40B4-BE49-F238E27FC236}">
              <a16:creationId xmlns:a16="http://schemas.microsoft.com/office/drawing/2014/main" id="{605896EF-1E85-46BD-A4D0-43B9E4853B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66675" y="9525"/>
          <a:ext cx="501650" cy="3832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82550</xdr:colOff>
      <xdr:row>0</xdr:row>
      <xdr:rowOff>63500</xdr:rowOff>
    </xdr:from>
    <xdr:to>
      <xdr:col>0</xdr:col>
      <xdr:colOff>657225</xdr:colOff>
      <xdr:row>2</xdr:row>
      <xdr:rowOff>141287</xdr:rowOff>
    </xdr:to>
    <xdr:pic>
      <xdr:nvPicPr>
        <xdr:cNvPr id="2" name="1 Imagen" descr="Recorte de pantalla">
          <a:extLst>
            <a:ext uri="{FF2B5EF4-FFF2-40B4-BE49-F238E27FC236}">
              <a16:creationId xmlns:a16="http://schemas.microsoft.com/office/drawing/2014/main" id="{4B7BE1B9-7E37-4828-9881-55C6EFBC74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82550" y="63500"/>
          <a:ext cx="571500" cy="442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76201</xdr:colOff>
      <xdr:row>0</xdr:row>
      <xdr:rowOff>0</xdr:rowOff>
    </xdr:from>
    <xdr:to>
      <xdr:col>0</xdr:col>
      <xdr:colOff>552451</xdr:colOff>
      <xdr:row>1</xdr:row>
      <xdr:rowOff>178509</xdr:rowOff>
    </xdr:to>
    <xdr:pic>
      <xdr:nvPicPr>
        <xdr:cNvPr id="2" name="1 Imagen" descr="Recorte de pantalla">
          <a:extLst>
            <a:ext uri="{FF2B5EF4-FFF2-40B4-BE49-F238E27FC236}">
              <a16:creationId xmlns:a16="http://schemas.microsoft.com/office/drawing/2014/main" id="{7549575F-1DA1-4B55-9CD4-9E4FD446D3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76201" y="0"/>
          <a:ext cx="476250" cy="3626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0</xdr:col>
      <xdr:colOff>495300</xdr:colOff>
      <xdr:row>1</xdr:row>
      <xdr:rowOff>201009</xdr:rowOff>
    </xdr:to>
    <xdr:pic>
      <xdr:nvPicPr>
        <xdr:cNvPr id="2" name="1 Imagen" descr="Recorte de pantalla">
          <a:extLst>
            <a:ext uri="{FF2B5EF4-FFF2-40B4-BE49-F238E27FC236}">
              <a16:creationId xmlns:a16="http://schemas.microsoft.com/office/drawing/2014/main" id="{87F6E7DF-9EFD-4377-A5E8-104B1B1ECF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47625" y="76200"/>
          <a:ext cx="447675" cy="3438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CNAPA121\APACONTABBCN\SOCIET\Anexos\anexos.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ACCIONES/simesa/JUNTA/LIQUIDAC.XLS" TargetMode="External"/><Relationship Id="rId1" Type="http://schemas.openxmlformats.org/officeDocument/2006/relationships/externalLinkPath" Target="/ACCIONES/simesa/JUNTA/LIQUIDA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itan\S_Reuniones\HOME\MESACON\AUXILIAR%20OPERATIVO%20DIVISAS\CONTAB%20MANUALES\Swap%20Fanalca%20revis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ACCIONES/simesa/JUNTA/NORMAISO.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CCIONES/simesa/JUNTA/NORMAISO.XLS" TargetMode="External"/><Relationship Id="rId1" Type="http://schemas.openxmlformats.org/officeDocument/2006/relationships/externalLinkPath" Target="/ACCIONES/simesa/JUNTA/NORMAI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is%20Documentos%201\USUARIOS\ARCHIVOS\EXCEL\Invergp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indows\TEMP\PRESU9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mdepcd1\Fvadmfid\WINDOWS\TEMP\Accionistas%20por%20Grupos%20a%20Jul%2023-99.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540%20Cuentas%20de%20orden%20-%20Cedula%20sumaria%20y%20prueba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utlook.office.com/ACCIONES/simesa/JUNTA/LIQUID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IMPUESTO (2)"/>
      <sheetName val="CARTERA "/>
      <sheetName val="Moneda Extr."/>
      <sheetName val="Sdo.Empres.Grupo."/>
      <sheetName val="Fonpe"/>
      <sheetName val="Prov.Riesg.Gtos."/>
      <sheetName val="Dif.Cambio"/>
      <sheetName val="IMPUESTO"/>
      <sheetName val="Ant.y Dif."/>
      <sheetName val="SINTESIS"/>
      <sheetName val="Hoja1"/>
      <sheetName val="Indicadores"/>
      <sheetName val="IMPUESTO_(2)"/>
      <sheetName val="CARTERA_"/>
      <sheetName val="Moneda_Extr_"/>
      <sheetName val="Sdo_Empres_Grupo_"/>
      <sheetName val="Prov_Riesg_Gtos_"/>
      <sheetName val="Dif_Cambio"/>
      <sheetName val="Ant_y_Dif_"/>
      <sheetName val="Listas"/>
      <sheetName val="JUNIO MICOL Pago"/>
      <sheetName val="Precios (2)"/>
      <sheetName val="Precios NE"/>
      <sheetName val="Factura"/>
      <sheetName val="Precios"/>
      <sheetName val="Toma de Relectura Sin Soporte F"/>
      <sheetName val="Multiservicios MI-MS"/>
      <sheetName val="Multiservicios NS"/>
      <sheetName val="Ctos del Plan 2019"/>
      <sheetName val="Imputación 2019"/>
      <sheetName val="Lista Cheque facturacion"/>
      <sheetName val="Prom Dia"/>
      <sheetName val="Act x OS"/>
      <sheetName val="A3"/>
      <sheetName val="Plan1"/>
      <sheetName val="Intragrupo MIN"/>
      <sheetName val="Prefactura Montaje "/>
      <sheetName val="COP 10% Equipos EM DAP"/>
      <sheetName val="USD 10% Equipos EM DAP"/>
      <sheetName val="COP 20% Scada ING DET"/>
      <sheetName val="USD 20% Scada ING DET"/>
      <sheetName val="COP 5% Equipos EM Inicio Mont"/>
      <sheetName val="USD 5% Equipos EM Inicio Mont"/>
      <sheetName val="Resumen"/>
      <sheetName val="2019 10 Acta 8 EEM"/>
      <sheetName val="2019 10 Acta 1 EEM Mon"/>
      <sheetName val="HE"/>
      <sheetName val="Ejecutado (Monedas)"/>
      <sheetName val="2018 10 Acta 3"/>
      <sheetName val="2018 09 Acta 2"/>
      <sheetName val="2018 06 Acta 1"/>
      <sheetName val="Equipos"/>
      <sheetName val="Pre-factura Sum"/>
      <sheetName val="Pre-factura OC y Mon"/>
      <sheetName val="2019 11 Acta 08"/>
      <sheetName val="Acta Parcial No.13 (OC-MEM)"/>
      <sheetName val="costo elementos n1"/>
      <sheetName val="IMPUESTO_(2)1"/>
      <sheetName val="CARTERA_1"/>
      <sheetName val="Moneda_Extr_1"/>
      <sheetName val="Sdo_Empres_Grupo_1"/>
      <sheetName val="Prov_Riesg_Gtos_1"/>
      <sheetName val="Dif_Cambio1"/>
      <sheetName val="Ant_y_Dif_1"/>
      <sheetName val="CONSOLIDADO"/>
      <sheetName val="DATOS"/>
      <sheetName val="GRAFICOS"/>
      <sheetName val="ListadoHitos"/>
      <sheetName val="Cronograma Presupuesto"/>
      <sheetName val="ESRI_MAPINFO_SHEET"/>
      <sheetName val="Leyenda"/>
      <sheetName val="Datos Semanales"/>
      <sheetName val="Datos Mensuales"/>
      <sheetName val="BASE ACUM"/>
      <sheetName val="PTO original"/>
      <sheetName val="Intragrupo_MIN"/>
      <sheetName val="Datos_Semanales"/>
      <sheetName val="Datos_Mensuales"/>
      <sheetName val="BASE_ACUM"/>
      <sheetName val="PTO_original"/>
      <sheetName val="Intragrupo_MIN1"/>
      <sheetName val="Datos_Semanales1"/>
      <sheetName val="Datos_Mensuales1"/>
      <sheetName val="BASE_ACUM1"/>
      <sheetName val="PTO_original1"/>
      <sheetName val="IMPUESTO_(2)2"/>
      <sheetName val="CARTERA_2"/>
      <sheetName val="Moneda_Extr_2"/>
      <sheetName val="Sdo_Empres_Grupo_2"/>
      <sheetName val="Prov_Riesg_Gtos_2"/>
      <sheetName val="Dif_Cambio2"/>
      <sheetName val="Ant_y_Dif_2"/>
      <sheetName val="Intragrupo_MIN2"/>
      <sheetName val="Datos_Semanales2"/>
      <sheetName val="Datos_Mensuales2"/>
      <sheetName val="BASE_ACUM2"/>
      <sheetName val="PTO_original2"/>
      <sheetName val="IMPUESTO_(2)3"/>
      <sheetName val="CARTERA_3"/>
      <sheetName val="Moneda_Extr_3"/>
      <sheetName val="Sdo_Empres_Grupo_3"/>
      <sheetName val="Prov_Riesg_Gtos_3"/>
      <sheetName val="Dif_Cambio3"/>
      <sheetName val="Ant_y_Dif_3"/>
      <sheetName val="Intragrupo_MIN3"/>
      <sheetName val="Datos_Semanales3"/>
      <sheetName val="Datos_Mensuales3"/>
      <sheetName val="BASE_ACUM3"/>
      <sheetName val="PTO_original3"/>
      <sheetName val="IMPUESTO_(2)4"/>
      <sheetName val="CARTERA_4"/>
      <sheetName val="Moneda_Extr_4"/>
      <sheetName val="Sdo_Empres_Grupo_4"/>
      <sheetName val="Prov_Riesg_Gtos_4"/>
      <sheetName val="Dif_Cambio4"/>
      <sheetName val="Ant_y_Dif_4"/>
      <sheetName val="Intragrupo_MIN4"/>
      <sheetName val="Datos_Semanales4"/>
      <sheetName val="Datos_Mensuales4"/>
      <sheetName val="BASE_ACUM4"/>
      <sheetName val="PTO_original4"/>
      <sheetName val="gp"/>
      <sheetName val="JUNIO_MICOL_Pago"/>
      <sheetName val="Precios_(2)"/>
      <sheetName val="Precios_NE"/>
      <sheetName val="Toma_de_Relectura_Sin_Soporte_F"/>
      <sheetName val="Multiservicios_MI-MS"/>
      <sheetName val="Multiservicios_NS"/>
      <sheetName val="Ctos_del_Plan_2019"/>
      <sheetName val="Imputación_2019"/>
      <sheetName val="Lista_Cheque_facturacion"/>
      <sheetName val="Prom_Dia"/>
      <sheetName val="Act_x_OS"/>
      <sheetName val="Prefactura_Montaje_"/>
      <sheetName val="COP_10%_Equipos_EM_DAP"/>
      <sheetName val="USD_10%_Equipos_EM_DAP"/>
      <sheetName val="COP_20%_Scada_ING_DET"/>
      <sheetName val="USD_20%_Scada_ING_DET"/>
      <sheetName val="COP_5%_Equipos_EM_Inicio_Mont"/>
      <sheetName val="USD_5%_Equipos_EM_Inicio_Mont"/>
      <sheetName val="2019_10_Acta_8_EEM"/>
      <sheetName val="2019_10_Acta_1_EEM_Mon"/>
      <sheetName val="Ejecutado_(Monedas)"/>
      <sheetName val="2018_10_Acta_3"/>
      <sheetName val="2018_09_Acta_2"/>
      <sheetName val="2018_06_Acta_1"/>
      <sheetName val="Pre-factura_Sum"/>
      <sheetName val="Pre-factura_OC_y_Mon"/>
      <sheetName val="2019_11_Acta_08"/>
      <sheetName val="Acta_Parcial_No_13_(OC-MEM)"/>
      <sheetName val="COSTEO"/>
      <sheetName val="ficha evaluacion"/>
    </sheetNames>
    <sheetDataSet>
      <sheetData sheetId="0" refreshError="1">
        <row r="12">
          <cell r="D12" t="str">
            <v>Ajuste diferencias de cambio operaciones con Argentina (Vto. 2000)</v>
          </cell>
        </row>
        <row r="13">
          <cell r="B13">
            <v>550</v>
          </cell>
          <cell r="D13" t="str">
            <v>GASTOS FINANCIEROS</v>
          </cell>
          <cell r="F13" t="str">
            <v>DEUDA FINANCIERA L/P ( Caixa )</v>
          </cell>
          <cell r="G13">
            <v>275</v>
          </cell>
        </row>
        <row r="14">
          <cell r="F14" t="str">
            <v>DEUDA FINANCIERA L/P ( R.I.F. )</v>
          </cell>
          <cell r="G14">
            <v>275</v>
          </cell>
        </row>
        <row r="16">
          <cell r="D16" t="str">
            <v>Ajuste diferencias de cambio operaciones con Colombia, Argentina, Brasil (Vto. 2005)</v>
          </cell>
        </row>
        <row r="17">
          <cell r="B17">
            <v>3307.4</v>
          </cell>
          <cell r="D17" t="str">
            <v>GASTOS FINANCIEROS</v>
          </cell>
          <cell r="F17" t="str">
            <v>DEUDA FINANCIERA L/P ( Caixa )</v>
          </cell>
          <cell r="G17">
            <v>3307.4</v>
          </cell>
        </row>
        <row r="18">
          <cell r="D18" t="str">
            <v>Argentina</v>
          </cell>
          <cell r="E18">
            <v>273.39999999999998</v>
          </cell>
        </row>
        <row r="19">
          <cell r="D19" t="str">
            <v>Brasil</v>
          </cell>
          <cell r="E19">
            <v>1911</v>
          </cell>
        </row>
        <row r="20">
          <cell r="D20" t="str">
            <v>Colombia</v>
          </cell>
          <cell r="E20">
            <v>1100.5</v>
          </cell>
        </row>
        <row r="21">
          <cell r="D21" t="str">
            <v>Resto</v>
          </cell>
          <cell r="E21">
            <v>22.5</v>
          </cell>
        </row>
        <row r="23">
          <cell r="D23" t="str">
            <v>Ajuste diferencias de cambio operaciones con México (Vto. 2000)</v>
          </cell>
        </row>
        <row r="24">
          <cell r="B24">
            <v>280.60000000000002</v>
          </cell>
          <cell r="D24" t="str">
            <v>GASTOS FINANCIEROS</v>
          </cell>
          <cell r="F24" t="str">
            <v>DEUDA FINANCIERA L/P ( BBV )</v>
          </cell>
          <cell r="G24">
            <v>280.60000000000002</v>
          </cell>
        </row>
        <row r="26">
          <cell r="D26" t="str">
            <v>Ajuste créditos formalizados en descubierto</v>
          </cell>
        </row>
        <row r="27">
          <cell r="B27">
            <v>32000</v>
          </cell>
          <cell r="D27" t="str">
            <v>TESORERÍA</v>
          </cell>
          <cell r="F27" t="str">
            <v>DEUDA FINANCIERA LARGO PLAZO</v>
          </cell>
          <cell r="G27">
            <v>32000</v>
          </cell>
        </row>
        <row r="29">
          <cell r="D29" t="str">
            <v xml:space="preserve">Ajuste ingresos por instalaciones financiadas </v>
          </cell>
        </row>
        <row r="30">
          <cell r="B30">
            <v>1153.672</v>
          </cell>
          <cell r="D30" t="str">
            <v>DEUDORES</v>
          </cell>
          <cell r="F30" t="str">
            <v>OTRAS VENTAS</v>
          </cell>
          <cell r="G30">
            <v>1153.672</v>
          </cell>
        </row>
      </sheetData>
      <sheetData sheetId="1" refreshError="1"/>
      <sheetData sheetId="2" refreshError="1"/>
      <sheetData sheetId="3" refreshError="1"/>
      <sheetData sheetId="4" refreshError="1">
        <row r="6">
          <cell r="A6" t="str">
            <v xml:space="preserve"> AG. EN. HOSPITAL GERMANS TRIAS I PUJOL</v>
          </cell>
        </row>
        <row r="7">
          <cell r="A7" t="str">
            <v xml:space="preserve"> AG. EN.C.S.U. BELLVITGE A.I.E.</v>
          </cell>
        </row>
        <row r="8">
          <cell r="A8" t="str">
            <v xml:space="preserve"> AG.EN.HOSP. ARNAU DE VILANOVA, A.I.E.</v>
          </cell>
        </row>
        <row r="9">
          <cell r="A9" t="str">
            <v xml:space="preserve"> AG.EN.HOSP. CIUT. SANIT. VALL D'HEBRON, A.I.E.</v>
          </cell>
        </row>
        <row r="10">
          <cell r="A10" t="str">
            <v xml:space="preserve"> AG.EN.HOSP. GENERAL GRANOLLERS, A.I.E.</v>
          </cell>
        </row>
        <row r="11">
          <cell r="A11" t="str">
            <v xml:space="preserve"> AG.EN.HOSP. JOAN XXIII, A.I.E.</v>
          </cell>
        </row>
        <row r="12">
          <cell r="A12" t="str">
            <v xml:space="preserve"> AG.EN.HOSP. JOSEP TRUETA, A.I.E.</v>
          </cell>
        </row>
        <row r="13">
          <cell r="A13" t="str">
            <v xml:space="preserve"> AG.EN.HOSP. RESIDENCIA SANT CAMIL, A.I.E.</v>
          </cell>
        </row>
        <row r="14">
          <cell r="A14" t="str">
            <v xml:space="preserve"> CEG RIO, S.A. (RIOGAS)</v>
          </cell>
        </row>
        <row r="15">
          <cell r="A15" t="str">
            <v xml:space="preserve"> CÍA. AUXILIAR DE INDUSTRIAS VARIAS, S.A.</v>
          </cell>
        </row>
        <row r="16">
          <cell r="A16" t="str">
            <v xml:space="preserve"> COMPANHIA DISTRIB. DE GAS DO RIO DE JANEIRO </v>
          </cell>
        </row>
        <row r="17">
          <cell r="A17" t="str">
            <v xml:space="preserve"> COMPAÑÍA ESPAÑOLA DE GAS, S.A.</v>
          </cell>
        </row>
        <row r="18">
          <cell r="A18" t="str">
            <v xml:space="preserve"> DESARROLLO DEL CABLE S.A.</v>
          </cell>
        </row>
        <row r="19">
          <cell r="A19" t="str">
            <v xml:space="preserve"> ENAGAS</v>
          </cell>
        </row>
        <row r="20">
          <cell r="A20" t="str">
            <v xml:space="preserve"> EQUIPOS Y SERVICIOS, S.A.</v>
          </cell>
        </row>
        <row r="21">
          <cell r="A21" t="str">
            <v xml:space="preserve"> FUNDACIÓ CATALANA DE GAS</v>
          </cell>
        </row>
        <row r="22">
          <cell r="A22" t="str">
            <v xml:space="preserve"> GAS ANDALUCÍA, S.A.</v>
          </cell>
        </row>
        <row r="23">
          <cell r="A23" t="str">
            <v xml:space="preserve"> GAS CASTILLA LA MANCHA, S.A.</v>
          </cell>
        </row>
        <row r="24">
          <cell r="A24" t="str">
            <v xml:space="preserve"> GAS EUSKADI, S.A.</v>
          </cell>
        </row>
        <row r="25">
          <cell r="A25" t="str">
            <v xml:space="preserve"> GAS GALICIA, SDG, S.A.</v>
          </cell>
        </row>
        <row r="26">
          <cell r="A26" t="str">
            <v xml:space="preserve"> GAS NATURAL APROVISIONAMIENTOS,  S.A.</v>
          </cell>
        </row>
        <row r="27">
          <cell r="A27" t="str">
            <v xml:space="preserve"> GAS NATURAL BAN, S.A.</v>
          </cell>
        </row>
        <row r="28">
          <cell r="A28" t="str">
            <v xml:space="preserve"> GAS NATURAL CANTABRIA SDG S.A.</v>
          </cell>
        </row>
        <row r="29">
          <cell r="A29" t="str">
            <v xml:space="preserve"> GAS NATURAL CASTILLA-LEÓN, S.A.</v>
          </cell>
        </row>
        <row r="30">
          <cell r="A30" t="str">
            <v xml:space="preserve"> GAS NATURAL COLOMBIA, S.A.</v>
          </cell>
        </row>
        <row r="31">
          <cell r="A31" t="str">
            <v xml:space="preserve"> GAS NATURAL COMERCIALIZADORA S.A.</v>
          </cell>
        </row>
        <row r="32">
          <cell r="A32" t="str">
            <v xml:space="preserve"> GAS NATURAL ELECTRICIDAD SDG S.A.</v>
          </cell>
        </row>
        <row r="33">
          <cell r="A33" t="str">
            <v xml:space="preserve"> GAS NATURAL EXTREMADURA, S.A.</v>
          </cell>
        </row>
        <row r="34">
          <cell r="A34" t="str">
            <v xml:space="preserve"> GAS NATURAL FINANCE B.V.</v>
          </cell>
        </row>
        <row r="35">
          <cell r="A35" t="str">
            <v xml:space="preserve"> GAS NATURAL INFORMÁTICA, S.A.</v>
          </cell>
        </row>
        <row r="36">
          <cell r="A36" t="str">
            <v xml:space="preserve"> GAS NATURAL INTERNACIONAL SDG, S.A.</v>
          </cell>
        </row>
        <row r="37">
          <cell r="A37" t="str">
            <v xml:space="preserve"> GAS NATURAL LA CORUÑA, S.A.</v>
          </cell>
        </row>
        <row r="38">
          <cell r="A38" t="str">
            <v xml:space="preserve"> GAS NATURAL LATINOAMERICANA, S.A.</v>
          </cell>
        </row>
        <row r="39">
          <cell r="A39" t="str">
            <v xml:space="preserve"> GAS NATURAL MEXICO, S.A. DE C.V.</v>
          </cell>
        </row>
        <row r="40">
          <cell r="A40" t="str">
            <v xml:space="preserve"> GAS NATURAL MURCIA SDG S.A.</v>
          </cell>
        </row>
        <row r="41">
          <cell r="A41" t="str">
            <v xml:space="preserve"> GAS NATURAL S.A. ESP.</v>
          </cell>
        </row>
        <row r="42">
          <cell r="A42" t="str">
            <v xml:space="preserve"> GAS NATUREL GESTION</v>
          </cell>
        </row>
        <row r="43">
          <cell r="A43" t="str">
            <v xml:space="preserve"> GAS NATURAL SERVICIOS SDG, S.A.</v>
          </cell>
        </row>
        <row r="44">
          <cell r="A44" t="str">
            <v xml:space="preserve"> GAS NAVARRA, S.A.</v>
          </cell>
        </row>
        <row r="45">
          <cell r="A45" t="str">
            <v xml:space="preserve"> GAS RIOJA, S.A.</v>
          </cell>
        </row>
        <row r="46">
          <cell r="A46" t="str">
            <v xml:space="preserve"> GASODUCTO AL-ANDALUS,S.A.</v>
          </cell>
        </row>
        <row r="47">
          <cell r="A47" t="str">
            <v xml:space="preserve"> GASODUCTO EXTREMADURA,S.A.</v>
          </cell>
        </row>
        <row r="48">
          <cell r="A48" t="str">
            <v xml:space="preserve"> GASORIENTE S.A. E.S.P.</v>
          </cell>
        </row>
        <row r="49">
          <cell r="A49" t="str">
            <v xml:space="preserve"> HOLDING GAS NATURAL, S.A.</v>
          </cell>
        </row>
        <row r="50">
          <cell r="A50" t="str">
            <v xml:space="preserve"> IBERLINK IBÉRICA, S.A.</v>
          </cell>
        </row>
        <row r="51">
          <cell r="A51" t="str">
            <v xml:space="preserve"> INVERGAS</v>
          </cell>
        </row>
        <row r="52">
          <cell r="A52" t="str">
            <v xml:space="preserve"> KROMSCHROEDER, S.A.</v>
          </cell>
        </row>
        <row r="53">
          <cell r="A53" t="str">
            <v xml:space="preserve"> LA ENERGÍA, S.A.</v>
          </cell>
        </row>
        <row r="54">
          <cell r="A54" t="str">
            <v xml:space="preserve"> LA PROPAGADORA DEL GAS, S.A.</v>
          </cell>
        </row>
        <row r="55">
          <cell r="A55" t="str">
            <v xml:space="preserve"> METRAGAZ</v>
          </cell>
        </row>
        <row r="56">
          <cell r="A56" t="str">
            <v xml:space="preserve"> SAGANE</v>
          </cell>
        </row>
        <row r="57">
          <cell r="A57" t="str">
            <v xml:space="preserve"> SERVICONFORT ARGENTINA, S.A.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ow r="6">
          <cell r="A6" t="str">
            <v xml:space="preserve"> AG. EN. HOSPITAL GERMANS TRIAS I PUJOL</v>
          </cell>
        </row>
      </sheetData>
      <sheetData sheetId="17"/>
      <sheetData sheetId="18"/>
      <sheetData sheetId="19"/>
      <sheetData sheetId="20" refreshError="1"/>
      <sheetData sheetId="21">
        <row r="6">
          <cell r="A6">
            <v>0</v>
          </cell>
        </row>
      </sheetData>
      <sheetData sheetId="22"/>
      <sheetData sheetId="23"/>
      <sheetData sheetId="24">
        <row r="6">
          <cell r="A6">
            <v>0</v>
          </cell>
        </row>
      </sheetData>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row r="6">
          <cell r="A6">
            <v>0</v>
          </cell>
        </row>
      </sheetData>
      <sheetData sheetId="46"/>
      <sheetData sheetId="47"/>
      <sheetData sheetId="48"/>
      <sheetData sheetId="49"/>
      <sheetData sheetId="50"/>
      <sheetData sheetId="51"/>
      <sheetData sheetId="52"/>
      <sheetData sheetId="53"/>
      <sheetData sheetId="54"/>
      <sheetData sheetId="55">
        <row r="6">
          <cell r="A6">
            <v>0</v>
          </cell>
        </row>
      </sheetData>
      <sheetData sheetId="56"/>
      <sheetData sheetId="57" refreshError="1"/>
      <sheetData sheetId="58"/>
      <sheetData sheetId="59"/>
      <sheetData sheetId="60"/>
      <sheetData sheetId="61">
        <row r="6">
          <cell r="A6" t="str">
            <v xml:space="preserve"> AG. EN. HOSPITAL GERMANS TRIAS I PUJOL</v>
          </cell>
        </row>
      </sheetData>
      <sheetData sheetId="62"/>
      <sheetData sheetId="63"/>
      <sheetData sheetId="64"/>
      <sheetData sheetId="65">
        <row r="6">
          <cell r="A6" t="str">
            <v>2020Febrero</v>
          </cell>
        </row>
      </sheetData>
      <sheetData sheetId="66">
        <row r="6">
          <cell r="A6" t="str">
            <v>2020Febrero</v>
          </cell>
        </row>
      </sheetData>
      <sheetData sheetId="67">
        <row r="6">
          <cell r="A6" t="str">
            <v>2020Febrero</v>
          </cell>
        </row>
      </sheetData>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6">
          <cell r="A6" t="str">
            <v xml:space="preserve"> AG. EN. HOSPITAL GERMANS TRIAS I PUJOL</v>
          </cell>
        </row>
      </sheetData>
      <sheetData sheetId="90"/>
      <sheetData sheetId="91"/>
      <sheetData sheetId="92"/>
      <sheetData sheetId="93"/>
      <sheetData sheetId="94"/>
      <sheetData sheetId="95"/>
      <sheetData sheetId="96"/>
      <sheetData sheetId="97"/>
      <sheetData sheetId="98"/>
      <sheetData sheetId="99"/>
      <sheetData sheetId="100"/>
      <sheetData sheetId="101">
        <row r="6">
          <cell r="A6" t="str">
            <v xml:space="preserve"> AG. EN. HOSPITAL GERMANS TRIAS I PUJOL</v>
          </cell>
        </row>
      </sheetData>
      <sheetData sheetId="102"/>
      <sheetData sheetId="103"/>
      <sheetData sheetId="104"/>
      <sheetData sheetId="105"/>
      <sheetData sheetId="106"/>
      <sheetData sheetId="107"/>
      <sheetData sheetId="108"/>
      <sheetData sheetId="109"/>
      <sheetData sheetId="110"/>
      <sheetData sheetId="111"/>
      <sheetData sheetId="112"/>
      <sheetData sheetId="113">
        <row r="6">
          <cell r="A6" t="str">
            <v xml:space="preserve"> AG. EN. HOSPITAL GERMANS TRIAS I PUJOL</v>
          </cell>
        </row>
      </sheetData>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ow r="6">
          <cell r="A6">
            <v>0</v>
          </cell>
        </row>
      </sheetData>
      <sheetData sheetId="142"/>
      <sheetData sheetId="143"/>
      <sheetData sheetId="144"/>
      <sheetData sheetId="145"/>
      <sheetData sheetId="146"/>
      <sheetData sheetId="147"/>
      <sheetData sheetId="148"/>
      <sheetData sheetId="149">
        <row r="6">
          <cell r="A6">
            <v>0</v>
          </cell>
        </row>
      </sheetData>
      <sheetData sheetId="150"/>
      <sheetData sheetId="151" refreshError="1"/>
      <sheetData sheetId="1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sheetName val="Libor"/>
      <sheetName val="DTF"/>
      <sheetName val="Hoja1"/>
      <sheetName val="COMPENSACIONES"/>
      <sheetName val="Hoja2"/>
      <sheetName val="ACUMULADOS"/>
      <sheetName val="1. Presentación"/>
      <sheetName val="110000. Portada"/>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TA"/>
      <sheetName val="resumen-mes"/>
      <sheetName val="resumen"/>
      <sheetName val="INVERGPO"/>
      <sheetName val="EMPAQUE"/>
      <sheetName val="Datos"/>
      <sheetName val="Detalle Viaje"/>
      <sheetName val="ResumenViaje"/>
      <sheetName val="VISA"/>
      <sheetName val="AMEX"/>
      <sheetName val="CtaAhorros"/>
      <sheetName val="CtaAhoEDA"/>
      <sheetName val="VisaNew"/>
      <sheetName val="Listas"/>
      <sheetName val="Sheet1"/>
      <sheetName val="Hoja de parametros"/>
      <sheetName val="centros planif"/>
      <sheetName val="Priorid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ONISTAS_A_JULIO_23-99"/>
      <sheetName val="ACCION POR GRU AL 6 DE AGOSTO"/>
      <sheetName val="ACCION POR GRU AL 23 DE JULIO"/>
      <sheetName val="Valorizacion"/>
    </sheetNames>
    <sheetDataSet>
      <sheetData sheetId="0"/>
      <sheetData sheetId="1"/>
      <sheetData sheetId="2">
        <row r="3">
          <cell r="C3" t="str">
            <v>NOMBRE O RAZÓN SOCIAL</v>
          </cell>
          <cell r="D3" t="str">
            <v>ACCIONES</v>
          </cell>
          <cell r="E3" t="str">
            <v>%</v>
          </cell>
        </row>
        <row r="4">
          <cell r="C4" t="str">
            <v>FIDEICOMISO DE  G. Y P. ACERÍAS  PAZ DEL RIO</v>
          </cell>
          <cell r="D4">
            <v>11491177</v>
          </cell>
          <cell r="E4">
            <v>9.5759808333333343</v>
          </cell>
        </row>
        <row r="5">
          <cell r="C5" t="str">
            <v>FONDO MUTUO INVERSION ACERIAS PAZ DEL  RIO. APRECIAR</v>
          </cell>
          <cell r="D5">
            <v>144509</v>
          </cell>
          <cell r="E5">
            <v>0.12042416666666668</v>
          </cell>
        </row>
        <row r="6">
          <cell r="C6" t="str">
            <v>TOTAL</v>
          </cell>
          <cell r="D6">
            <v>11635686</v>
          </cell>
          <cell r="E6">
            <v>9.6964050000000004</v>
          </cell>
        </row>
        <row r="7">
          <cell r="C7" t="str">
            <v>CPR ADR PROGRAM THE BANK OF NEW YORK</v>
          </cell>
          <cell r="D7">
            <v>18765742</v>
          </cell>
          <cell r="E7">
            <v>15.638118333333335</v>
          </cell>
        </row>
        <row r="9">
          <cell r="C9" t="str">
            <v xml:space="preserve">CEMENTOS ARGOS  S.A. </v>
          </cell>
          <cell r="D9">
            <v>24124594</v>
          </cell>
          <cell r="E9">
            <v>20.103828333333336</v>
          </cell>
        </row>
        <row r="10">
          <cell r="C10" t="str">
            <v xml:space="preserve">CIA DE INVERSIONES LA MERCED </v>
          </cell>
          <cell r="D10">
            <v>19876107</v>
          </cell>
          <cell r="E10">
            <v>16.563422499999998</v>
          </cell>
        </row>
        <row r="11">
          <cell r="C11" t="str">
            <v>FUND.PARA BENEF.SOCIAL EMPLEADOS CEMCARIBE</v>
          </cell>
          <cell r="D11">
            <v>5374934</v>
          </cell>
          <cell r="E11">
            <v>4.4791116666666664</v>
          </cell>
        </row>
        <row r="12">
          <cell r="C12" t="str">
            <v>FONDO DE PENSIONES OBLIGATORIAS PROTECCIÓN</v>
          </cell>
          <cell r="D12">
            <v>2305000</v>
          </cell>
          <cell r="E12">
            <v>1.9208333333333334</v>
          </cell>
        </row>
        <row r="13">
          <cell r="C13" t="str">
            <v xml:space="preserve">CEMENTOS RIO CLARO S.A. </v>
          </cell>
          <cell r="D13">
            <v>2137782</v>
          </cell>
          <cell r="E13">
            <v>1.781485</v>
          </cell>
        </row>
        <row r="14">
          <cell r="C14" t="str">
            <v>INVERSIONES REACOL S.A.</v>
          </cell>
          <cell r="D14">
            <v>1543975</v>
          </cell>
          <cell r="E14">
            <v>1.2866458333333335</v>
          </cell>
        </row>
        <row r="15">
          <cell r="C15" t="str">
            <v>CORFINSURA</v>
          </cell>
          <cell r="D15">
            <v>1516392</v>
          </cell>
          <cell r="E15">
            <v>1.26366</v>
          </cell>
        </row>
        <row r="16">
          <cell r="C16" t="str">
            <v xml:space="preserve">CEMENTOS EL CAIRO S.A. </v>
          </cell>
          <cell r="D16">
            <v>1485397</v>
          </cell>
          <cell r="E16">
            <v>1.2378308333333332</v>
          </cell>
        </row>
        <row r="17">
          <cell r="C17" t="str">
            <v xml:space="preserve">CEMENTOS DEL NARE S.A. </v>
          </cell>
          <cell r="D17">
            <v>1409476</v>
          </cell>
          <cell r="E17">
            <v>1.1745633333333334</v>
          </cell>
        </row>
        <row r="18">
          <cell r="C18" t="str">
            <v xml:space="preserve">CEMENTOS DEL VALLE S.A. </v>
          </cell>
          <cell r="D18">
            <v>1320993</v>
          </cell>
          <cell r="E18">
            <v>1.1008275000000001</v>
          </cell>
        </row>
        <row r="19">
          <cell r="C19" t="str">
            <v>BANCOLOMBIA</v>
          </cell>
          <cell r="D19">
            <v>1317141</v>
          </cell>
          <cell r="E19">
            <v>1.0976174999999999</v>
          </cell>
        </row>
        <row r="20">
          <cell r="C20" t="str">
            <v>COMPAÑÍA SURAMERICANA DE CONSTRUCCIONES S.A</v>
          </cell>
          <cell r="D20">
            <v>631674</v>
          </cell>
          <cell r="E20">
            <v>0.52639499999999995</v>
          </cell>
        </row>
        <row r="21">
          <cell r="C21" t="str">
            <v>CIA. REASEGURADORA DE COLOMBIA S.A.</v>
          </cell>
          <cell r="D21">
            <v>500000</v>
          </cell>
          <cell r="E21">
            <v>0.41666666666666669</v>
          </cell>
        </row>
        <row r="22">
          <cell r="C22" t="str">
            <v>BANCOLOMBIA PANAMA</v>
          </cell>
          <cell r="D22">
            <v>488574</v>
          </cell>
          <cell r="E22">
            <v>0.40714499999999998</v>
          </cell>
        </row>
        <row r="23">
          <cell r="C23" t="str">
            <v xml:space="preserve">CEMENTOS DEL CARIBE S.A. </v>
          </cell>
          <cell r="D23">
            <v>218584</v>
          </cell>
          <cell r="E23">
            <v>0.18215333333333333</v>
          </cell>
        </row>
        <row r="24">
          <cell r="C24" t="str">
            <v>SUFINANCIAMIENTO</v>
          </cell>
          <cell r="D24">
            <v>175578</v>
          </cell>
          <cell r="E24">
            <v>0.146315</v>
          </cell>
        </row>
        <row r="25">
          <cell r="C25" t="str">
            <v>FOMENTE</v>
          </cell>
          <cell r="D25">
            <v>171664</v>
          </cell>
          <cell r="E25">
            <v>0.14305333333333334</v>
          </cell>
        </row>
        <row r="26">
          <cell r="C26" t="str">
            <v>COMPAÑÍA NACIONAL DE CHOCOLOATES</v>
          </cell>
          <cell r="D26">
            <v>75059</v>
          </cell>
          <cell r="E26">
            <v>6.254916666666667E-2</v>
          </cell>
        </row>
        <row r="27">
          <cell r="C27" t="str">
            <v>SULEASING SURAMERICANA Y CIA.</v>
          </cell>
          <cell r="D27">
            <v>67811</v>
          </cell>
          <cell r="E27">
            <v>5.6509166666666666E-2</v>
          </cell>
        </row>
        <row r="28">
          <cell r="C28" t="str">
            <v>SURAMERICANA ADMDORA.DE RIESGOS PROF.Y SEG.SURATEP</v>
          </cell>
          <cell r="D28">
            <v>60908</v>
          </cell>
          <cell r="E28">
            <v>5.0756666666666665E-2</v>
          </cell>
        </row>
        <row r="29">
          <cell r="C29" t="str">
            <v>NUEVO MUNDO COMPANIA GENERAL S.A.</v>
          </cell>
          <cell r="D29">
            <v>25000</v>
          </cell>
          <cell r="E29">
            <v>2.0833333333333336E-2</v>
          </cell>
        </row>
        <row r="30">
          <cell r="C30" t="str">
            <v>ERECOS S.A.</v>
          </cell>
          <cell r="D30">
            <v>12056</v>
          </cell>
          <cell r="E30">
            <v>1.0046666666666667E-2</v>
          </cell>
        </row>
        <row r="31">
          <cell r="C31" t="str">
            <v>TOTAL</v>
          </cell>
          <cell r="D31">
            <v>64838699</v>
          </cell>
          <cell r="E31">
            <v>54.032249166666666</v>
          </cell>
        </row>
        <row r="32">
          <cell r="C32" t="str">
            <v>BANCO DE BOGOTA</v>
          </cell>
          <cell r="D32">
            <v>2098161</v>
          </cell>
          <cell r="E32">
            <v>1.7484675000000001</v>
          </cell>
        </row>
        <row r="33">
          <cell r="C33" t="str">
            <v>RAMÍREZ MORENO NELLY</v>
          </cell>
          <cell r="D33">
            <v>1603557</v>
          </cell>
          <cell r="E33">
            <v>1.3362974999999999</v>
          </cell>
        </row>
        <row r="34">
          <cell r="C34" t="str">
            <v xml:space="preserve">CORP. FINANCIERA ING. COLOMBIA </v>
          </cell>
          <cell r="D34">
            <v>1014684</v>
          </cell>
          <cell r="E34">
            <v>0.84557000000000004</v>
          </cell>
        </row>
        <row r="35">
          <cell r="C35" t="str">
            <v xml:space="preserve">INSTITUTO DE FOMENTO INDUSTRIAL </v>
          </cell>
          <cell r="D35">
            <v>802375</v>
          </cell>
          <cell r="E35">
            <v>0.66864583333333338</v>
          </cell>
        </row>
        <row r="36">
          <cell r="C36" t="str">
            <v>ISTITUTO DE SEGUROS SOCIALES  - ISS</v>
          </cell>
          <cell r="D36">
            <v>740207</v>
          </cell>
          <cell r="E36">
            <v>0.61683916666666672</v>
          </cell>
        </row>
        <row r="37">
          <cell r="C37" t="str">
            <v>BANCO GANADERO</v>
          </cell>
          <cell r="D37">
            <v>660340</v>
          </cell>
          <cell r="E37">
            <v>0.55028333333333335</v>
          </cell>
        </row>
        <row r="38">
          <cell r="C38" t="str">
            <v>EMPRESA DE ENERGIA DE BOYACÁ</v>
          </cell>
          <cell r="D38">
            <v>627810</v>
          </cell>
          <cell r="E38">
            <v>0.52317500000000006</v>
          </cell>
        </row>
        <row r="39">
          <cell r="C39" t="str">
            <v>BETANCUR DE TORO MARGARITA LILIA</v>
          </cell>
          <cell r="D39">
            <v>575722</v>
          </cell>
          <cell r="E39">
            <v>0.47976833333333335</v>
          </cell>
        </row>
        <row r="40">
          <cell r="C40" t="str">
            <v>ESCUELA DE INGENIERIA DE ANTIOQUIA</v>
          </cell>
          <cell r="D40">
            <v>395282</v>
          </cell>
          <cell r="E40">
            <v>0.32940166666666665</v>
          </cell>
        </row>
        <row r="41">
          <cell r="C41" t="str">
            <v>JUAN MANUEL RUISECO &amp; CIA S. EN C.</v>
          </cell>
          <cell r="D41">
            <v>328868</v>
          </cell>
          <cell r="E41">
            <v>0.27405666666666667</v>
          </cell>
        </row>
        <row r="42">
          <cell r="C42" t="str">
            <v>BANCO POPULAR</v>
          </cell>
          <cell r="D42">
            <v>311865</v>
          </cell>
          <cell r="E42">
            <v>0.25988749999999999</v>
          </cell>
        </row>
        <row r="43">
          <cell r="C43" t="str">
            <v>MINERALES DE COLOMBIA-MINERALCO</v>
          </cell>
          <cell r="D43">
            <v>293032</v>
          </cell>
          <cell r="E43">
            <v>0.24419333333333335</v>
          </cell>
        </row>
        <row r="44">
          <cell r="C44" t="str">
            <v>FDO.MUT. DE INVERSION SOCIAL  FONSOCIAL</v>
          </cell>
          <cell r="D44">
            <v>231104</v>
          </cell>
          <cell r="E44">
            <v>0.19258666666666666</v>
          </cell>
        </row>
        <row r="45">
          <cell r="C45" t="str">
            <v>CITIBANK COLOMBIA</v>
          </cell>
          <cell r="D45">
            <v>203730</v>
          </cell>
          <cell r="E45">
            <v>0.16977500000000001</v>
          </cell>
        </row>
        <row r="46">
          <cell r="C46" t="str">
            <v>FUNDACION PABLO RAMIREZ</v>
          </cell>
          <cell r="D46">
            <v>203685</v>
          </cell>
          <cell r="E46">
            <v>0.16973750000000001</v>
          </cell>
        </row>
        <row r="47">
          <cell r="C47" t="str">
            <v>OTROS</v>
          </cell>
          <cell r="D47">
            <v>9221274</v>
          </cell>
          <cell r="E47">
            <v>7.6843949999999994</v>
          </cell>
        </row>
        <row r="48">
          <cell r="C48" t="str">
            <v>TOTAL</v>
          </cell>
          <cell r="D48">
            <v>19311696</v>
          </cell>
          <cell r="E48">
            <v>16.09308</v>
          </cell>
        </row>
        <row r="49">
          <cell r="C49" t="str">
            <v>EX IM BANK</v>
          </cell>
          <cell r="D49">
            <v>2528386</v>
          </cell>
          <cell r="E49">
            <v>2.1069883333333332</v>
          </cell>
        </row>
        <row r="50">
          <cell r="C50" t="str">
            <v>CHEMICAL INTERNATIONAL BANKING CORP.</v>
          </cell>
          <cell r="D50">
            <v>845145</v>
          </cell>
          <cell r="E50">
            <v>0.70428749999999996</v>
          </cell>
        </row>
        <row r="51">
          <cell r="C51" t="str">
            <v>FDO COLOMBIA EMERGING MARKETS INDEX  COMMON TRUST</v>
          </cell>
          <cell r="D51">
            <v>794592</v>
          </cell>
          <cell r="E51">
            <v>0.66215999999999997</v>
          </cell>
        </row>
        <row r="52">
          <cell r="C52" t="str">
            <v>THE CHASSE MANHATTAN BANK</v>
          </cell>
          <cell r="D52">
            <v>740977</v>
          </cell>
          <cell r="E52">
            <v>0.61748083333333337</v>
          </cell>
        </row>
        <row r="53">
          <cell r="C53" t="str">
            <v>STATE STREET EMERGING MARKETS</v>
          </cell>
          <cell r="D53">
            <v>172610</v>
          </cell>
          <cell r="E53">
            <v>0.14384166666666667</v>
          </cell>
        </row>
        <row r="54">
          <cell r="C54" t="str">
            <v>SUBFONDO BARCLAYS GLOBAL INVESTORS SERVICES</v>
          </cell>
          <cell r="D54">
            <v>151938</v>
          </cell>
          <cell r="E54">
            <v>0.12661500000000001</v>
          </cell>
        </row>
        <row r="55">
          <cell r="C55" t="str">
            <v>FONDO THE AQUILA EMERGING MARKETS FUND</v>
          </cell>
          <cell r="D55">
            <v>108940</v>
          </cell>
          <cell r="E55">
            <v>9.0783333333333327E-2</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XREF"/>
      <sheetName val="PPC1"/>
      <sheetName val="PPC2"/>
      <sheetName val="PPC3"/>
      <sheetName val="PPC4"/>
      <sheetName val="ENVIOCALI"/>
      <sheetName val="T. DINAMICA"/>
      <sheetName val="#REF"/>
      <sheetName val="SEPTIEMBRE"/>
      <sheetName val="Potência-TBL"/>
      <sheetName val="EAssegurada-TBL"/>
      <sheetName val="Geração-TBL"/>
      <sheetName val="CompraTBL"/>
      <sheetName val="VendaEnergiaUsinas-TBL"/>
      <sheetName val="VendaPotênciaUsinas-TBL"/>
      <sheetName val="VendaClientes-TBL"/>
      <sheetName val="BalançoFisico-TBL"/>
      <sheetName val="BalançoUHMA-TBL"/>
      <sheetName val="BalançoIta-TBL"/>
      <sheetName val="ConsumoComb.-TBL"/>
      <sheetName val="Preços-TBL"/>
      <sheetName val="RESUMO"/>
      <sheetName val="SPOT"/>
      <sheetName val="MRE"/>
      <sheetName val="Ener_Aloc"/>
      <sheetName val="Sazonal EAs"/>
      <sheetName val="Ger Efet e CCC"/>
      <sheetName val="CI e Bil"/>
      <sheetName val="Desp UTEs"/>
      <sheetName val="P90_2003"/>
    </sheetNames>
    <sheetDataSet>
      <sheetData sheetId="0">
        <row r="1">
          <cell r="D1" t="str">
            <v>(Cifras expresadas en miles de pesos)</v>
          </cell>
          <cell r="Q1" t="str">
            <v>Difference &gt;</v>
          </cell>
        </row>
        <row r="2">
          <cell r="L2" t="str">
            <v>Sept/30/07</v>
          </cell>
          <cell r="Q2">
            <v>0</v>
          </cell>
        </row>
        <row r="3">
          <cell r="Q3" t="str">
            <v xml:space="preserve"> </v>
          </cell>
        </row>
        <row r="4">
          <cell r="L4">
            <v>16861861</v>
          </cell>
          <cell r="Q4">
            <v>-4</v>
          </cell>
        </row>
        <row r="5">
          <cell r="L5">
            <v>9069</v>
          </cell>
          <cell r="Q5">
            <v>1</v>
          </cell>
        </row>
        <row r="6">
          <cell r="L6">
            <v>48089745</v>
          </cell>
          <cell r="Q6">
            <v>0</v>
          </cell>
        </row>
        <row r="7">
          <cell r="L7">
            <v>0</v>
          </cell>
          <cell r="Q7">
            <v>0</v>
          </cell>
        </row>
        <row r="8">
          <cell r="L8">
            <v>36</v>
          </cell>
          <cell r="Q8">
            <v>0</v>
          </cell>
        </row>
        <row r="9">
          <cell r="L9">
            <v>64960711</v>
          </cell>
          <cell r="Q9">
            <v>-3</v>
          </cell>
        </row>
        <row r="10">
          <cell r="Q10" t="str">
            <v xml:space="preserve"> </v>
          </cell>
        </row>
        <row r="11">
          <cell r="L11">
            <v>63617292</v>
          </cell>
          <cell r="Q11">
            <v>0</v>
          </cell>
        </row>
        <row r="12">
          <cell r="L12">
            <v>619258273</v>
          </cell>
          <cell r="Q12">
            <v>0</v>
          </cell>
        </row>
        <row r="13">
          <cell r="L13">
            <v>682875565</v>
          </cell>
          <cell r="Q13">
            <v>0</v>
          </cell>
        </row>
        <row r="14">
          <cell r="Q14" t="str">
            <v xml:space="preserve"> </v>
          </cell>
        </row>
        <row r="15">
          <cell r="L15">
            <v>209887</v>
          </cell>
          <cell r="Q15">
            <v>0</v>
          </cell>
        </row>
        <row r="16">
          <cell r="K16">
            <v>40966031</v>
          </cell>
          <cell r="L16" t="str">
            <v>!</v>
          </cell>
          <cell r="Q16">
            <v>0</v>
          </cell>
        </row>
        <row r="17">
          <cell r="L17">
            <v>462641837</v>
          </cell>
          <cell r="Q17">
            <v>0</v>
          </cell>
        </row>
        <row r="18">
          <cell r="L18">
            <v>505890915</v>
          </cell>
          <cell r="Q18">
            <v>0</v>
          </cell>
        </row>
        <row r="19">
          <cell r="Q19" t="str">
            <v xml:space="preserve"> </v>
          </cell>
        </row>
        <row r="20">
          <cell r="L20">
            <v>-16861861</v>
          </cell>
          <cell r="Q20">
            <v>0</v>
          </cell>
        </row>
        <row r="21">
          <cell r="L21">
            <v>-9069</v>
          </cell>
          <cell r="Q21">
            <v>-1</v>
          </cell>
        </row>
        <row r="22">
          <cell r="L22">
            <v>-48089745</v>
          </cell>
          <cell r="Q22">
            <v>0</v>
          </cell>
        </row>
        <row r="23">
          <cell r="L23">
            <v>0</v>
          </cell>
          <cell r="Q23">
            <v>0</v>
          </cell>
        </row>
        <row r="24">
          <cell r="L24">
            <v>-36</v>
          </cell>
          <cell r="Q24">
            <v>0</v>
          </cell>
        </row>
        <row r="25">
          <cell r="L25">
            <v>-64960711</v>
          </cell>
          <cell r="Q25">
            <v>-1</v>
          </cell>
        </row>
        <row r="26">
          <cell r="Q26" t="str">
            <v xml:space="preserve"> </v>
          </cell>
        </row>
        <row r="27">
          <cell r="L27">
            <v>-63617292</v>
          </cell>
          <cell r="Q27">
            <v>0</v>
          </cell>
        </row>
        <row r="28">
          <cell r="L28">
            <v>-619258273</v>
          </cell>
          <cell r="Q28">
            <v>0</v>
          </cell>
        </row>
        <row r="29">
          <cell r="L29">
            <v>-682875565</v>
          </cell>
          <cell r="Q29">
            <v>0</v>
          </cell>
        </row>
        <row r="30">
          <cell r="Q30" t="str">
            <v xml:space="preserve"> </v>
          </cell>
        </row>
        <row r="31">
          <cell r="L31">
            <v>-209887</v>
          </cell>
          <cell r="Q31">
            <v>0</v>
          </cell>
        </row>
        <row r="32">
          <cell r="L32">
            <v>-43039191</v>
          </cell>
          <cell r="Q32">
            <v>0</v>
          </cell>
        </row>
        <row r="33">
          <cell r="L33">
            <v>-462641837</v>
          </cell>
          <cell r="Q33">
            <v>0</v>
          </cell>
        </row>
        <row r="34">
          <cell r="L34">
            <v>-505890915</v>
          </cell>
          <cell r="Q34">
            <v>0</v>
          </cell>
        </row>
        <row r="35">
          <cell r="Q35" t="str">
            <v xml:space="preserve"> </v>
          </cell>
        </row>
        <row r="36">
          <cell r="L36">
            <v>-1323405</v>
          </cell>
          <cell r="Q36">
            <v>0</v>
          </cell>
        </row>
        <row r="37">
          <cell r="L37">
            <v>-57401797</v>
          </cell>
          <cell r="Q37">
            <v>-1</v>
          </cell>
        </row>
        <row r="38">
          <cell r="L38">
            <v>-950171506</v>
          </cell>
          <cell r="Q38">
            <v>-91404</v>
          </cell>
        </row>
        <row r="39">
          <cell r="L39">
            <v>0</v>
          </cell>
          <cell r="P39">
            <v>-13866101</v>
          </cell>
          <cell r="Q39" t="str">
            <v>!</v>
          </cell>
        </row>
        <row r="40">
          <cell r="L40">
            <v>398937</v>
          </cell>
          <cell r="Q40">
            <v>398937</v>
          </cell>
        </row>
        <row r="41">
          <cell r="L41">
            <v>0</v>
          </cell>
          <cell r="Q41">
            <v>11747257</v>
          </cell>
        </row>
        <row r="42">
          <cell r="L42">
            <v>-1008497771</v>
          </cell>
          <cell r="Q42">
            <v>12054789</v>
          </cell>
        </row>
        <row r="43">
          <cell r="Q43" t="str">
            <v xml:space="preserve"> </v>
          </cell>
        </row>
        <row r="44">
          <cell r="L44">
            <v>-120335943</v>
          </cell>
          <cell r="Q44">
            <v>0</v>
          </cell>
        </row>
        <row r="45">
          <cell r="L45">
            <v>-120335943</v>
          </cell>
          <cell r="Q45">
            <v>0</v>
          </cell>
        </row>
        <row r="46">
          <cell r="Q46" t="str">
            <v xml:space="preserve"> </v>
          </cell>
        </row>
        <row r="47">
          <cell r="L47">
            <v>-218700769</v>
          </cell>
          <cell r="Q47">
            <v>-16623691</v>
          </cell>
        </row>
        <row r="48">
          <cell r="L48">
            <v>-197112742</v>
          </cell>
          <cell r="Q48">
            <v>49455862</v>
          </cell>
        </row>
        <row r="49">
          <cell r="L49">
            <v>-415813511</v>
          </cell>
          <cell r="Q49">
            <v>32832171</v>
          </cell>
        </row>
        <row r="50">
          <cell r="Q50" t="str">
            <v xml:space="preserve"> </v>
          </cell>
        </row>
        <row r="51">
          <cell r="L51">
            <v>1323405</v>
          </cell>
          <cell r="Q51">
            <v>0</v>
          </cell>
        </row>
        <row r="52">
          <cell r="L52">
            <v>57401797</v>
          </cell>
          <cell r="Q52">
            <v>1</v>
          </cell>
        </row>
        <row r="53">
          <cell r="L53">
            <v>950171506</v>
          </cell>
          <cell r="Q53">
            <v>91404</v>
          </cell>
        </row>
        <row r="54">
          <cell r="L54">
            <v>0</v>
          </cell>
          <cell r="Q54">
            <v>0</v>
          </cell>
        </row>
        <row r="55">
          <cell r="L55">
            <v>-398937</v>
          </cell>
          <cell r="Q55">
            <v>-398937</v>
          </cell>
        </row>
        <row r="56">
          <cell r="L56">
            <v>0</v>
          </cell>
          <cell r="Q56">
            <v>-11747257</v>
          </cell>
        </row>
        <row r="57">
          <cell r="L57">
            <v>1008497771</v>
          </cell>
          <cell r="Q57">
            <v>-12054789</v>
          </cell>
        </row>
        <row r="58">
          <cell r="Q58" t="str">
            <v xml:space="preserve"> </v>
          </cell>
        </row>
        <row r="59">
          <cell r="L59">
            <v>120335943</v>
          </cell>
          <cell r="Q59">
            <v>0</v>
          </cell>
        </row>
        <row r="60">
          <cell r="L60">
            <v>120335943</v>
          </cell>
          <cell r="Q60">
            <v>0</v>
          </cell>
        </row>
        <row r="61">
          <cell r="Q61" t="str">
            <v xml:space="preserve"> </v>
          </cell>
        </row>
        <row r="62">
          <cell r="L62">
            <v>218700769</v>
          </cell>
          <cell r="Q62">
            <v>16623691</v>
          </cell>
        </row>
        <row r="63">
          <cell r="L63">
            <v>197112742</v>
          </cell>
          <cell r="Q63">
            <v>-49455862</v>
          </cell>
        </row>
        <row r="64">
          <cell r="L64">
            <v>415813511</v>
          </cell>
          <cell r="Q64">
            <v>-32832171</v>
          </cell>
        </row>
        <row r="65">
          <cell r="L65">
            <v>0</v>
          </cell>
          <cell r="Q65">
            <v>-4</v>
          </cell>
        </row>
        <row r="72">
          <cell r="Q72" t="str">
            <v>APMC 08/11/2007</v>
          </cell>
        </row>
      </sheetData>
      <sheetData sheetId="1">
        <row r="1">
          <cell r="A1" t="str">
            <v>(reserved)</v>
          </cell>
        </row>
      </sheetData>
      <sheetData sheetId="2">
        <row r="5">
          <cell r="B5" t="str">
            <v>De acuerdo al kardex obtenido del módulo de activos fijos el saldo al 31 de diciembre de 2006,se encuentra adecuado. Ver PPC1.</v>
          </cell>
        </row>
      </sheetData>
      <sheetData sheetId="3">
        <row r="2">
          <cell r="A2">
            <v>40966031</v>
          </cell>
          <cell r="B2">
            <v>40966031</v>
          </cell>
          <cell r="D2" t="str">
            <v>Cuentas de orden - Cedula sumaria y pruebas</v>
          </cell>
          <cell r="E2" t="str">
            <v>!</v>
          </cell>
        </row>
        <row r="3">
          <cell r="A3">
            <v>40966031</v>
          </cell>
          <cell r="B3">
            <v>40966031</v>
          </cell>
          <cell r="D3" t="str">
            <v>Cuentas de orden - Cedula sumaria y pruebas</v>
          </cell>
          <cell r="E3" t="str">
            <v>!</v>
          </cell>
        </row>
        <row r="4">
          <cell r="A4">
            <v>-13866101</v>
          </cell>
          <cell r="B4">
            <v>-13866101</v>
          </cell>
          <cell r="D4" t="str">
            <v>Cuentas de orden - Cedula sumaria y pruebas</v>
          </cell>
          <cell r="E4" t="str">
            <v>!</v>
          </cell>
        </row>
        <row r="5">
          <cell r="A5">
            <v>-13866101</v>
          </cell>
          <cell r="B5">
            <v>-13866101</v>
          </cell>
          <cell r="D5" t="str">
            <v>Cuentas de orden - Cedula sumaria y pruebas</v>
          </cell>
          <cell r="E5" t="str">
            <v>!</v>
          </cell>
        </row>
      </sheetData>
      <sheetData sheetId="4">
        <row r="27980">
          <cell r="D27980" t="str">
            <v>Para efectos de cruce</v>
          </cell>
        </row>
        <row r="27983">
          <cell r="E27983">
            <v>40966031</v>
          </cell>
          <cell r="F27983" t="str">
            <v>!</v>
          </cell>
        </row>
      </sheetData>
      <sheetData sheetId="5">
        <row r="7">
          <cell r="F7" t="str">
            <v>N/S</v>
          </cell>
        </row>
        <row r="8">
          <cell r="F8" t="str">
            <v>N</v>
          </cell>
        </row>
        <row r="10">
          <cell r="F10" t="str">
            <v>N</v>
          </cell>
        </row>
        <row r="11">
          <cell r="F11" t="str">
            <v>N</v>
          </cell>
        </row>
        <row r="12">
          <cell r="F12" t="str">
            <v>N</v>
          </cell>
        </row>
        <row r="13">
          <cell r="F13" t="str">
            <v>N</v>
          </cell>
        </row>
        <row r="14">
          <cell r="F14" t="str">
            <v>N</v>
          </cell>
        </row>
        <row r="15">
          <cell r="F15" t="str">
            <v>N</v>
          </cell>
        </row>
        <row r="16">
          <cell r="F16" t="str">
            <v>N</v>
          </cell>
        </row>
        <row r="17">
          <cell r="F17" t="str">
            <v>N</v>
          </cell>
        </row>
        <row r="19">
          <cell r="F19" t="str">
            <v>N</v>
          </cell>
        </row>
        <row r="20">
          <cell r="F20" t="str">
            <v>N</v>
          </cell>
        </row>
        <row r="21">
          <cell r="F21" t="str">
            <v>N</v>
          </cell>
        </row>
        <row r="22">
          <cell r="F22" t="str">
            <v>N</v>
          </cell>
        </row>
        <row r="23">
          <cell r="F23" t="str">
            <v>N</v>
          </cell>
        </row>
        <row r="24">
          <cell r="F24" t="str">
            <v>N</v>
          </cell>
        </row>
        <row r="25">
          <cell r="F25" t="str">
            <v>N</v>
          </cell>
        </row>
        <row r="26">
          <cell r="F26" t="str">
            <v>N</v>
          </cell>
        </row>
        <row r="56">
          <cell r="E56">
            <v>-13866101</v>
          </cell>
          <cell r="F56" t="str">
            <v>!</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lsia.com/wp-content/uploads/2026/04/ReporteIntegradoCelsia2025_Abr23_compressed.pdf" TargetMode="External"/><Relationship Id="rId7" Type="http://schemas.openxmlformats.org/officeDocument/2006/relationships/drawing" Target="../drawings/drawing10.xml"/><Relationship Id="rId2" Type="http://schemas.openxmlformats.org/officeDocument/2006/relationships/hyperlink" Target="https://www.celsia.com/es/quienes-somos/gobierno-corporativo-celsia/" TargetMode="External"/><Relationship Id="rId1" Type="http://schemas.openxmlformats.org/officeDocument/2006/relationships/hyperlink" Target="https://www.celsia.com/wp-content/uploads/2026/04/ReporteIntegradoCelsia2025_Abr23_compressed.pdf" TargetMode="External"/><Relationship Id="rId6" Type="http://schemas.openxmlformats.org/officeDocument/2006/relationships/printerSettings" Target="../printerSettings/printerSettings13.bin"/><Relationship Id="rId5" Type="http://schemas.openxmlformats.org/officeDocument/2006/relationships/hyperlink" Target="https://app.powerbi.com/view?r=eyJrIjoiNGE5YjRkZGEtNGIxMy00MzlmLWE4YzktZGUxMzM2ODg3OWE0IiwidCI6IjI3&#8230;" TargetMode="External"/><Relationship Id="rId4" Type="http://schemas.openxmlformats.org/officeDocument/2006/relationships/hyperlink" Target="https://www.celsia.com/es/quienes-somos/sostenibilidad/reporte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celsia.com/es/quienes-somos/sostenibilidad/" TargetMode="External"/><Relationship Id="rId13" Type="http://schemas.openxmlformats.org/officeDocument/2006/relationships/hyperlink" Target="http://www.cpc.ncep.noaa.gov/products/precip/CWlink/MJO/enso.shtml" TargetMode="External"/><Relationship Id="rId18" Type="http://schemas.openxmlformats.org/officeDocument/2006/relationships/hyperlink" Target="https://www.celsia.com/es/accionistas-e-inversionistas/informacion-financiera/reportes" TargetMode="External"/><Relationship Id="rId26" Type="http://schemas.openxmlformats.org/officeDocument/2006/relationships/hyperlink" Target="https://www.xm.com.co/nuestra-empresa/nosotros/que-hacemos" TargetMode="External"/><Relationship Id="rId3" Type="http://schemas.openxmlformats.org/officeDocument/2006/relationships/hyperlink" Target="http://www.siel.gov.co/Inicio/Demanda/ProyeccionesdeDemanda/tabid/97/Default.aspx" TargetMode="External"/><Relationship Id="rId21" Type="http://schemas.openxmlformats.org/officeDocument/2006/relationships/hyperlink" Target="https://www.celsia.com/wp-content/uploads/2021/02/aviso-oferta-bonos-epsa-20-04-2010.pdf" TargetMode="External"/><Relationship Id="rId7" Type="http://schemas.openxmlformats.org/officeDocument/2006/relationships/hyperlink" Target="http://informesanuales.xm.com.co/SitePages/Default.aspx" TargetMode="External"/><Relationship Id="rId12" Type="http://schemas.openxmlformats.org/officeDocument/2006/relationships/hyperlink" Target="http://www.celsia.com/es/nuestra-empresa/historia" TargetMode="External"/><Relationship Id="rId17" Type="http://schemas.openxmlformats.org/officeDocument/2006/relationships/hyperlink" Target="http://www.creg.gov.co/cxc/index.htm" TargetMode="External"/><Relationship Id="rId25" Type="http://schemas.openxmlformats.org/officeDocument/2006/relationships/hyperlink" Target="https://www.celsia.com/es/centrales-hidroelectricas/" TargetMode="External"/><Relationship Id="rId2" Type="http://schemas.openxmlformats.org/officeDocument/2006/relationships/hyperlink" Target="http://www.siel.gov.co/" TargetMode="External"/><Relationship Id="rId16" Type="http://schemas.openxmlformats.org/officeDocument/2006/relationships/hyperlink" Target="http://www.ideam.gov.co/web/tiempo-y-clima/prediccion-climatica" TargetMode="External"/><Relationship Id="rId20" Type="http://schemas.openxmlformats.org/officeDocument/2006/relationships/hyperlink" Target="https://www.celsia.com/wp-content/uploads/2021/03/Prospecto-Celsia.pdf" TargetMode="External"/><Relationship Id="rId29" Type="http://schemas.openxmlformats.org/officeDocument/2006/relationships/hyperlink" Target="http://www1.upme.gov.co/InformacionCifras/Paginas/proyeccion-de-demanda-de-energia-electrica.aspx" TargetMode="External"/><Relationship Id="rId1" Type="http://schemas.openxmlformats.org/officeDocument/2006/relationships/hyperlink" Target="https://concentra.co/" TargetMode="External"/><Relationship Id="rId6" Type="http://schemas.openxmlformats.org/officeDocument/2006/relationships/hyperlink" Target="http://apolo.creg.gov.co/Publicac.nsf/Documentos-Resoluciones?OpenView&amp;Start=1&amp;Count=30&amp;Collapse=1" TargetMode="External"/><Relationship Id="rId11" Type="http://schemas.openxmlformats.org/officeDocument/2006/relationships/hyperlink" Target="https://www.celsia.com/es/quienes-somos/que-hacemos/" TargetMode="External"/><Relationship Id="rId24" Type="http://schemas.openxmlformats.org/officeDocument/2006/relationships/hyperlink" Target="https://www.celsia.com/wp-content/uploads/2021/03/induccion-en-el-mercado-electrico-colombiano-2013.pdf" TargetMode="External"/><Relationship Id="rId32" Type="http://schemas.openxmlformats.org/officeDocument/2006/relationships/drawing" Target="../drawings/drawing11.xml"/><Relationship Id="rId5" Type="http://schemas.openxmlformats.org/officeDocument/2006/relationships/hyperlink" Target="https://www.creg.gov.co/sectores-que-regulamos/energia-electrica/estadisticas-del-sector-electrico-colombiano" TargetMode="External"/><Relationship Id="rId15" Type="http://schemas.openxmlformats.org/officeDocument/2006/relationships/hyperlink" Target="https://www.celsia.com/es/inversionistas/celsia/presentaciones/" TargetMode="External"/><Relationship Id="rId23" Type="http://schemas.openxmlformats.org/officeDocument/2006/relationships/hyperlink" Target="https://www.celsia.com/es/inversionistas/celsia-colombia/presentaciones/" TargetMode="External"/><Relationship Id="rId28" Type="http://schemas.openxmlformats.org/officeDocument/2006/relationships/hyperlink" Target="https://www.xm.com.co/proveedores/informaci%C3%B3n-de-inter%C3%A9s/glosario" TargetMode="External"/><Relationship Id="rId10" Type="http://schemas.openxmlformats.org/officeDocument/2006/relationships/hyperlink" Target="http://www.celsia.com/nuestra-empresa/modelo-de-negocio/transmision-y-distribucion" TargetMode="External"/><Relationship Id="rId19" Type="http://schemas.openxmlformats.org/officeDocument/2006/relationships/hyperlink" Target="https://www.celsia.com/wp-content/uploads/2021/03/Completo-Prospecto-de-informacio%CC%81n-Celsia.pdf" TargetMode="External"/><Relationship Id="rId31" Type="http://schemas.openxmlformats.org/officeDocument/2006/relationships/printerSettings" Target="../printerSettings/printerSettings14.bin"/><Relationship Id="rId4" Type="http://schemas.openxmlformats.org/officeDocument/2006/relationships/hyperlink" Target="https://www.xm.com.co/portal-de-indicadores" TargetMode="External"/><Relationship Id="rId9" Type="http://schemas.openxmlformats.org/officeDocument/2006/relationships/hyperlink" Target="http://www.celsia.com/nuestra-empresa/modelo-de-negocio/generacion" TargetMode="External"/><Relationship Id="rId14" Type="http://schemas.openxmlformats.org/officeDocument/2006/relationships/hyperlink" Target="http://www.bom.gov.au/climate/enso/" TargetMode="External"/><Relationship Id="rId22" Type="http://schemas.openxmlformats.org/officeDocument/2006/relationships/hyperlink" Target="https://www.celsia.com/es/accionistas-e-inversionistas/epsa/informacion-financiera" TargetMode="External"/><Relationship Id="rId27" Type="http://schemas.openxmlformats.org/officeDocument/2006/relationships/hyperlink" Target="https://www.xm.com.co/transacciones/registros/registro-agentes-y-contactos/estructura-del-mercado" TargetMode="External"/><Relationship Id="rId30" Type="http://schemas.openxmlformats.org/officeDocument/2006/relationships/hyperlink" Target="https://www.xm.com.co/transacciones/cargo-por-confiabilidad/obligaciones-de-energia-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showGridLines="0" tabSelected="1" zoomScaleNormal="100" workbookViewId="0">
      <selection activeCell="B2" sqref="B2"/>
    </sheetView>
  </sheetViews>
  <sheetFormatPr baseColWidth="10" defaultColWidth="11.453125" defaultRowHeight="10"/>
  <cols>
    <col min="1" max="1" width="5.1796875" style="60" customWidth="1"/>
    <col min="2" max="2" width="151.453125" style="10" customWidth="1"/>
    <col min="3" max="16384" width="11.453125" style="10"/>
  </cols>
  <sheetData>
    <row r="2" spans="1:10" ht="13">
      <c r="B2" s="416" t="s">
        <v>0</v>
      </c>
    </row>
    <row r="3" spans="1:10" ht="12" customHeight="1">
      <c r="B3" s="618" t="s">
        <v>760</v>
      </c>
    </row>
    <row r="4" spans="1:10" ht="12" customHeight="1"/>
    <row r="5" spans="1:10" ht="14.15" customHeight="1" thickBot="1">
      <c r="A5" s="10"/>
      <c r="B5" s="417" t="s">
        <v>1</v>
      </c>
    </row>
    <row r="6" spans="1:10" ht="10.5" thickTop="1"/>
    <row r="7" spans="1:10" ht="14.15" customHeight="1" thickBot="1">
      <c r="A7" s="10"/>
      <c r="B7" s="380" t="s">
        <v>2</v>
      </c>
      <c r="C7" s="43"/>
      <c r="D7" s="43"/>
      <c r="E7" s="43"/>
      <c r="F7" s="43"/>
      <c r="G7" s="43"/>
      <c r="H7" s="43"/>
      <c r="I7" s="43"/>
      <c r="J7" s="43"/>
    </row>
    <row r="8" spans="1:10" ht="67.5" customHeight="1" thickTop="1">
      <c r="B8" s="66" t="s">
        <v>3</v>
      </c>
      <c r="C8" s="66"/>
      <c r="D8" s="66"/>
      <c r="E8" s="66"/>
      <c r="F8" s="66"/>
      <c r="G8" s="66"/>
    </row>
    <row r="9" spans="1:10" ht="14.15" customHeight="1" thickBot="1">
      <c r="A9" s="10"/>
      <c r="B9" s="380" t="s">
        <v>4</v>
      </c>
      <c r="C9" s="43"/>
      <c r="D9" s="43"/>
      <c r="E9" s="43"/>
      <c r="F9" s="43"/>
      <c r="G9" s="43"/>
      <c r="H9" s="43"/>
      <c r="I9" s="43"/>
      <c r="J9" s="43"/>
    </row>
    <row r="10" spans="1:10" s="148" customFormat="1" ht="13" thickTop="1">
      <c r="A10" s="377"/>
      <c r="B10" s="378" t="s">
        <v>5</v>
      </c>
    </row>
    <row r="11" spans="1:10" s="148" customFormat="1" ht="12.5">
      <c r="A11" s="377"/>
      <c r="B11" s="378" t="s">
        <v>6</v>
      </c>
    </row>
    <row r="12" spans="1:10" s="148" customFormat="1" ht="12.5">
      <c r="A12" s="377"/>
      <c r="B12" s="378" t="s">
        <v>7</v>
      </c>
    </row>
    <row r="13" spans="1:10" s="148" customFormat="1" ht="12.5">
      <c r="A13" s="377"/>
      <c r="B13" s="378" t="s">
        <v>8</v>
      </c>
    </row>
    <row r="14" spans="1:10" s="148" customFormat="1" ht="12.5">
      <c r="A14" s="377"/>
      <c r="B14" s="378" t="s">
        <v>9</v>
      </c>
    </row>
    <row r="15" spans="1:10" s="148" customFormat="1" ht="12.5">
      <c r="A15" s="377"/>
      <c r="B15" s="378" t="s">
        <v>819</v>
      </c>
    </row>
    <row r="16" spans="1:10" s="148" customFormat="1" ht="12.5">
      <c r="A16" s="377"/>
      <c r="B16" s="378" t="s">
        <v>10</v>
      </c>
    </row>
    <row r="17" spans="1:10" s="148" customFormat="1" ht="12.5">
      <c r="A17" s="377"/>
      <c r="B17" s="379" t="s">
        <v>821</v>
      </c>
    </row>
    <row r="18" spans="1:10" s="148" customFormat="1" ht="12.5">
      <c r="A18" s="377"/>
      <c r="B18" s="379" t="s">
        <v>11</v>
      </c>
    </row>
    <row r="19" spans="1:10" s="148" customFormat="1" ht="12.5">
      <c r="A19" s="377"/>
      <c r="B19" s="379" t="s">
        <v>12</v>
      </c>
    </row>
    <row r="20" spans="1:10" s="148" customFormat="1" ht="12.5">
      <c r="A20" s="377"/>
      <c r="B20" s="379" t="s">
        <v>13</v>
      </c>
    </row>
    <row r="21" spans="1:10" s="148" customFormat="1" ht="12.5">
      <c r="A21" s="377"/>
      <c r="B21" s="379" t="s">
        <v>14</v>
      </c>
    </row>
    <row r="22" spans="1:10" s="148" customFormat="1" ht="14.15" customHeight="1" thickBot="1">
      <c r="B22" s="380" t="s">
        <v>15</v>
      </c>
      <c r="C22" s="381"/>
      <c r="D22" s="381"/>
      <c r="E22" s="381"/>
      <c r="F22" s="381"/>
      <c r="G22" s="381"/>
      <c r="H22" s="381"/>
      <c r="I22" s="381"/>
      <c r="J22" s="381"/>
    </row>
    <row r="23" spans="1:10" s="148" customFormat="1" ht="14.15" customHeight="1" thickTop="1">
      <c r="B23" s="378" t="s">
        <v>16</v>
      </c>
      <c r="C23" s="381"/>
      <c r="D23" s="381"/>
      <c r="E23" s="381"/>
      <c r="F23" s="381"/>
      <c r="G23" s="381"/>
      <c r="H23" s="381"/>
      <c r="I23" s="381"/>
      <c r="J23" s="381"/>
    </row>
    <row r="24" spans="1:10" s="148" customFormat="1" ht="12.5">
      <c r="A24" s="377"/>
      <c r="B24" s="379" t="s">
        <v>17</v>
      </c>
    </row>
    <row r="25" spans="1:10" s="148" customFormat="1" ht="12.5">
      <c r="A25" s="377"/>
      <c r="B25" s="379" t="s">
        <v>18</v>
      </c>
    </row>
    <row r="26" spans="1:10" s="148" customFormat="1" ht="12.5">
      <c r="A26" s="377"/>
      <c r="B26" s="379" t="s">
        <v>19</v>
      </c>
    </row>
    <row r="27" spans="1:10" s="148" customFormat="1" ht="14.15" customHeight="1" thickBot="1">
      <c r="B27" s="380" t="s">
        <v>20</v>
      </c>
      <c r="C27" s="381"/>
      <c r="D27" s="381"/>
      <c r="E27" s="381"/>
      <c r="F27" s="381"/>
      <c r="G27" s="381"/>
      <c r="H27" s="381"/>
      <c r="I27" s="381"/>
      <c r="J27" s="381"/>
    </row>
    <row r="28" spans="1:10" s="148" customFormat="1" ht="13" thickTop="1">
      <c r="A28" s="377"/>
      <c r="B28" s="379" t="s">
        <v>21</v>
      </c>
    </row>
    <row r="29" spans="1:10" s="148" customFormat="1" ht="12.5">
      <c r="A29" s="377"/>
      <c r="B29" s="379" t="s">
        <v>22</v>
      </c>
    </row>
    <row r="30" spans="1:10" s="148" customFormat="1" ht="12.5">
      <c r="A30" s="377"/>
      <c r="B30" s="379" t="s">
        <v>23</v>
      </c>
    </row>
    <row r="31" spans="1:10" s="148" customFormat="1" ht="12.5">
      <c r="A31" s="377"/>
      <c r="B31" s="379" t="s">
        <v>24</v>
      </c>
    </row>
    <row r="32" spans="1:10" s="148" customFormat="1" ht="14.15" customHeight="1" thickBot="1">
      <c r="B32" s="380" t="s">
        <v>25</v>
      </c>
      <c r="C32" s="381"/>
      <c r="D32" s="381"/>
      <c r="E32" s="381"/>
      <c r="F32" s="381"/>
      <c r="G32" s="381"/>
      <c r="H32" s="381"/>
      <c r="I32" s="381"/>
      <c r="J32" s="381"/>
    </row>
    <row r="33" spans="1:10" s="148" customFormat="1" ht="13" thickTop="1">
      <c r="A33" s="377"/>
      <c r="B33" s="379" t="s">
        <v>26</v>
      </c>
    </row>
    <row r="34" spans="1:10" s="148" customFormat="1" ht="12.5">
      <c r="A34" s="377"/>
      <c r="B34" s="379" t="s">
        <v>27</v>
      </c>
    </row>
    <row r="35" spans="1:10" s="148" customFormat="1" ht="12.5">
      <c r="A35" s="377"/>
      <c r="B35" s="379" t="s">
        <v>28</v>
      </c>
    </row>
    <row r="36" spans="1:10" s="148" customFormat="1" ht="14.15" customHeight="1" thickBot="1">
      <c r="B36" s="380" t="s">
        <v>29</v>
      </c>
      <c r="C36" s="381"/>
      <c r="D36" s="381"/>
      <c r="E36" s="381"/>
      <c r="F36" s="381"/>
      <c r="G36" s="381"/>
      <c r="H36" s="381"/>
      <c r="I36" s="381"/>
      <c r="J36" s="381"/>
    </row>
    <row r="37" spans="1:10" s="148" customFormat="1" ht="13" thickTop="1">
      <c r="A37" s="377"/>
      <c r="B37" s="378" t="s">
        <v>30</v>
      </c>
    </row>
    <row r="38" spans="1:10" s="148" customFormat="1" ht="12.5">
      <c r="A38" s="377"/>
      <c r="B38" s="378" t="s">
        <v>31</v>
      </c>
    </row>
    <row r="39" spans="1:10" s="148" customFormat="1" ht="12.5">
      <c r="A39" s="377"/>
      <c r="B39" s="382"/>
    </row>
    <row r="40" spans="1:10" s="148" customFormat="1" ht="12.5">
      <c r="A40" s="377"/>
    </row>
    <row r="41" spans="1:10" s="148" customFormat="1" ht="11.25" customHeight="1">
      <c r="A41" s="377"/>
      <c r="B41" s="383"/>
      <c r="C41" s="383"/>
      <c r="D41" s="383"/>
      <c r="E41" s="383"/>
      <c r="F41" s="383"/>
      <c r="G41" s="383"/>
    </row>
    <row r="42" spans="1:10" s="148" customFormat="1" ht="11.25" customHeight="1">
      <c r="A42" s="377"/>
      <c r="B42" s="383"/>
      <c r="C42" s="383"/>
      <c r="D42" s="383"/>
      <c r="E42" s="383"/>
      <c r="F42" s="383"/>
      <c r="G42" s="383"/>
    </row>
    <row r="43" spans="1:10" s="148" customFormat="1" ht="12.5">
      <c r="A43" s="377"/>
    </row>
  </sheetData>
  <hyperlinks>
    <hyperlink ref="B10" location="'EEFF Consolidados'!A1" display="Estados financieros trimestrales - IFRS" xr:uid="{00000000-0004-0000-0000-000000000000}"/>
    <hyperlink ref="B12" location="'EEFF anteriores - Colgaaps'!A1" display="Estados financieros trimestrales - ColGAAPS" xr:uid="{00000000-0004-0000-0000-000001000000}"/>
    <hyperlink ref="B13" location="'Flujo de Efectivo'!A1" display="Flujo de efectivo anual" xr:uid="{00000000-0004-0000-0000-000002000000}"/>
    <hyperlink ref="B16" location="'Anexos Fros'!A1" display="Anexos - financieros:" xr:uid="{00000000-0004-0000-0000-000003000000}"/>
    <hyperlink ref="B18" location="'Anexos Fros'!A21" display="Segregación ingresos de generación" xr:uid="{00000000-0004-0000-0000-000004000000}"/>
    <hyperlink ref="B19" location="'Anexos Fros'!A45" display="Segregación ebitda por negocio" xr:uid="{00000000-0004-0000-0000-000005000000}"/>
    <hyperlink ref="B21" location="'Anexos Fros'!A85" display="Histórico de dividendo por acción" xr:uid="{00000000-0004-0000-0000-000007000000}"/>
    <hyperlink ref="B23" location="'Anexos Ops'!A1" display="Indicadores operacionales" xr:uid="{00000000-0004-0000-0000-000008000000}"/>
    <hyperlink ref="B24" location="'Anexos Ops'!A4" display="Generación" xr:uid="{00000000-0004-0000-0000-000009000000}"/>
    <hyperlink ref="B25" location="'Anexos Ops'!A58" display="T&amp;D" xr:uid="{00000000-0004-0000-0000-00000A000000}"/>
    <hyperlink ref="B26" location="'Anexos Ops'!A67" display="Comercialización" xr:uid="{00000000-0004-0000-0000-00000B000000}"/>
    <hyperlink ref="B33" location="'DES activos'!B4" display="Capacidad instalada centrales" xr:uid="{00000000-0004-0000-0000-00000C000000}"/>
    <hyperlink ref="B34" location="'DES activos'!B64" display="Obligaciones de Energía en Firme actuales" xr:uid="{00000000-0004-0000-0000-00000D000000}"/>
    <hyperlink ref="B35" location="'DES Contratos CA'!A1" display="Información contratos Centroamérica" xr:uid="{00000000-0004-0000-0000-00000F000000}"/>
    <hyperlink ref="B37" location="'Fuentes info Col'!A1" display="Fuentes de información Colombia" xr:uid="{00000000-0004-0000-0000-000011000000}"/>
    <hyperlink ref="B38" location="'Fuentes info CA'!A1" display="Fuentes de información Centroamérica" xr:uid="{00000000-0004-0000-0000-000012000000}"/>
    <hyperlink ref="B20" location="'Anexos Fros'!A68" display="Costo de ventas" xr:uid="{B2577EB7-E9D7-46A2-832D-FFD8D9BA1173}"/>
    <hyperlink ref="B11" location="'EEFF por seg. y cía'!A1" display="Estados financieros trimestrales por segmento y compañía - IFRS" xr:uid="{7E6F6CFF-E761-49BF-A934-0EA116AF33ED}"/>
    <hyperlink ref="B28" location="ESG!A4" display="Dimensión económica / gobernanza" xr:uid="{56DBF216-1CA8-4A5C-8BC6-B395ADB47467}"/>
    <hyperlink ref="B29" location="ESG!A22" display="Dimensión social" xr:uid="{BFFAD692-5E0A-45BA-80C6-D43206809EE3}"/>
    <hyperlink ref="B30" location="ESG!A36" display="Dimensión ambiental" xr:uid="{E7A2EC03-4FE0-46AA-B657-9AE28A17A5A8}"/>
    <hyperlink ref="B31" location="ESG!A53" display="Vínculos de interés" xr:uid="{E1103AE0-9606-4035-8B05-34ED24098AEA}"/>
    <hyperlink ref="B14" location="'Resumen Deuda 2T2025'!A1" display="Resumen Deuda" xr:uid="{1B420ABF-102B-41E6-9361-CFE2146DEC87}"/>
    <hyperlink ref="B15" location="'Gestión de Activos'!A1" display="Gestión de Activos - Resultados Financieros" xr:uid="{4E1AB912-C53A-41A0-BADC-982770C03224}"/>
    <hyperlink ref="B17" location="'Anexos Fros'!A5" display="Resultados por negocios: Servicios de Energía y Gestión de Activos" xr:uid="{86738A9F-34A7-4223-8B6F-FFE310593FE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4F30-067B-4EBE-B2C5-8C7CD451ADAC}">
  <dimension ref="B1:K23"/>
  <sheetViews>
    <sheetView showGridLines="0" zoomScaleNormal="100" workbookViewId="0">
      <pane xSplit="2" ySplit="3" topLeftCell="C6" activePane="bottomRight" state="frozen"/>
      <selection activeCell="B2" sqref="B2"/>
      <selection pane="topRight" activeCell="B2" sqref="B2"/>
      <selection pane="bottomLeft" activeCell="B2" sqref="B2"/>
      <selection pane="bottomRight" activeCell="F7" sqref="F7"/>
    </sheetView>
  </sheetViews>
  <sheetFormatPr baseColWidth="10" defaultColWidth="11.453125" defaultRowHeight="12" customHeight="1"/>
  <cols>
    <col min="1" max="1" width="6" style="148" customWidth="1"/>
    <col min="2" max="2" width="32" style="148" customWidth="1"/>
    <col min="3" max="3" width="15.7265625" style="148" bestFit="1" customWidth="1"/>
    <col min="4" max="4" width="15.54296875" style="148" bestFit="1" customWidth="1"/>
    <col min="5" max="5" width="8.1796875" style="148" bestFit="1" customWidth="1"/>
    <col min="6" max="6" width="23.6328125" style="148" customWidth="1"/>
    <col min="7" max="7" width="11.81640625" style="163" customWidth="1"/>
    <col min="8" max="8" width="40.7265625" style="347" customWidth="1"/>
    <col min="9" max="9" width="15.26953125" style="148" customWidth="1"/>
    <col min="10" max="10" width="7.81640625" style="148" customWidth="1"/>
    <col min="11" max="11" width="77.26953125" style="347" customWidth="1"/>
    <col min="12" max="16384" width="11.453125" style="148"/>
  </cols>
  <sheetData>
    <row r="1" spans="2:11" ht="13.5" customHeight="1">
      <c r="B1" s="533" t="s">
        <v>32</v>
      </c>
    </row>
    <row r="2" spans="2:11" ht="12" customHeight="1">
      <c r="B2" s="838" t="s">
        <v>492</v>
      </c>
      <c r="C2" s="150"/>
      <c r="D2" s="151"/>
      <c r="E2" s="151"/>
      <c r="F2" s="151"/>
      <c r="H2" s="151"/>
      <c r="I2" s="152"/>
      <c r="J2" s="150"/>
    </row>
    <row r="3" spans="2:11" s="547" customFormat="1" ht="26">
      <c r="B3" s="540" t="s">
        <v>493</v>
      </c>
      <c r="C3" s="541" t="s">
        <v>494</v>
      </c>
      <c r="D3" s="542" t="s">
        <v>445</v>
      </c>
      <c r="E3" s="542" t="s">
        <v>495</v>
      </c>
      <c r="F3" s="543" t="s">
        <v>496</v>
      </c>
      <c r="G3" s="544" t="s">
        <v>497</v>
      </c>
      <c r="H3" s="543" t="s">
        <v>498</v>
      </c>
      <c r="I3" s="545" t="s">
        <v>499</v>
      </c>
      <c r="J3" s="541" t="s">
        <v>368</v>
      </c>
      <c r="K3" s="546" t="s">
        <v>500</v>
      </c>
    </row>
    <row r="4" spans="2:11" s="547" customFormat="1" ht="12.5" hidden="1">
      <c r="B4" s="548" t="s">
        <v>501</v>
      </c>
      <c r="C4" s="549" t="s">
        <v>502</v>
      </c>
      <c r="D4" s="550" t="s">
        <v>211</v>
      </c>
      <c r="E4" s="550" t="s">
        <v>212</v>
      </c>
      <c r="F4" s="537">
        <v>717715.61030950595</v>
      </c>
      <c r="G4" s="551">
        <v>1</v>
      </c>
      <c r="H4" s="552" t="s">
        <v>715</v>
      </c>
      <c r="I4" s="553" t="s">
        <v>83</v>
      </c>
      <c r="J4" s="553" t="s">
        <v>83</v>
      </c>
      <c r="K4" s="178" t="s">
        <v>716</v>
      </c>
    </row>
    <row r="5" spans="2:11" s="547" customFormat="1" ht="12.5" hidden="1">
      <c r="B5" s="554" t="s">
        <v>503</v>
      </c>
      <c r="C5" s="549" t="s">
        <v>504</v>
      </c>
      <c r="D5" s="550" t="s">
        <v>211</v>
      </c>
      <c r="E5" s="550" t="s">
        <v>212</v>
      </c>
      <c r="F5" s="536">
        <v>826942.46326591016</v>
      </c>
      <c r="G5" s="551">
        <v>1</v>
      </c>
      <c r="H5" s="552" t="s">
        <v>715</v>
      </c>
      <c r="I5" s="553" t="s">
        <v>83</v>
      </c>
      <c r="J5" s="553" t="s">
        <v>83</v>
      </c>
      <c r="K5" s="178" t="s">
        <v>717</v>
      </c>
    </row>
    <row r="6" spans="2:11" s="547" customFormat="1" ht="28" customHeight="1">
      <c r="B6" s="548" t="s">
        <v>718</v>
      </c>
      <c r="C6" s="549" t="s">
        <v>719</v>
      </c>
      <c r="D6" s="550" t="s">
        <v>211</v>
      </c>
      <c r="E6" s="555" t="s">
        <v>233</v>
      </c>
      <c r="F6" s="536" t="s">
        <v>1041</v>
      </c>
      <c r="G6" s="551">
        <v>1</v>
      </c>
      <c r="H6" s="178" t="s">
        <v>796</v>
      </c>
      <c r="I6" s="557">
        <v>218</v>
      </c>
      <c r="J6" s="556" t="s">
        <v>451</v>
      </c>
      <c r="K6" s="558" t="s">
        <v>720</v>
      </c>
    </row>
    <row r="7" spans="2:11" s="547" customFormat="1" ht="59" customHeight="1">
      <c r="B7" s="548" t="s">
        <v>853</v>
      </c>
      <c r="C7" s="549" t="s">
        <v>852</v>
      </c>
      <c r="D7" s="550" t="s">
        <v>850</v>
      </c>
      <c r="E7" s="550" t="s">
        <v>233</v>
      </c>
      <c r="F7" s="538" t="s">
        <v>1040</v>
      </c>
      <c r="G7" s="837" t="s">
        <v>854</v>
      </c>
      <c r="H7" s="571" t="s">
        <v>1039</v>
      </c>
      <c r="I7" s="559" t="s">
        <v>83</v>
      </c>
      <c r="J7" s="556" t="s">
        <v>83</v>
      </c>
      <c r="K7" s="178" t="s">
        <v>1026</v>
      </c>
    </row>
    <row r="8" spans="2:11" s="547" customFormat="1" ht="55" customHeight="1">
      <c r="B8" s="548" t="s">
        <v>508</v>
      </c>
      <c r="C8" s="549" t="s">
        <v>509</v>
      </c>
      <c r="D8" s="550" t="s">
        <v>211</v>
      </c>
      <c r="E8" s="550" t="s">
        <v>233</v>
      </c>
      <c r="F8" s="538" t="s">
        <v>510</v>
      </c>
      <c r="G8" s="648" t="s">
        <v>801</v>
      </c>
      <c r="H8" s="571" t="s">
        <v>1038</v>
      </c>
      <c r="I8" s="559" t="s">
        <v>1028</v>
      </c>
      <c r="J8" s="556" t="s">
        <v>511</v>
      </c>
      <c r="K8" s="178" t="s">
        <v>512</v>
      </c>
    </row>
    <row r="9" spans="2:11" s="547" customFormat="1" ht="184" customHeight="1">
      <c r="B9" s="554" t="s">
        <v>721</v>
      </c>
      <c r="C9" s="548" t="s">
        <v>448</v>
      </c>
      <c r="D9" s="560" t="s">
        <v>513</v>
      </c>
      <c r="E9" s="561" t="s">
        <v>212</v>
      </c>
      <c r="F9" s="558" t="s">
        <v>799</v>
      </c>
      <c r="G9" s="647" t="s">
        <v>800</v>
      </c>
      <c r="H9" s="562" t="s">
        <v>798</v>
      </c>
      <c r="I9" s="559" t="s">
        <v>83</v>
      </c>
      <c r="J9" s="553" t="s">
        <v>83</v>
      </c>
      <c r="K9" s="558" t="s">
        <v>1029</v>
      </c>
    </row>
    <row r="10" spans="2:11" s="547" customFormat="1" ht="40.5" customHeight="1">
      <c r="B10" s="548" t="s">
        <v>505</v>
      </c>
      <c r="C10" s="549" t="s">
        <v>506</v>
      </c>
      <c r="D10" s="550" t="s">
        <v>211</v>
      </c>
      <c r="E10" s="555" t="s">
        <v>233</v>
      </c>
      <c r="F10" s="905">
        <v>429</v>
      </c>
      <c r="G10" s="551">
        <v>1</v>
      </c>
      <c r="H10" s="178"/>
      <c r="I10" s="537">
        <v>80</v>
      </c>
      <c r="J10" s="556" t="s">
        <v>451</v>
      </c>
      <c r="K10" s="907" t="s">
        <v>1027</v>
      </c>
    </row>
    <row r="11" spans="2:11" s="547" customFormat="1" ht="41.5" customHeight="1">
      <c r="B11" s="548" t="s">
        <v>507</v>
      </c>
      <c r="C11" s="549" t="s">
        <v>506</v>
      </c>
      <c r="D11" s="550" t="s">
        <v>211</v>
      </c>
      <c r="E11" s="555" t="s">
        <v>233</v>
      </c>
      <c r="F11" s="906"/>
      <c r="G11" s="551">
        <v>1</v>
      </c>
      <c r="H11" s="178"/>
      <c r="I11" s="557">
        <v>250</v>
      </c>
      <c r="J11" s="556" t="s">
        <v>451</v>
      </c>
      <c r="K11" s="908"/>
    </row>
    <row r="12" spans="2:11" ht="12" customHeight="1">
      <c r="G12" s="646"/>
      <c r="H12" s="539"/>
    </row>
    <row r="13" spans="2:11" ht="12" customHeight="1">
      <c r="G13" s="276"/>
      <c r="H13" s="539"/>
    </row>
    <row r="14" spans="2:11" ht="12" customHeight="1">
      <c r="B14" s="149" t="s">
        <v>514</v>
      </c>
    </row>
    <row r="15" spans="2:11" ht="12" customHeight="1">
      <c r="B15" s="153" t="s">
        <v>515</v>
      </c>
    </row>
    <row r="17" spans="2:11" ht="12" customHeight="1">
      <c r="B17" s="149" t="s">
        <v>516</v>
      </c>
    </row>
    <row r="18" spans="2:11" ht="12" customHeight="1">
      <c r="B18" s="148" t="s">
        <v>517</v>
      </c>
    </row>
    <row r="19" spans="2:11" ht="12" customHeight="1">
      <c r="B19" s="148" t="s">
        <v>518</v>
      </c>
    </row>
    <row r="21" spans="2:11" ht="12" customHeight="1">
      <c r="B21" s="148" t="s">
        <v>519</v>
      </c>
      <c r="K21" s="348"/>
    </row>
    <row r="22" spans="2:11" ht="12" customHeight="1">
      <c r="K22" s="348"/>
    </row>
    <row r="23" spans="2:11" ht="26.15" customHeight="1">
      <c r="K23" s="348"/>
    </row>
  </sheetData>
  <mergeCells count="2">
    <mergeCell ref="F10:F11"/>
    <mergeCell ref="K10:K11"/>
  </mergeCells>
  <hyperlinks>
    <hyperlink ref="B1" location="Contenido!A1" display="Volver a contenido" xr:uid="{12406FE1-2AC9-4723-B8E2-87E1C8C5660B}"/>
  </hyperlink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C421-6F0E-4175-AE83-1C037FA1D510}">
  <dimension ref="B2:Q79"/>
  <sheetViews>
    <sheetView showGridLines="0" zoomScaleNormal="100" workbookViewId="0">
      <pane xSplit="3" ySplit="4" topLeftCell="D5" activePane="bottomRight" state="frozen"/>
      <selection pane="topRight" activeCell="D1" sqref="D1"/>
      <selection pane="bottomLeft" activeCell="A6" sqref="A6"/>
      <selection pane="bottomRight" activeCell="D45" sqref="D45"/>
    </sheetView>
  </sheetViews>
  <sheetFormatPr baseColWidth="10" defaultColWidth="11.453125" defaultRowHeight="12" customHeight="1" outlineLevelRow="1"/>
  <cols>
    <col min="1" max="1" width="4.7265625" style="229" customWidth="1"/>
    <col min="2" max="2" width="34.81640625" style="229" customWidth="1"/>
    <col min="3" max="3" width="13.1796875" style="240" customWidth="1"/>
    <col min="4" max="4" width="11" style="246" customWidth="1"/>
    <col min="5" max="5" width="11" style="241" customWidth="1"/>
    <col min="6" max="6" width="42.26953125" style="258" customWidth="1"/>
    <col min="7" max="16384" width="11.453125" style="229"/>
  </cols>
  <sheetData>
    <row r="2" spans="2:17" ht="12" customHeight="1">
      <c r="B2" s="242" t="s">
        <v>520</v>
      </c>
    </row>
    <row r="4" spans="2:17" s="223" customFormat="1" ht="12" customHeight="1">
      <c r="C4" s="254" t="s">
        <v>521</v>
      </c>
      <c r="D4" s="263">
        <v>2020</v>
      </c>
      <c r="E4" s="224">
        <v>2021</v>
      </c>
      <c r="F4" s="256" t="s">
        <v>319</v>
      </c>
    </row>
    <row r="5" spans="2:17" ht="12" customHeight="1">
      <c r="B5" s="225" t="s">
        <v>522</v>
      </c>
      <c r="C5" s="226"/>
      <c r="D5" s="264"/>
      <c r="E5" s="227"/>
      <c r="F5" s="257"/>
      <c r="G5" s="228"/>
      <c r="H5" s="228"/>
      <c r="I5" s="228"/>
      <c r="J5" s="228"/>
      <c r="K5" s="228"/>
      <c r="L5" s="228"/>
      <c r="M5" s="228"/>
      <c r="N5" s="228"/>
    </row>
    <row r="6" spans="2:17" s="230" customFormat="1" ht="12" hidden="1" customHeight="1" outlineLevel="1">
      <c r="B6" s="230" t="s">
        <v>523</v>
      </c>
      <c r="C6" s="231">
        <v>1</v>
      </c>
      <c r="D6" s="231">
        <f>C6*(1+C7)</f>
        <v>1.0349999999999999</v>
      </c>
      <c r="E6" s="231">
        <f>D6*(1+D7)</f>
        <v>1.0712249999999999</v>
      </c>
      <c r="F6" s="257"/>
      <c r="G6" s="228"/>
      <c r="H6" s="228"/>
      <c r="I6" s="228"/>
      <c r="J6" s="228"/>
      <c r="K6" s="228"/>
      <c r="L6" s="228"/>
      <c r="M6" s="228"/>
      <c r="N6" s="228"/>
      <c r="O6" s="232"/>
      <c r="P6" s="232"/>
      <c r="Q6" s="232"/>
    </row>
    <row r="7" spans="2:17" s="235" customFormat="1" ht="12" hidden="1" customHeight="1" outlineLevel="1">
      <c r="B7" s="230" t="s">
        <v>524</v>
      </c>
      <c r="C7" s="233">
        <v>3.5000000000000003E-2</v>
      </c>
      <c r="D7" s="233">
        <v>3.5000000000000003E-2</v>
      </c>
      <c r="E7" s="233">
        <v>3.5000000000000003E-2</v>
      </c>
      <c r="F7" s="257"/>
      <c r="G7" s="228"/>
      <c r="H7" s="228"/>
      <c r="I7" s="228"/>
      <c r="J7" s="228"/>
      <c r="K7" s="228"/>
      <c r="L7" s="228"/>
      <c r="M7" s="228"/>
      <c r="N7" s="228"/>
      <c r="O7" s="234"/>
      <c r="P7" s="234"/>
      <c r="Q7" s="234"/>
    </row>
    <row r="8" spans="2:17" s="235" customFormat="1" ht="12" hidden="1" customHeight="1" outlineLevel="1">
      <c r="B8" s="230" t="s">
        <v>525</v>
      </c>
      <c r="C8" s="233">
        <v>3.4461955650916351E-2</v>
      </c>
      <c r="D8" s="233">
        <v>3.346195565091635E-2</v>
      </c>
      <c r="E8" s="233">
        <v>3.2461955650916349E-2</v>
      </c>
      <c r="F8" s="257"/>
      <c r="G8" s="228"/>
      <c r="H8" s="228"/>
      <c r="I8" s="228"/>
      <c r="J8" s="228"/>
      <c r="K8" s="228"/>
      <c r="L8" s="228"/>
      <c r="M8" s="228"/>
      <c r="N8" s="228"/>
      <c r="O8" s="234"/>
      <c r="P8" s="234"/>
      <c r="Q8" s="234"/>
    </row>
    <row r="9" spans="2:17" s="235" customFormat="1" ht="12" hidden="1" customHeight="1" outlineLevel="1">
      <c r="B9" s="230" t="s">
        <v>526</v>
      </c>
      <c r="C9" s="236">
        <v>0.02</v>
      </c>
      <c r="D9" s="236">
        <v>0.02</v>
      </c>
      <c r="E9" s="236">
        <v>0.02</v>
      </c>
      <c r="F9" s="257"/>
      <c r="G9" s="228"/>
      <c r="H9" s="228"/>
      <c r="I9" s="228"/>
      <c r="J9" s="228"/>
      <c r="K9" s="228"/>
      <c r="L9" s="228"/>
      <c r="M9" s="228"/>
      <c r="N9" s="228"/>
      <c r="O9" s="237"/>
      <c r="P9" s="237"/>
      <c r="Q9" s="237"/>
    </row>
    <row r="10" spans="2:17" s="230" customFormat="1" ht="12" hidden="1" customHeight="1" outlineLevel="1">
      <c r="B10" s="230" t="s">
        <v>527</v>
      </c>
      <c r="C10" s="238">
        <v>1</v>
      </c>
      <c r="D10" s="238">
        <v>1.02</v>
      </c>
      <c r="E10" s="238">
        <v>1.0404</v>
      </c>
      <c r="F10" s="257"/>
      <c r="G10" s="228"/>
      <c r="H10" s="228"/>
      <c r="I10" s="228"/>
      <c r="J10" s="228"/>
      <c r="K10" s="228"/>
      <c r="L10" s="228"/>
      <c r="M10" s="228"/>
      <c r="N10" s="228"/>
      <c r="O10" s="239"/>
      <c r="P10" s="239"/>
      <c r="Q10" s="239"/>
    </row>
    <row r="11" spans="2:17" ht="12" customHeight="1" collapsed="1"/>
    <row r="12" spans="2:17" ht="12" customHeight="1">
      <c r="B12" s="275" t="s">
        <v>211</v>
      </c>
    </row>
    <row r="14" spans="2:17" ht="12" customHeight="1">
      <c r="B14" s="242" t="s">
        <v>528</v>
      </c>
    </row>
    <row r="15" spans="2:17" ht="12" customHeight="1">
      <c r="B15" s="244" t="s">
        <v>529</v>
      </c>
      <c r="C15" s="240">
        <v>30</v>
      </c>
      <c r="D15" s="245"/>
      <c r="E15" s="240"/>
    </row>
    <row r="16" spans="2:17" ht="12" customHeight="1">
      <c r="B16" s="244" t="s">
        <v>530</v>
      </c>
      <c r="C16" s="245">
        <f>2241296.1045032+153471</f>
        <v>2394767.1045031999</v>
      </c>
      <c r="D16" s="246">
        <f>C16*(1+D8)</f>
        <v>2474900.6951483595</v>
      </c>
      <c r="E16" s="246">
        <f>D16*(1+E$8)</f>
        <v>2555240.8117546872</v>
      </c>
    </row>
    <row r="17" spans="2:6" s="71" customFormat="1" ht="12" customHeight="1">
      <c r="B17" s="247" t="s">
        <v>531</v>
      </c>
      <c r="C17" s="240"/>
      <c r="D17" s="265">
        <f>+$C$16/$C$15</f>
        <v>79825.570150106665</v>
      </c>
      <c r="E17" s="243">
        <f>+$C$16/$C$15</f>
        <v>79825.570150106665</v>
      </c>
      <c r="F17" s="259"/>
    </row>
    <row r="18" spans="2:6" ht="12" customHeight="1">
      <c r="B18" s="248" t="s">
        <v>532</v>
      </c>
      <c r="D18" s="265">
        <f>+D16-D17</f>
        <v>2395075.1249982528</v>
      </c>
      <c r="E18" s="243">
        <f>+D18-D17</f>
        <v>2315249.5548481462</v>
      </c>
    </row>
    <row r="19" spans="2:6" ht="12" customHeight="1">
      <c r="B19" s="248" t="s">
        <v>533</v>
      </c>
      <c r="C19" s="249">
        <v>0.08</v>
      </c>
      <c r="D19" s="250">
        <f>+$C$19</f>
        <v>0.08</v>
      </c>
      <c r="E19" s="250">
        <f>+$C$19</f>
        <v>0.08</v>
      </c>
    </row>
    <row r="20" spans="2:6" ht="12" customHeight="1">
      <c r="B20" s="248" t="s">
        <v>534</v>
      </c>
      <c r="D20" s="265">
        <f>+D16*D19</f>
        <v>197992.05561186877</v>
      </c>
      <c r="E20" s="243">
        <f>+E16*E19</f>
        <v>204419.264940375</v>
      </c>
    </row>
    <row r="21" spans="2:6" ht="12" customHeight="1">
      <c r="B21" s="248" t="s">
        <v>535</v>
      </c>
      <c r="C21" s="251">
        <v>0.1179</v>
      </c>
      <c r="D21" s="251">
        <v>0.1164</v>
      </c>
      <c r="E21" s="251">
        <v>0.115</v>
      </c>
    </row>
    <row r="22" spans="2:6" ht="12" customHeight="1">
      <c r="B22" s="229" t="s">
        <v>536</v>
      </c>
      <c r="D22" s="265">
        <f>(D18+D20)*D21</f>
        <v>301833.01982301817</v>
      </c>
      <c r="E22" s="243">
        <f t="shared" ref="E22" si="0">(E18+E20)*E21</f>
        <v>289761.91427567997</v>
      </c>
    </row>
    <row r="23" spans="2:6" s="71" customFormat="1" ht="12" customHeight="1">
      <c r="B23" s="71" t="s">
        <v>537</v>
      </c>
      <c r="C23" s="245">
        <v>89922</v>
      </c>
      <c r="D23" s="265">
        <f>+C23*(1+D$8)</f>
        <v>92930.965976041698</v>
      </c>
      <c r="E23" s="243">
        <f>+D23*(1+E$8)</f>
        <v>95947.686872152772</v>
      </c>
      <c r="F23" s="260" t="s">
        <v>538</v>
      </c>
    </row>
    <row r="24" spans="2:6" s="71" customFormat="1" ht="12" customHeight="1">
      <c r="B24" s="71" t="s">
        <v>539</v>
      </c>
      <c r="C24" s="245">
        <v>0</v>
      </c>
      <c r="D24" s="265">
        <v>0</v>
      </c>
      <c r="E24" s="243">
        <v>0</v>
      </c>
      <c r="F24" s="260" t="s">
        <v>540</v>
      </c>
    </row>
    <row r="25" spans="2:6" s="242" customFormat="1" ht="12" customHeight="1">
      <c r="B25" s="242" t="s">
        <v>541</v>
      </c>
      <c r="C25" s="253"/>
      <c r="D25" s="266">
        <f>+D22+D17+D23+D24</f>
        <v>474589.55594916653</v>
      </c>
      <c r="E25" s="254">
        <f t="shared" ref="E25" si="1">+E22+E17+E23+E24</f>
        <v>465535.17129793944</v>
      </c>
      <c r="F25" s="261"/>
    </row>
    <row r="27" spans="2:6" ht="12" customHeight="1">
      <c r="B27" s="242" t="s">
        <v>542</v>
      </c>
    </row>
    <row r="28" spans="2:6" ht="12" customHeight="1">
      <c r="B28" s="244" t="s">
        <v>529</v>
      </c>
      <c r="C28" s="245">
        <v>30</v>
      </c>
      <c r="D28" s="245"/>
      <c r="E28" s="240"/>
    </row>
    <row r="29" spans="2:6" ht="12" customHeight="1">
      <c r="B29" s="244" t="s">
        <v>530</v>
      </c>
      <c r="C29" s="245">
        <v>1570863.3899411</v>
      </c>
      <c r="D29" s="246">
        <f>C29-D45</f>
        <v>1000863.3899411</v>
      </c>
      <c r="E29" s="246">
        <f>D29*(1+E$8)</f>
        <v>1033353.3729179937</v>
      </c>
    </row>
    <row r="30" spans="2:6" s="71" customFormat="1" ht="12" customHeight="1">
      <c r="B30" s="247" t="s">
        <v>531</v>
      </c>
      <c r="C30" s="240"/>
      <c r="D30" s="265">
        <f>+$C$29/$C$28</f>
        <v>52362.112998036668</v>
      </c>
      <c r="E30" s="243">
        <f>+$C$29/$C$28</f>
        <v>52362.112998036668</v>
      </c>
      <c r="F30" s="259"/>
    </row>
    <row r="31" spans="2:6" ht="12" customHeight="1">
      <c r="B31" s="248" t="s">
        <v>532</v>
      </c>
      <c r="D31" s="265">
        <f>+D29-D30</f>
        <v>948501.27694306336</v>
      </c>
      <c r="E31" s="243">
        <f t="shared" ref="E31" si="2">+D31-D30</f>
        <v>896139.1639450267</v>
      </c>
    </row>
    <row r="32" spans="2:6" ht="12" customHeight="1">
      <c r="B32" s="244" t="s">
        <v>533</v>
      </c>
      <c r="C32" s="249">
        <v>0.08</v>
      </c>
      <c r="D32" s="250">
        <f>+C32</f>
        <v>0.08</v>
      </c>
      <c r="E32" s="250">
        <f t="shared" ref="E32" si="3">+D32</f>
        <v>0.08</v>
      </c>
    </row>
    <row r="33" spans="2:6" ht="12" customHeight="1">
      <c r="B33" s="248" t="str">
        <f>+$B$20</f>
        <v>Valor inversiones</v>
      </c>
      <c r="D33" s="265">
        <f>+D29*D32</f>
        <v>80069.071195288008</v>
      </c>
      <c r="E33" s="243">
        <f t="shared" ref="E33" si="4">+E29*E32</f>
        <v>82668.269833439495</v>
      </c>
    </row>
    <row r="34" spans="2:6" s="255" customFormat="1" ht="12" customHeight="1">
      <c r="B34" s="248" t="str">
        <f>+$B$21</f>
        <v>WACC (rai)</v>
      </c>
      <c r="C34" s="251"/>
      <c r="D34" s="252">
        <f>+D21</f>
        <v>0.1164</v>
      </c>
      <c r="E34" s="252">
        <f>+E21</f>
        <v>0.115</v>
      </c>
      <c r="F34" s="262"/>
    </row>
    <row r="35" spans="2:6" ht="12" customHeight="1">
      <c r="B35" s="229" t="s">
        <v>536</v>
      </c>
      <c r="D35" s="265">
        <f>+(D31+D33)*D34</f>
        <v>119725.5885233041</v>
      </c>
      <c r="E35" s="243">
        <f t="shared" ref="E35" si="5">+(E31+E33)*E34</f>
        <v>112562.85488452362</v>
      </c>
    </row>
    <row r="36" spans="2:6" ht="12" customHeight="1">
      <c r="B36" s="71" t="s">
        <v>537</v>
      </c>
      <c r="C36" s="245">
        <f>32111.464126/2</f>
        <v>16055.732062999999</v>
      </c>
      <c r="D36" s="265">
        <f>+$C$36</f>
        <v>16055.732062999999</v>
      </c>
      <c r="E36" s="243">
        <f>+$C$36</f>
        <v>16055.732062999999</v>
      </c>
      <c r="F36" s="259" t="s">
        <v>538</v>
      </c>
    </row>
    <row r="37" spans="2:6" ht="12" customHeight="1">
      <c r="B37" s="71" t="s">
        <v>539</v>
      </c>
      <c r="C37" s="245">
        <v>0</v>
      </c>
      <c r="D37" s="265">
        <v>0</v>
      </c>
      <c r="E37" s="243">
        <v>0</v>
      </c>
    </row>
    <row r="38" spans="2:6" s="242" customFormat="1" ht="12" customHeight="1">
      <c r="B38" s="242" t="s">
        <v>543</v>
      </c>
      <c r="C38" s="253"/>
      <c r="D38" s="266">
        <f>+D35+D30+D36+D37</f>
        <v>188143.43358434076</v>
      </c>
      <c r="E38" s="254">
        <f t="shared" ref="E38" si="6">+E35+E30+E36+E37</f>
        <v>180980.69994556028</v>
      </c>
      <c r="F38" s="261"/>
    </row>
    <row r="39" spans="2:6" ht="12" customHeight="1">
      <c r="B39" s="229" t="s">
        <v>544</v>
      </c>
      <c r="D39" s="246">
        <v>214295.790324</v>
      </c>
    </row>
    <row r="41" spans="2:6" ht="12" customHeight="1">
      <c r="B41" s="275" t="s">
        <v>513</v>
      </c>
    </row>
    <row r="42" spans="2:6" ht="12" customHeight="1">
      <c r="B42" s="275"/>
    </row>
    <row r="43" spans="2:6" ht="12" customHeight="1">
      <c r="B43" s="242" t="s">
        <v>545</v>
      </c>
    </row>
    <row r="44" spans="2:6" ht="12" customHeight="1">
      <c r="B44" s="244" t="s">
        <v>529</v>
      </c>
      <c r="C44" s="245">
        <v>30</v>
      </c>
      <c r="D44" s="245"/>
      <c r="E44" s="240"/>
    </row>
    <row r="45" spans="2:6" ht="12" customHeight="1">
      <c r="B45" s="244" t="s">
        <v>530</v>
      </c>
      <c r="C45" s="245"/>
      <c r="D45" s="245">
        <f>1000000-430000</f>
        <v>570000</v>
      </c>
      <c r="E45" s="246">
        <f>D45*(1+E$8)</f>
        <v>588503.31472102227</v>
      </c>
    </row>
    <row r="46" spans="2:6" s="71" customFormat="1" ht="12" customHeight="1">
      <c r="B46" s="247" t="s">
        <v>531</v>
      </c>
      <c r="C46" s="240"/>
      <c r="D46" s="265">
        <f>+$D$45/$C$44</f>
        <v>19000</v>
      </c>
      <c r="E46" s="243">
        <f>+$D$45/$C$44</f>
        <v>19000</v>
      </c>
      <c r="F46" s="259"/>
    </row>
    <row r="47" spans="2:6" ht="12" customHeight="1">
      <c r="B47" s="248" t="s">
        <v>532</v>
      </c>
      <c r="D47" s="265">
        <f>+D45-D46</f>
        <v>551000</v>
      </c>
      <c r="E47" s="243">
        <f>+D47-D46</f>
        <v>532000</v>
      </c>
    </row>
    <row r="48" spans="2:6" ht="12" customHeight="1">
      <c r="B48" s="244" t="s">
        <v>533</v>
      </c>
      <c r="C48" s="249">
        <v>0.04</v>
      </c>
      <c r="D48" s="250">
        <f>+C48</f>
        <v>0.04</v>
      </c>
      <c r="E48" s="250">
        <f t="shared" ref="E48" si="7">+D48</f>
        <v>0.04</v>
      </c>
    </row>
    <row r="49" spans="2:6" ht="12" customHeight="1">
      <c r="B49" s="248" t="str">
        <f>+$B$20</f>
        <v>Valor inversiones</v>
      </c>
      <c r="D49" s="265">
        <f t="shared" ref="D49:E49" si="8">+D45*D48</f>
        <v>22800</v>
      </c>
      <c r="E49" s="243">
        <f t="shared" si="8"/>
        <v>23540.13258884089</v>
      </c>
    </row>
    <row r="50" spans="2:6" s="255" customFormat="1" ht="12" customHeight="1">
      <c r="B50" s="248" t="str">
        <f>+$B$21</f>
        <v>WACC (rai)</v>
      </c>
      <c r="C50" s="251"/>
      <c r="D50" s="252">
        <v>0.115</v>
      </c>
      <c r="E50" s="252">
        <f>+E21</f>
        <v>0.115</v>
      </c>
      <c r="F50" s="262"/>
    </row>
    <row r="51" spans="2:6" ht="12" customHeight="1">
      <c r="B51" s="229" t="s">
        <v>536</v>
      </c>
      <c r="D51" s="265">
        <f>+(D47+D49)*D50</f>
        <v>65987</v>
      </c>
      <c r="E51" s="243">
        <f t="shared" ref="E51" si="9">+(E47+E49)*E50</f>
        <v>63887.115247716705</v>
      </c>
    </row>
    <row r="52" spans="2:6" ht="12" customHeight="1">
      <c r="B52" s="71" t="s">
        <v>537</v>
      </c>
      <c r="C52" s="245">
        <f>32111.464126/2</f>
        <v>16055.732062999999</v>
      </c>
      <c r="D52" s="265">
        <f>+$C$52</f>
        <v>16055.732062999999</v>
      </c>
      <c r="E52" s="243">
        <f>+$C$52</f>
        <v>16055.732062999999</v>
      </c>
      <c r="F52" s="259" t="s">
        <v>538</v>
      </c>
    </row>
    <row r="53" spans="2:6" ht="12" customHeight="1">
      <c r="B53" s="71" t="s">
        <v>539</v>
      </c>
      <c r="C53" s="245">
        <v>0</v>
      </c>
      <c r="D53" s="265">
        <v>0</v>
      </c>
      <c r="E53" s="243">
        <v>0</v>
      </c>
    </row>
    <row r="54" spans="2:6" s="242" customFormat="1" ht="12" customHeight="1">
      <c r="B54" s="242" t="s">
        <v>543</v>
      </c>
      <c r="C54" s="253"/>
      <c r="D54" s="266">
        <f>+D51+D46+D52+D53</f>
        <v>101042.732063</v>
      </c>
      <c r="E54" s="254">
        <f t="shared" ref="E54" si="10">+E51+E46+E52+E53</f>
        <v>98942.847310716708</v>
      </c>
      <c r="F54" s="261"/>
    </row>
    <row r="55" spans="2:6" ht="12" customHeight="1">
      <c r="D55" s="246">
        <v>70000</v>
      </c>
    </row>
    <row r="57" spans="2:6" ht="12" customHeight="1">
      <c r="B57" s="242" t="s">
        <v>546</v>
      </c>
    </row>
    <row r="58" spans="2:6" ht="12" customHeight="1">
      <c r="B58" s="229" t="s">
        <v>547</v>
      </c>
    </row>
    <row r="62" spans="2:6" ht="12" customHeight="1">
      <c r="D62" s="267" t="s">
        <v>493</v>
      </c>
      <c r="E62" s="267" t="s">
        <v>548</v>
      </c>
    </row>
    <row r="63" spans="2:6" ht="12" customHeight="1">
      <c r="D63" s="268" t="s">
        <v>549</v>
      </c>
      <c r="E63" s="269">
        <v>4961</v>
      </c>
      <c r="F63" s="258" t="s">
        <v>550</v>
      </c>
    </row>
    <row r="64" spans="2:6" ht="12" customHeight="1">
      <c r="D64" s="268" t="s">
        <v>551</v>
      </c>
      <c r="E64" s="269">
        <v>1563</v>
      </c>
      <c r="F64" s="258" t="s">
        <v>550</v>
      </c>
    </row>
    <row r="65" spans="2:6" ht="12" customHeight="1">
      <c r="D65" s="268" t="s">
        <v>552</v>
      </c>
      <c r="E65" s="269">
        <v>6285</v>
      </c>
      <c r="F65" s="258" t="s">
        <v>550</v>
      </c>
    </row>
    <row r="66" spans="2:6" ht="12" customHeight="1">
      <c r="D66" s="268" t="s">
        <v>553</v>
      </c>
      <c r="E66" s="269">
        <v>15888</v>
      </c>
      <c r="F66" s="258" t="s">
        <v>550</v>
      </c>
    </row>
    <row r="67" spans="2:6" ht="12" customHeight="1">
      <c r="D67" s="268" t="s">
        <v>554</v>
      </c>
      <c r="E67" s="269">
        <v>13787</v>
      </c>
      <c r="F67" s="258" t="s">
        <v>550</v>
      </c>
    </row>
    <row r="68" spans="2:6" ht="12" customHeight="1">
      <c r="D68" s="268" t="s">
        <v>555</v>
      </c>
      <c r="E68" s="269">
        <v>29743</v>
      </c>
      <c r="F68" s="258" t="s">
        <v>550</v>
      </c>
    </row>
    <row r="69" spans="2:6" ht="12" customHeight="1">
      <c r="D69" s="268" t="s">
        <v>556</v>
      </c>
      <c r="E69" s="270">
        <v>723</v>
      </c>
      <c r="F69" s="258" t="s">
        <v>550</v>
      </c>
    </row>
    <row r="70" spans="2:6" ht="12" customHeight="1">
      <c r="D70" s="271" t="s">
        <v>270</v>
      </c>
      <c r="E70" s="272">
        <v>72951</v>
      </c>
      <c r="F70" s="229"/>
    </row>
    <row r="71" spans="2:6" ht="12" customHeight="1">
      <c r="D71" s="271" t="s">
        <v>557</v>
      </c>
      <c r="E71" s="274">
        <v>0.9</v>
      </c>
    </row>
    <row r="72" spans="2:6" ht="12" customHeight="1">
      <c r="D72" s="229"/>
      <c r="E72" s="274"/>
    </row>
    <row r="73" spans="2:6" ht="12" customHeight="1">
      <c r="D73" s="229"/>
      <c r="E73" s="274"/>
    </row>
    <row r="74" spans="2:6" ht="12" customHeight="1">
      <c r="D74" s="267" t="s">
        <v>493</v>
      </c>
      <c r="E74" s="267" t="s">
        <v>558</v>
      </c>
    </row>
    <row r="75" spans="2:6" ht="12" customHeight="1">
      <c r="D75" s="268" t="s">
        <v>559</v>
      </c>
      <c r="E75" s="273">
        <v>27042</v>
      </c>
      <c r="F75" s="258" t="s">
        <v>560</v>
      </c>
    </row>
    <row r="76" spans="2:6" ht="12" customHeight="1">
      <c r="D76" s="271" t="s">
        <v>557</v>
      </c>
      <c r="E76" s="274">
        <v>0.86499999999999999</v>
      </c>
    </row>
    <row r="78" spans="2:6" ht="12" customHeight="1">
      <c r="B78" s="229" t="s">
        <v>561</v>
      </c>
      <c r="C78" s="274">
        <v>0.51</v>
      </c>
    </row>
    <row r="79" spans="2:6" ht="12" customHeight="1">
      <c r="B79" s="229" t="s">
        <v>562</v>
      </c>
      <c r="C79" s="274">
        <v>0.8</v>
      </c>
    </row>
  </sheetData>
  <autoFilter ref="B4:Q40" xr:uid="{A5FA4BF1-CAD6-424D-ADF7-20D89369836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BF7C-2A0B-48F3-BFD1-86DD548B57DE}">
  <dimension ref="B2:D25"/>
  <sheetViews>
    <sheetView showGridLines="0" workbookViewId="0">
      <pane ySplit="4" topLeftCell="A5" activePane="bottomLeft" state="frozen"/>
      <selection pane="bottomLeft" activeCell="B58" sqref="B58"/>
    </sheetView>
  </sheetViews>
  <sheetFormatPr baseColWidth="10" defaultColWidth="11.453125" defaultRowHeight="12.5" outlineLevelRow="1"/>
  <cols>
    <col min="1" max="1" width="11.453125" style="180"/>
    <col min="2" max="2" width="20.81640625" style="208" customWidth="1"/>
    <col min="3" max="3" width="16.453125" style="180" customWidth="1"/>
    <col min="4" max="4" width="129.1796875" style="180" customWidth="1"/>
    <col min="5" max="16384" width="11.453125" style="180"/>
  </cols>
  <sheetData>
    <row r="2" spans="2:4" ht="13">
      <c r="B2" s="277" t="s">
        <v>563</v>
      </c>
      <c r="C2" s="179"/>
    </row>
    <row r="3" spans="2:4" ht="13">
      <c r="B3" s="277"/>
      <c r="C3" s="179"/>
    </row>
    <row r="4" spans="2:4" ht="13">
      <c r="B4" s="277" t="s">
        <v>564</v>
      </c>
      <c r="C4" s="179" t="s">
        <v>565</v>
      </c>
      <c r="D4" s="179" t="s">
        <v>566</v>
      </c>
    </row>
    <row r="6" spans="2:4" s="182" customFormat="1">
      <c r="B6" s="278" t="s">
        <v>567</v>
      </c>
      <c r="C6" s="181"/>
    </row>
    <row r="7" spans="2:4" hidden="1" outlineLevel="1">
      <c r="B7" s="184"/>
      <c r="C7" s="183"/>
      <c r="D7" s="184"/>
    </row>
    <row r="8" spans="2:4" ht="75" hidden="1" outlineLevel="1">
      <c r="B8" s="184" t="s">
        <v>568</v>
      </c>
      <c r="C8" s="207">
        <v>44614</v>
      </c>
      <c r="D8" s="184" t="s">
        <v>569</v>
      </c>
    </row>
    <row r="9" spans="2:4" ht="62.5" hidden="1" outlineLevel="1">
      <c r="B9" s="184" t="s">
        <v>570</v>
      </c>
      <c r="C9" s="183"/>
      <c r="D9" s="184" t="s">
        <v>571</v>
      </c>
    </row>
    <row r="10" spans="2:4" ht="62.5" hidden="1" outlineLevel="1">
      <c r="B10" s="184" t="s">
        <v>572</v>
      </c>
      <c r="C10" s="183"/>
      <c r="D10" s="184" t="s">
        <v>573</v>
      </c>
    </row>
    <row r="11" spans="2:4" ht="137.5" hidden="1" outlineLevel="1">
      <c r="B11" s="184" t="s">
        <v>574</v>
      </c>
      <c r="C11" s="207">
        <v>44498</v>
      </c>
      <c r="D11" s="279" t="s">
        <v>575</v>
      </c>
    </row>
    <row r="12" spans="2:4" hidden="1" outlineLevel="1">
      <c r="B12" s="184"/>
      <c r="C12" s="183"/>
      <c r="D12" s="184"/>
    </row>
    <row r="13" spans="2:4" hidden="1" outlineLevel="1"/>
    <row r="14" spans="2:4" collapsed="1"/>
    <row r="15" spans="2:4" s="182" customFormat="1">
      <c r="B15" s="278" t="s">
        <v>18</v>
      </c>
      <c r="C15" s="181"/>
    </row>
    <row r="16" spans="2:4" hidden="1" outlineLevel="1">
      <c r="B16" s="184"/>
      <c r="C16" s="183"/>
      <c r="D16" s="184"/>
    </row>
    <row r="17" spans="2:4" hidden="1" outlineLevel="1">
      <c r="B17" s="184"/>
      <c r="C17" s="183"/>
      <c r="D17" s="184"/>
    </row>
    <row r="18" spans="2:4" hidden="1" outlineLevel="1">
      <c r="D18" s="208"/>
    </row>
    <row r="19" spans="2:4" collapsed="1"/>
    <row r="20" spans="2:4" s="182" customFormat="1">
      <c r="B20" s="278" t="s">
        <v>576</v>
      </c>
      <c r="C20" s="181"/>
    </row>
    <row r="21" spans="2:4" hidden="1" outlineLevel="1">
      <c r="B21" s="184"/>
      <c r="C21" s="207"/>
      <c r="D21" s="184"/>
    </row>
    <row r="22" spans="2:4" ht="37.5" hidden="1" outlineLevel="1">
      <c r="B22" s="184" t="s">
        <v>577</v>
      </c>
      <c r="C22" s="207"/>
      <c r="D22" s="184" t="s">
        <v>578</v>
      </c>
    </row>
    <row r="23" spans="2:4" ht="125" hidden="1" outlineLevel="1">
      <c r="B23" s="184" t="s">
        <v>579</v>
      </c>
      <c r="C23" s="207">
        <v>44498</v>
      </c>
      <c r="D23" s="184" t="s">
        <v>580</v>
      </c>
    </row>
    <row r="24" spans="2:4" hidden="1" outlineLevel="1"/>
    <row r="25" spans="2:4" collapsed="1"/>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C07A-1177-4472-8A34-E10CB3F7AFDD}">
  <dimension ref="B1:AS67"/>
  <sheetViews>
    <sheetView showGridLines="0" zoomScale="120" zoomScaleNormal="120" workbookViewId="0">
      <pane xSplit="3" ySplit="3" topLeftCell="D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2" customHeight="1" outlineLevelCol="1"/>
  <cols>
    <col min="1" max="1" width="10" style="281" customWidth="1"/>
    <col min="2" max="2" width="37" style="281" customWidth="1"/>
    <col min="3" max="3" width="12.453125" style="280" customWidth="1"/>
    <col min="4" max="4" width="10.7265625" style="281" bestFit="1" customWidth="1"/>
    <col min="5" max="5" width="11.453125" style="281" customWidth="1"/>
    <col min="6" max="6" width="10.90625" style="281" customWidth="1"/>
    <col min="7" max="17" width="11.453125" style="281" customWidth="1"/>
    <col min="18" max="21" width="11.453125" style="281" hidden="1" customWidth="1" outlineLevel="1"/>
    <col min="22" max="22" width="11.453125" style="334" hidden="1" customWidth="1" outlineLevel="1"/>
    <col min="23" max="32" width="11.453125" style="282" hidden="1" customWidth="1" outlineLevel="1"/>
    <col min="33" max="33" width="3" style="283" customWidth="1" collapsed="1"/>
    <col min="34" max="36" width="11.453125" style="281" customWidth="1"/>
    <col min="37" max="38" width="11.453125" style="281" hidden="1" customWidth="1" outlineLevel="1"/>
    <col min="39" max="43" width="11.81640625" style="284" hidden="1" customWidth="1" outlineLevel="1"/>
    <col min="44" max="44" width="2.1796875" style="281" customWidth="1" collapsed="1"/>
    <col min="45" max="45" width="11.453125" style="283"/>
    <col min="46" max="16384" width="11.453125" style="281"/>
  </cols>
  <sheetData>
    <row r="1" spans="2:45" ht="12" customHeight="1">
      <c r="B1" s="533" t="s">
        <v>32</v>
      </c>
      <c r="F1" s="888"/>
    </row>
    <row r="2" spans="2:45" ht="13.5" customHeight="1">
      <c r="B2" s="415" t="s">
        <v>20</v>
      </c>
      <c r="D2" s="343" t="s">
        <v>365</v>
      </c>
      <c r="E2" s="343"/>
      <c r="F2" s="343"/>
      <c r="G2" s="343"/>
      <c r="H2" s="343"/>
      <c r="I2" s="343"/>
      <c r="J2" s="343"/>
      <c r="K2" s="343"/>
      <c r="L2" s="343"/>
      <c r="M2" s="343"/>
      <c r="N2" s="343"/>
      <c r="O2" s="343"/>
      <c r="P2" s="343"/>
      <c r="Q2" s="343"/>
      <c r="R2" s="343"/>
      <c r="S2" s="343"/>
      <c r="T2" s="343"/>
      <c r="U2" s="343"/>
      <c r="AG2" s="343" t="s">
        <v>366</v>
      </c>
      <c r="AH2" s="343"/>
      <c r="AI2" s="343"/>
      <c r="AJ2" s="343"/>
      <c r="AK2" s="343"/>
      <c r="AL2" s="343"/>
    </row>
    <row r="3" spans="2:45" s="285" customFormat="1" ht="16.5" customHeight="1" thickBot="1">
      <c r="B3" s="528" t="s">
        <v>367</v>
      </c>
      <c r="C3" s="286" t="s">
        <v>368</v>
      </c>
      <c r="D3" s="287"/>
      <c r="E3" s="433" t="s">
        <v>1042</v>
      </c>
      <c r="F3" s="433" t="s">
        <v>891</v>
      </c>
      <c r="G3" s="433" t="s">
        <v>849</v>
      </c>
      <c r="H3" s="433" t="s">
        <v>816</v>
      </c>
      <c r="I3" s="433" t="s">
        <v>804</v>
      </c>
      <c r="J3" s="433" t="s">
        <v>789</v>
      </c>
      <c r="K3" s="433" t="s">
        <v>780</v>
      </c>
      <c r="L3" s="433" t="s">
        <v>778</v>
      </c>
      <c r="M3" s="433" t="s">
        <v>764</v>
      </c>
      <c r="N3" s="433" t="s">
        <v>751</v>
      </c>
      <c r="O3" s="433" t="s">
        <v>725</v>
      </c>
      <c r="P3" s="433" t="s">
        <v>369</v>
      </c>
      <c r="Q3" s="433" t="s">
        <v>370</v>
      </c>
      <c r="R3" s="433" t="s">
        <v>371</v>
      </c>
      <c r="S3" s="433" t="s">
        <v>372</v>
      </c>
      <c r="T3" s="433" t="s">
        <v>373</v>
      </c>
      <c r="U3" s="433" t="s">
        <v>374</v>
      </c>
      <c r="V3" s="335" t="s">
        <v>375</v>
      </c>
      <c r="W3" s="288" t="s">
        <v>376</v>
      </c>
      <c r="X3" s="288" t="s">
        <v>377</v>
      </c>
      <c r="Y3" s="288" t="s">
        <v>378</v>
      </c>
      <c r="Z3" s="288" t="s">
        <v>379</v>
      </c>
      <c r="AA3" s="288" t="s">
        <v>380</v>
      </c>
      <c r="AB3" s="288" t="s">
        <v>381</v>
      </c>
      <c r="AC3" s="288" t="s">
        <v>382</v>
      </c>
      <c r="AD3" s="288" t="s">
        <v>383</v>
      </c>
      <c r="AE3" s="288" t="s">
        <v>384</v>
      </c>
      <c r="AF3" s="288" t="s">
        <v>385</v>
      </c>
      <c r="AG3" s="283"/>
      <c r="AH3" s="433">
        <v>2025</v>
      </c>
      <c r="AI3" s="433">
        <v>2024</v>
      </c>
      <c r="AJ3" s="433">
        <v>2023</v>
      </c>
      <c r="AK3" s="433">
        <v>2022</v>
      </c>
      <c r="AL3" s="433">
        <v>2021</v>
      </c>
      <c r="AM3" s="289">
        <v>2020</v>
      </c>
      <c r="AN3" s="290">
        <v>2019</v>
      </c>
      <c r="AO3" s="290">
        <v>2018</v>
      </c>
      <c r="AP3" s="290">
        <v>2017</v>
      </c>
      <c r="AQ3" s="290">
        <v>2016</v>
      </c>
      <c r="AS3" s="291"/>
    </row>
    <row r="4" spans="2:45" s="285" customFormat="1" ht="12" customHeight="1" thickTop="1">
      <c r="B4" s="287" t="s">
        <v>21</v>
      </c>
      <c r="C4" s="286"/>
      <c r="D4" s="287"/>
      <c r="E4" s="722"/>
      <c r="F4" s="722"/>
      <c r="G4" s="722"/>
      <c r="H4" s="722"/>
      <c r="I4" s="722"/>
      <c r="J4" s="722"/>
      <c r="K4" s="722"/>
      <c r="L4" s="722"/>
      <c r="M4" s="722"/>
      <c r="N4" s="287"/>
      <c r="O4" s="287"/>
      <c r="P4" s="287"/>
      <c r="Q4" s="287"/>
      <c r="R4" s="287"/>
      <c r="S4" s="287"/>
      <c r="T4" s="287"/>
      <c r="U4" s="287"/>
      <c r="V4" s="335"/>
      <c r="W4" s="288"/>
      <c r="X4" s="288"/>
      <c r="Y4" s="288"/>
      <c r="Z4" s="288"/>
      <c r="AA4" s="288"/>
      <c r="AB4" s="288"/>
      <c r="AC4" s="288"/>
      <c r="AD4" s="288"/>
      <c r="AE4" s="288"/>
      <c r="AF4" s="288"/>
      <c r="AG4" s="283"/>
      <c r="AH4" s="287"/>
      <c r="AI4" s="287"/>
      <c r="AJ4" s="287"/>
      <c r="AK4" s="287"/>
      <c r="AL4" s="287"/>
      <c r="AM4" s="290"/>
      <c r="AN4" s="290"/>
      <c r="AO4" s="290"/>
      <c r="AP4" s="290"/>
      <c r="AQ4" s="290"/>
      <c r="AS4" s="291"/>
    </row>
    <row r="5" spans="2:45" s="293" customFormat="1" ht="12" customHeight="1">
      <c r="B5" s="66" t="s">
        <v>386</v>
      </c>
      <c r="C5" s="292" t="s">
        <v>387</v>
      </c>
      <c r="E5" s="293">
        <v>1630.316</v>
      </c>
      <c r="F5" s="293">
        <v>1515.1099999999997</v>
      </c>
      <c r="G5" s="293">
        <v>1057.751</v>
      </c>
      <c r="H5" s="293">
        <v>1354.63</v>
      </c>
      <c r="I5" s="293">
        <v>1407.31852843</v>
      </c>
      <c r="J5" s="293">
        <v>1210</v>
      </c>
      <c r="K5" s="293">
        <v>1069.3125624927768</v>
      </c>
      <c r="L5" s="293">
        <v>1468</v>
      </c>
      <c r="M5" s="293">
        <v>1002.1277135523651</v>
      </c>
      <c r="N5" s="293">
        <v>1356.4106649189998</v>
      </c>
      <c r="O5" s="293">
        <v>1287.3120713441449</v>
      </c>
      <c r="P5" s="293">
        <v>1342.5230963843424</v>
      </c>
      <c r="Q5" s="293">
        <v>1785.8938149543067</v>
      </c>
      <c r="R5" s="293">
        <v>1762.5990000000002</v>
      </c>
      <c r="S5" s="293">
        <v>1402</v>
      </c>
      <c r="T5" s="293">
        <v>1549</v>
      </c>
      <c r="U5" s="293">
        <v>1644</v>
      </c>
      <c r="V5" s="336">
        <v>1614</v>
      </c>
      <c r="W5" s="294">
        <v>1243.4487632710986</v>
      </c>
      <c r="X5" s="294">
        <v>1365.9261007051471</v>
      </c>
      <c r="Y5" s="294">
        <v>1418.7351239809464</v>
      </c>
      <c r="Z5" s="294">
        <v>1193.8032203929333</v>
      </c>
      <c r="AA5" s="294">
        <v>1181.0485842902795</v>
      </c>
      <c r="AB5" s="294">
        <v>978.27871040035711</v>
      </c>
      <c r="AC5" s="294">
        <v>1194.5430880316972</v>
      </c>
      <c r="AD5" s="294">
        <v>1335.918007928017</v>
      </c>
      <c r="AE5" s="294">
        <v>1266.9347970477379</v>
      </c>
      <c r="AF5" s="294">
        <v>1527.976106661122</v>
      </c>
      <c r="AG5" s="283"/>
      <c r="AH5" s="293">
        <f>+F5+G5+H5+I5</f>
        <v>5334.8095284299998</v>
      </c>
      <c r="AI5" s="293">
        <f>+SUM(J5:M5)</f>
        <v>4749.4402760451421</v>
      </c>
      <c r="AJ5" s="293">
        <f>+SUM(N5:Q5)</f>
        <v>5772.1396476017935</v>
      </c>
      <c r="AK5" s="293">
        <f>+SUM(R5:U5)</f>
        <v>6357.5990000000002</v>
      </c>
      <c r="AL5" s="293">
        <v>5669.86</v>
      </c>
      <c r="AM5" s="295">
        <v>4548.08</v>
      </c>
      <c r="AN5" s="295">
        <v>5625</v>
      </c>
      <c r="AO5" s="295">
        <v>6516</v>
      </c>
      <c r="AP5" s="295">
        <v>6317</v>
      </c>
      <c r="AQ5" s="295">
        <v>7125.1159193589492</v>
      </c>
      <c r="AS5" s="296"/>
    </row>
    <row r="6" spans="2:45" s="329" customFormat="1" ht="12" customHeight="1">
      <c r="B6" s="327" t="s">
        <v>335</v>
      </c>
      <c r="C6" s="328" t="s">
        <v>388</v>
      </c>
      <c r="E6" s="300">
        <v>1.0999999999999999E-2</v>
      </c>
      <c r="F6" s="300">
        <v>1.1000000000000001E-3</v>
      </c>
      <c r="G6" s="300">
        <v>6.9999999999999999E-4</v>
      </c>
      <c r="H6" s="407">
        <v>0</v>
      </c>
      <c r="I6" s="407">
        <v>0</v>
      </c>
      <c r="J6" s="407">
        <v>0</v>
      </c>
      <c r="K6" s="407">
        <v>0</v>
      </c>
      <c r="L6" s="407">
        <v>0</v>
      </c>
      <c r="M6" s="407">
        <v>0</v>
      </c>
      <c r="N6" s="407">
        <v>3.0000000000000001E-3</v>
      </c>
      <c r="O6" s="407">
        <v>3.0101723705787568E-2</v>
      </c>
      <c r="P6" s="407">
        <v>2.7295473500644478E-2</v>
      </c>
      <c r="Q6" s="407">
        <v>3.7963788049968611E-2</v>
      </c>
      <c r="R6" s="337">
        <v>2.2126416728932671E-2</v>
      </c>
      <c r="S6" s="337">
        <v>1.7118402282453638E-2</v>
      </c>
      <c r="T6" s="337">
        <f>27/T5</f>
        <v>1.7430600387346677E-2</v>
      </c>
      <c r="U6" s="337">
        <f>(76)/U5</f>
        <v>4.6228710462287104E-2</v>
      </c>
      <c r="V6" s="337">
        <v>2.7829385637482815E-2</v>
      </c>
      <c r="W6" s="305">
        <v>2.3691032079439459E-2</v>
      </c>
      <c r="X6" s="305">
        <v>3.0363272679325041E-2</v>
      </c>
      <c r="Y6" s="305">
        <v>5.1687894209761484E-2</v>
      </c>
      <c r="Z6" s="305">
        <v>2.8259275208602625E-2</v>
      </c>
      <c r="AA6" s="305">
        <v>1.876362640672562E-2</v>
      </c>
      <c r="AB6" s="305">
        <v>3.5316822805906367E-2</v>
      </c>
      <c r="AC6" s="305">
        <v>6.5748388841638805E-2</v>
      </c>
      <c r="AD6" s="305">
        <v>3.4415398046252946E-2</v>
      </c>
      <c r="AE6" s="305">
        <v>3.37432203295851E-2</v>
      </c>
      <c r="AF6" s="305">
        <v>2.6636125156063319E-2</v>
      </c>
      <c r="AG6" s="330"/>
      <c r="AH6" s="407">
        <v>1.1000000000000001E-3</v>
      </c>
      <c r="AI6" s="407">
        <f>+AVERAGE(J6:M6)</f>
        <v>0</v>
      </c>
      <c r="AJ6" s="407">
        <v>2.5000000000000001E-2</v>
      </c>
      <c r="AK6" s="407">
        <v>2.6110000000000001E-2</v>
      </c>
      <c r="AL6" s="407">
        <v>3.3279999999999997E-2</v>
      </c>
      <c r="AM6" s="306">
        <v>3.7224499129302917E-2</v>
      </c>
      <c r="AN6" s="306">
        <v>3.8008188403168379E-2</v>
      </c>
      <c r="AO6" s="306">
        <v>3.3894079490990867E-2</v>
      </c>
      <c r="AP6" s="306">
        <v>2.5899869342677129E-2</v>
      </c>
      <c r="AQ6" s="306">
        <v>2.7827368533407486E-2</v>
      </c>
      <c r="AR6" s="344"/>
      <c r="AS6" s="887"/>
    </row>
    <row r="7" spans="2:45" s="329" customFormat="1" ht="12" customHeight="1">
      <c r="B7" s="327" t="s">
        <v>389</v>
      </c>
      <c r="C7" s="328" t="s">
        <v>388</v>
      </c>
      <c r="D7" s="293"/>
      <c r="E7" s="909">
        <v>0.1178</v>
      </c>
      <c r="F7" s="909">
        <v>0.14299999999999999</v>
      </c>
      <c r="G7" s="909">
        <v>0.114</v>
      </c>
      <c r="H7" s="909">
        <v>0.11</v>
      </c>
      <c r="I7" s="909">
        <v>0.11916278838955213</v>
      </c>
      <c r="J7" s="634">
        <v>0.12573790087603307</v>
      </c>
      <c r="K7" s="634">
        <v>0.12451411931168289</v>
      </c>
      <c r="L7" s="909">
        <v>0.1</v>
      </c>
      <c r="M7" s="909">
        <v>0.11700000000000001</v>
      </c>
      <c r="N7" s="909">
        <v>6.7000000000000004E-2</v>
      </c>
      <c r="O7" s="909">
        <v>8.2563814131281582E-2</v>
      </c>
      <c r="P7" s="909">
        <v>5.8078701948593499E-2</v>
      </c>
      <c r="Q7" s="407">
        <v>2.3E-2</v>
      </c>
      <c r="R7" s="337">
        <v>6.2464576457832995E-2</v>
      </c>
      <c r="S7" s="337">
        <v>1.2838801711840228E-2</v>
      </c>
      <c r="T7" s="337">
        <f>10/T5</f>
        <v>6.4557779212395094E-3</v>
      </c>
      <c r="U7" s="337">
        <f>13/U5</f>
        <v>7.9075425790754265E-3</v>
      </c>
      <c r="V7" s="337">
        <v>1.5793839742884529E-2</v>
      </c>
      <c r="W7" s="305">
        <v>1.7117815250630785E-2</v>
      </c>
      <c r="X7" s="305">
        <v>1.2053374638276987E-2</v>
      </c>
      <c r="Y7" s="305">
        <v>1.3816335443220655E-2</v>
      </c>
      <c r="Z7" s="305">
        <v>1.2419576764183909E-2</v>
      </c>
      <c r="AA7" s="305">
        <v>9.9717640575109501E-3</v>
      </c>
      <c r="AB7" s="305">
        <v>1.1351612970760962E-2</v>
      </c>
      <c r="AC7" s="305">
        <v>1.0657166486121932E-2</v>
      </c>
      <c r="AD7" s="305">
        <v>6.2415287558944873E-3</v>
      </c>
      <c r="AE7" s="305">
        <v>6.3806676901111284E-3</v>
      </c>
      <c r="AF7" s="305">
        <v>5.0343165553870918E-3</v>
      </c>
      <c r="AG7" s="330"/>
      <c r="AH7" s="407">
        <v>0.14299999999999999</v>
      </c>
      <c r="AI7" s="407">
        <f t="shared" ref="AI7:AI10" si="0">+AVERAGE(J7:M7)</f>
        <v>0.11681300504692899</v>
      </c>
      <c r="AJ7" s="634">
        <v>5.8000000000000003E-2</v>
      </c>
      <c r="AK7" s="634">
        <v>2.3769999999999999E-2</v>
      </c>
      <c r="AL7" s="634">
        <v>1.8884416899182698E-2</v>
      </c>
      <c r="AM7" s="306">
        <v>1.3999533869237128E-2</v>
      </c>
      <c r="AN7" s="306">
        <v>6.1254702308539072E-3</v>
      </c>
      <c r="AO7" s="306">
        <v>1.8831641596072787E-3</v>
      </c>
      <c r="AP7" s="306">
        <v>8.5291024534542997E-4</v>
      </c>
      <c r="AQ7" s="306">
        <v>0</v>
      </c>
      <c r="AR7" s="344"/>
      <c r="AS7" s="887"/>
    </row>
    <row r="8" spans="2:45" s="329" customFormat="1" ht="12" customHeight="1">
      <c r="B8" s="327" t="s">
        <v>390</v>
      </c>
      <c r="C8" s="328" t="s">
        <v>388</v>
      </c>
      <c r="D8" s="293"/>
      <c r="E8" s="909"/>
      <c r="F8" s="909"/>
      <c r="G8" s="909"/>
      <c r="H8" s="909"/>
      <c r="I8" s="909"/>
      <c r="J8" s="634">
        <v>1.1570247933884297E-2</v>
      </c>
      <c r="K8" s="634">
        <v>5.4062812252297213E-2</v>
      </c>
      <c r="L8" s="909"/>
      <c r="M8" s="909"/>
      <c r="N8" s="909"/>
      <c r="O8" s="909"/>
      <c r="P8" s="909"/>
      <c r="Q8" s="407">
        <v>8.9999999999999993E-3</v>
      </c>
      <c r="R8" s="337">
        <v>3.5152068054049732E-2</v>
      </c>
      <c r="S8" s="337">
        <v>7.8459343794579171E-3</v>
      </c>
      <c r="T8" s="337">
        <f>11/T5</f>
        <v>7.1013557133634605E-3</v>
      </c>
      <c r="U8" s="337">
        <f>(12)/U5</f>
        <v>7.2992700729927005E-3</v>
      </c>
      <c r="V8" s="337">
        <v>9.5183290698226397E-3</v>
      </c>
      <c r="W8" s="305">
        <v>1.2646230941264977E-2</v>
      </c>
      <c r="X8" s="305">
        <v>9.0557839666755621E-3</v>
      </c>
      <c r="Y8" s="305">
        <v>1.6341561482591319E-2</v>
      </c>
      <c r="Z8" s="305">
        <v>8.5440235575641905E-3</v>
      </c>
      <c r="AA8" s="305">
        <v>7.0711238516768119E-3</v>
      </c>
      <c r="AB8" s="305">
        <v>7.9112589904874499E-3</v>
      </c>
      <c r="AC8" s="305">
        <v>5.432887853120935E-3</v>
      </c>
      <c r="AD8" s="305">
        <v>3.9298757629293024E-3</v>
      </c>
      <c r="AE8" s="305">
        <v>3.7699697127808358E-3</v>
      </c>
      <c r="AF8" s="305">
        <v>2.5868568068509118E-3</v>
      </c>
      <c r="AG8" s="331"/>
      <c r="AH8" s="407"/>
      <c r="AI8" s="407">
        <f t="shared" si="0"/>
        <v>3.2816530093090754E-2</v>
      </c>
      <c r="AJ8" s="634"/>
      <c r="AK8" s="634">
        <v>1.5089999999999999E-2</v>
      </c>
      <c r="AL8" s="634">
        <v>8.1455831008173177E-3</v>
      </c>
      <c r="AM8" s="306">
        <v>4.3145679055777387E-3</v>
      </c>
      <c r="AN8" s="306">
        <v>3.3750407639448654E-3</v>
      </c>
      <c r="AO8" s="306">
        <v>1.25179364670612E-3</v>
      </c>
      <c r="AP8" s="306">
        <v>0</v>
      </c>
      <c r="AQ8" s="306">
        <v>0</v>
      </c>
      <c r="AR8" s="344"/>
      <c r="AS8" s="330"/>
    </row>
    <row r="9" spans="2:45" ht="12" customHeight="1">
      <c r="B9" s="297" t="s">
        <v>391</v>
      </c>
      <c r="C9" s="96" t="s">
        <v>388</v>
      </c>
      <c r="D9" s="293"/>
      <c r="E9" s="300">
        <v>0.86580000000000001</v>
      </c>
      <c r="F9" s="300">
        <v>0.84550000000000003</v>
      </c>
      <c r="G9" s="300">
        <v>0.87280000000000002</v>
      </c>
      <c r="H9" s="407">
        <v>0.88</v>
      </c>
      <c r="I9" s="407">
        <v>0.86314398900520117</v>
      </c>
      <c r="J9" s="407">
        <v>0.63126863055371907</v>
      </c>
      <c r="K9" s="407">
        <v>0.70723755871437122</v>
      </c>
      <c r="L9" s="407">
        <v>0.74</v>
      </c>
      <c r="M9" s="407">
        <v>0.68700000000000006</v>
      </c>
      <c r="N9" s="407">
        <v>0.65600000000000003</v>
      </c>
      <c r="O9" s="407">
        <v>0.64269216122566541</v>
      </c>
      <c r="P9" s="408">
        <v>0.75161119114413533</v>
      </c>
      <c r="Q9" s="408">
        <v>0.72363611696676811</v>
      </c>
      <c r="R9" s="338">
        <v>0.79320367253130197</v>
      </c>
      <c r="S9" s="338">
        <v>0.94293865905848784</v>
      </c>
      <c r="T9" s="338">
        <f>1488/T5</f>
        <v>0.96061975468043903</v>
      </c>
      <c r="U9" s="338">
        <f>(1419+47)/U5</f>
        <v>0.8917274939172749</v>
      </c>
      <c r="V9" s="338">
        <v>0.92494748700675855</v>
      </c>
      <c r="W9" s="298">
        <v>0.93550894448582267</v>
      </c>
      <c r="X9" s="298">
        <v>0.94138507673840122</v>
      </c>
      <c r="Y9" s="298">
        <v>0.90905962854425026</v>
      </c>
      <c r="Z9" s="298">
        <v>0.95061144745385506</v>
      </c>
      <c r="AA9" s="298">
        <v>0.96331431781257693</v>
      </c>
      <c r="AB9" s="298">
        <v>0.90315885497795811</v>
      </c>
      <c r="AC9" s="298">
        <v>0.778156908589416</v>
      </c>
      <c r="AD9" s="298">
        <v>0.86901291677112713</v>
      </c>
      <c r="AE9" s="298">
        <v>0.72699609587792746</v>
      </c>
      <c r="AF9" s="298">
        <v>0.75001341610995698</v>
      </c>
      <c r="AG9" s="66"/>
      <c r="AH9" s="839">
        <v>0.84550000000000003</v>
      </c>
      <c r="AI9" s="407">
        <f t="shared" si="0"/>
        <v>0.69137654731702258</v>
      </c>
      <c r="AJ9" s="407">
        <v>0.69599999999999995</v>
      </c>
      <c r="AK9" s="407">
        <v>0.89249000000000001</v>
      </c>
      <c r="AL9" s="407">
        <v>0.92252999999999996</v>
      </c>
      <c r="AM9" s="299">
        <v>0.89834611528381203</v>
      </c>
      <c r="AN9" s="299">
        <v>0.74760356404094686</v>
      </c>
      <c r="AO9" s="299">
        <v>0.68858545871095145</v>
      </c>
      <c r="AP9" s="299">
        <v>0.75273734065442222</v>
      </c>
      <c r="AQ9" s="299">
        <v>0.48903618732617005</v>
      </c>
      <c r="AS9" s="300"/>
    </row>
    <row r="10" spans="2:45" s="329" customFormat="1" ht="12" customHeight="1">
      <c r="B10" s="327" t="s">
        <v>339</v>
      </c>
      <c r="C10" s="328" t="s">
        <v>388</v>
      </c>
      <c r="D10" s="293"/>
      <c r="E10" s="330">
        <v>5.4000000000000003E-3</v>
      </c>
      <c r="F10" s="330">
        <v>0.01</v>
      </c>
      <c r="G10" s="330">
        <v>1.2500000000000001E-2</v>
      </c>
      <c r="H10" s="407">
        <v>0.01</v>
      </c>
      <c r="I10" s="407">
        <v>1.7693222605246559E-2</v>
      </c>
      <c r="J10" s="407">
        <v>0.23158677685950416</v>
      </c>
      <c r="K10" s="407">
        <v>0.11418550972164865</v>
      </c>
      <c r="L10" s="407">
        <v>0.16</v>
      </c>
      <c r="M10" s="407">
        <v>0.19600000000000001</v>
      </c>
      <c r="N10" s="407">
        <v>0.27400000000000002</v>
      </c>
      <c r="O10" s="407">
        <v>0.24464230093726541</v>
      </c>
      <c r="P10" s="407">
        <v>0.16301463340662675</v>
      </c>
      <c r="Q10" s="407">
        <v>0.20593266717870173</v>
      </c>
      <c r="R10" s="337">
        <v>8.6519962850313645E-2</v>
      </c>
      <c r="S10" s="337">
        <v>1.9258202567760341E-2</v>
      </c>
      <c r="T10" s="337">
        <f>13/T5</f>
        <v>8.3925112976113627E-3</v>
      </c>
      <c r="U10" s="337">
        <f>(59+19)/U5</f>
        <v>4.7445255474452552E-2</v>
      </c>
      <c r="V10" s="337">
        <v>3.1310499473867819E-2</v>
      </c>
      <c r="W10" s="305">
        <v>1.1035977242842103E-2</v>
      </c>
      <c r="X10" s="305">
        <v>7.1424919773211016E-3</v>
      </c>
      <c r="Y10" s="305">
        <v>9.0945803201763018E-3</v>
      </c>
      <c r="Z10" s="305">
        <v>1.6567701579402674E-4</v>
      </c>
      <c r="AA10" s="305">
        <v>8.7916787150967501E-4</v>
      </c>
      <c r="AB10" s="305">
        <v>4.2261450254887242E-2</v>
      </c>
      <c r="AC10" s="305">
        <v>0.14000464822970232</v>
      </c>
      <c r="AD10" s="305">
        <v>8.6400280663796097E-2</v>
      </c>
      <c r="AE10" s="305">
        <v>0.22911004638959548</v>
      </c>
      <c r="AF10" s="305">
        <v>0.21572928537174169</v>
      </c>
      <c r="AG10" s="331"/>
      <c r="AH10" s="840">
        <v>1.04E-2</v>
      </c>
      <c r="AI10" s="407">
        <f t="shared" si="0"/>
        <v>0.17544307164528822</v>
      </c>
      <c r="AJ10" s="407">
        <v>0.221</v>
      </c>
      <c r="AK10" s="407">
        <v>4.2540000000000001E-2</v>
      </c>
      <c r="AL10" s="407">
        <v>1.7160000000000002E-2</v>
      </c>
      <c r="AM10" s="306">
        <v>4.6116163304075572E-2</v>
      </c>
      <c r="AN10" s="306">
        <v>0.20488773656108611</v>
      </c>
      <c r="AO10" s="306">
        <v>0.27438550399174433</v>
      </c>
      <c r="AP10" s="306">
        <v>0.22050987975755523</v>
      </c>
      <c r="AQ10" s="306">
        <v>0.48313644414042239</v>
      </c>
      <c r="AR10" s="344"/>
      <c r="AS10" s="330"/>
    </row>
    <row r="11" spans="2:45" s="329" customFormat="1" ht="12" customHeight="1">
      <c r="B11" s="635" t="s">
        <v>781</v>
      </c>
      <c r="C11" s="328" t="s">
        <v>451</v>
      </c>
      <c r="E11" s="636">
        <v>2231.41</v>
      </c>
      <c r="F11" s="636">
        <v>2175.91</v>
      </c>
      <c r="G11" s="636">
        <v>2097.306</v>
      </c>
      <c r="H11" s="636">
        <v>2036.36</v>
      </c>
      <c r="I11" s="636">
        <f>+SUM(I12:I15)</f>
        <v>2148.6999999999998</v>
      </c>
      <c r="J11" s="636">
        <f>+SUM(J12:J15)</f>
        <v>2093.1999999999998</v>
      </c>
      <c r="K11" s="636">
        <f>+SUM(K12:K15)</f>
        <v>2061.34</v>
      </c>
      <c r="L11" s="636">
        <v>2031.7399999999998</v>
      </c>
      <c r="M11" s="636">
        <v>1996.68</v>
      </c>
      <c r="N11" s="636">
        <v>1959.58</v>
      </c>
      <c r="O11" s="636">
        <v>2067.9</v>
      </c>
      <c r="P11" s="636">
        <v>2046.22</v>
      </c>
      <c r="Q11" s="636">
        <v>2026.06</v>
      </c>
      <c r="R11" s="337"/>
      <c r="S11" s="337"/>
      <c r="T11" s="337"/>
      <c r="U11" s="337"/>
      <c r="V11" s="337"/>
      <c r="W11" s="305"/>
      <c r="X11" s="305"/>
      <c r="Y11" s="305"/>
      <c r="Z11" s="305"/>
      <c r="AA11" s="305"/>
      <c r="AB11" s="305"/>
      <c r="AC11" s="305"/>
      <c r="AD11" s="305"/>
      <c r="AE11" s="305"/>
      <c r="AF11" s="305"/>
      <c r="AG11" s="331"/>
      <c r="AH11" s="636">
        <v>2175.91</v>
      </c>
      <c r="AI11" s="636">
        <f>+J11</f>
        <v>2093.1999999999998</v>
      </c>
      <c r="AJ11" s="636">
        <f>+N11</f>
        <v>1959.58</v>
      </c>
      <c r="AK11" s="636"/>
      <c r="AL11" s="636"/>
      <c r="AM11" s="306"/>
      <c r="AN11" s="306"/>
      <c r="AO11" s="306"/>
      <c r="AP11" s="306"/>
      <c r="AQ11" s="306"/>
      <c r="AR11" s="344"/>
      <c r="AS11" s="330"/>
    </row>
    <row r="12" spans="2:45" s="329" customFormat="1" ht="12" customHeight="1">
      <c r="B12" s="327" t="s">
        <v>335</v>
      </c>
      <c r="C12" s="328" t="s">
        <v>451</v>
      </c>
      <c r="E12" s="717">
        <v>9.6</v>
      </c>
      <c r="F12" s="717">
        <v>9.6</v>
      </c>
      <c r="G12" s="717">
        <v>9.6</v>
      </c>
      <c r="H12" s="636">
        <v>0</v>
      </c>
      <c r="I12" s="636">
        <v>0</v>
      </c>
      <c r="J12" s="636">
        <v>0</v>
      </c>
      <c r="K12" s="636">
        <v>0</v>
      </c>
      <c r="L12" s="636">
        <v>0</v>
      </c>
      <c r="M12" s="636">
        <v>0</v>
      </c>
      <c r="N12" s="636">
        <v>0</v>
      </c>
      <c r="O12" s="636">
        <v>49.5</v>
      </c>
      <c r="P12" s="636">
        <v>49.5</v>
      </c>
      <c r="Q12" s="636">
        <v>49.5</v>
      </c>
      <c r="R12" s="337"/>
      <c r="S12" s="337"/>
      <c r="T12" s="337"/>
      <c r="U12" s="337"/>
      <c r="V12" s="337"/>
      <c r="W12" s="305"/>
      <c r="X12" s="305"/>
      <c r="Y12" s="305"/>
      <c r="Z12" s="305"/>
      <c r="AA12" s="305"/>
      <c r="AB12" s="305"/>
      <c r="AC12" s="305"/>
      <c r="AD12" s="305"/>
      <c r="AE12" s="305"/>
      <c r="AF12" s="305"/>
      <c r="AG12" s="331"/>
      <c r="AH12" s="636">
        <v>9.6</v>
      </c>
      <c r="AI12" s="636">
        <f t="shared" ref="AI12:AI19" si="1">+J12</f>
        <v>0</v>
      </c>
      <c r="AJ12" s="636">
        <f t="shared" ref="AJ12:AJ19" si="2">+N12</f>
        <v>0</v>
      </c>
      <c r="AK12" s="636"/>
      <c r="AL12" s="636"/>
      <c r="AM12" s="306"/>
      <c r="AN12" s="306"/>
      <c r="AO12" s="306"/>
      <c r="AP12" s="306"/>
      <c r="AQ12" s="306"/>
      <c r="AR12" s="344"/>
      <c r="AS12" s="330"/>
    </row>
    <row r="13" spans="2:45" s="329" customFormat="1" ht="12" customHeight="1">
      <c r="B13" s="327" t="s">
        <v>782</v>
      </c>
      <c r="C13" s="328" t="s">
        <v>451</v>
      </c>
      <c r="E13" s="718">
        <v>589.69000000000005</v>
      </c>
      <c r="F13" s="718">
        <v>500.18999999999994</v>
      </c>
      <c r="G13" s="718">
        <f>108.596+ 312.99</f>
        <v>421.58600000000001</v>
      </c>
      <c r="H13" s="636">
        <v>391.78</v>
      </c>
      <c r="I13" s="636">
        <v>470.5</v>
      </c>
      <c r="J13" s="636">
        <v>415</v>
      </c>
      <c r="K13" s="636">
        <v>415</v>
      </c>
      <c r="L13" s="636">
        <v>385</v>
      </c>
      <c r="M13" s="636">
        <v>306.85000000000002</v>
      </c>
      <c r="N13" s="636">
        <v>236.95</v>
      </c>
      <c r="O13" s="636">
        <v>45.5</v>
      </c>
      <c r="P13" s="636">
        <v>43.72</v>
      </c>
      <c r="Q13" s="636">
        <v>43.46</v>
      </c>
      <c r="R13" s="337"/>
      <c r="S13" s="337"/>
      <c r="T13" s="337"/>
      <c r="U13" s="337"/>
      <c r="V13" s="337"/>
      <c r="W13" s="305"/>
      <c r="X13" s="305"/>
      <c r="Y13" s="305"/>
      <c r="Z13" s="305"/>
      <c r="AA13" s="305"/>
      <c r="AB13" s="305"/>
      <c r="AC13" s="305"/>
      <c r="AD13" s="305"/>
      <c r="AE13" s="305"/>
      <c r="AF13" s="305"/>
      <c r="AG13" s="331"/>
      <c r="AH13" s="636">
        <v>500.18999999999994</v>
      </c>
      <c r="AI13" s="636">
        <f t="shared" si="1"/>
        <v>415</v>
      </c>
      <c r="AJ13" s="636">
        <f t="shared" si="2"/>
        <v>236.95</v>
      </c>
      <c r="AK13" s="636"/>
      <c r="AL13" s="636"/>
      <c r="AM13" s="306"/>
      <c r="AN13" s="306"/>
      <c r="AO13" s="306"/>
      <c r="AP13" s="306"/>
      <c r="AQ13" s="306"/>
      <c r="AR13" s="344"/>
      <c r="AS13" s="330"/>
    </row>
    <row r="14" spans="2:45" s="329" customFormat="1" ht="12" customHeight="1">
      <c r="B14" s="327" t="s">
        <v>391</v>
      </c>
      <c r="C14" s="328" t="s">
        <v>451</v>
      </c>
      <c r="E14" s="718">
        <v>1147.1199999999999</v>
      </c>
      <c r="F14" s="718">
        <v>1147.1199999999999</v>
      </c>
      <c r="G14" s="718">
        <v>1147.1199999999999</v>
      </c>
      <c r="H14" s="636">
        <v>1147.1199999999999</v>
      </c>
      <c r="I14" s="636">
        <v>1159.2</v>
      </c>
      <c r="J14" s="636">
        <v>1159.2</v>
      </c>
      <c r="K14" s="636">
        <v>1127.3399999999999</v>
      </c>
      <c r="L14" s="636">
        <v>1127.3399999999999</v>
      </c>
      <c r="M14" s="636">
        <v>1127.3399999999999</v>
      </c>
      <c r="N14" s="636">
        <v>1127.3399999999999</v>
      </c>
      <c r="O14" s="636">
        <v>1247.6400000000001</v>
      </c>
      <c r="P14" s="636">
        <v>1247.6400000000001</v>
      </c>
      <c r="Q14" s="636">
        <v>1247.6400000000001</v>
      </c>
      <c r="R14" s="337"/>
      <c r="S14" s="337"/>
      <c r="T14" s="337"/>
      <c r="U14" s="337"/>
      <c r="V14" s="337"/>
      <c r="W14" s="305"/>
      <c r="X14" s="305"/>
      <c r="Y14" s="305"/>
      <c r="Z14" s="305"/>
      <c r="AA14" s="305"/>
      <c r="AB14" s="305"/>
      <c r="AC14" s="305"/>
      <c r="AD14" s="305"/>
      <c r="AE14" s="305"/>
      <c r="AF14" s="305"/>
      <c r="AG14" s="331"/>
      <c r="AH14" s="636">
        <v>1147.1199999999999</v>
      </c>
      <c r="AI14" s="636">
        <f t="shared" si="1"/>
        <v>1159.2</v>
      </c>
      <c r="AJ14" s="636">
        <f t="shared" si="2"/>
        <v>1127.3399999999999</v>
      </c>
      <c r="AK14" s="636"/>
      <c r="AL14" s="636"/>
      <c r="AM14" s="306"/>
      <c r="AN14" s="306"/>
      <c r="AO14" s="306"/>
      <c r="AP14" s="306"/>
      <c r="AQ14" s="306"/>
      <c r="AR14" s="344"/>
      <c r="AS14" s="330"/>
    </row>
    <row r="15" spans="2:45" s="329" customFormat="1" ht="12" customHeight="1">
      <c r="B15" s="327" t="s">
        <v>339</v>
      </c>
      <c r="C15" s="328" t="s">
        <v>451</v>
      </c>
      <c r="E15" s="636">
        <v>485</v>
      </c>
      <c r="F15" s="636">
        <v>519</v>
      </c>
      <c r="G15" s="636">
        <v>519</v>
      </c>
      <c r="H15" s="636">
        <v>519</v>
      </c>
      <c r="I15" s="636">
        <v>519</v>
      </c>
      <c r="J15" s="636">
        <v>519</v>
      </c>
      <c r="K15" s="636">
        <v>519</v>
      </c>
      <c r="L15" s="636">
        <v>519</v>
      </c>
      <c r="M15" s="636">
        <v>519</v>
      </c>
      <c r="N15" s="636">
        <v>519</v>
      </c>
      <c r="O15" s="636">
        <v>519</v>
      </c>
      <c r="P15" s="636">
        <v>519</v>
      </c>
      <c r="Q15" s="636">
        <v>519</v>
      </c>
      <c r="R15" s="337"/>
      <c r="S15" s="337"/>
      <c r="T15" s="337"/>
      <c r="U15" s="337"/>
      <c r="V15" s="337"/>
      <c r="W15" s="305"/>
      <c r="X15" s="305"/>
      <c r="Y15" s="305"/>
      <c r="Z15" s="305"/>
      <c r="AA15" s="305"/>
      <c r="AB15" s="305"/>
      <c r="AC15" s="305"/>
      <c r="AD15" s="305"/>
      <c r="AE15" s="305"/>
      <c r="AF15" s="305"/>
      <c r="AG15" s="331"/>
      <c r="AH15" s="636">
        <v>519</v>
      </c>
      <c r="AI15" s="636">
        <f t="shared" si="1"/>
        <v>519</v>
      </c>
      <c r="AJ15" s="636">
        <f t="shared" si="2"/>
        <v>519</v>
      </c>
      <c r="AK15" s="636"/>
      <c r="AL15" s="636"/>
      <c r="AM15" s="306"/>
      <c r="AN15" s="306"/>
      <c r="AO15" s="306"/>
      <c r="AP15" s="306"/>
      <c r="AQ15" s="306"/>
      <c r="AR15" s="344"/>
      <c r="AS15" s="330"/>
    </row>
    <row r="16" spans="2:45" s="329" customFormat="1" ht="12" customHeight="1">
      <c r="B16" s="327" t="s">
        <v>335</v>
      </c>
      <c r="C16" s="328" t="s">
        <v>388</v>
      </c>
      <c r="E16" s="330">
        <v>4.3022125024087914E-3</v>
      </c>
      <c r="F16" s="330">
        <v>4.4119471853155696E-3</v>
      </c>
      <c r="G16" s="330">
        <f>G12/G11</f>
        <v>4.5773005941908331E-3</v>
      </c>
      <c r="H16" s="407">
        <v>0</v>
      </c>
      <c r="I16" s="407">
        <f>+I12/$I$11</f>
        <v>0</v>
      </c>
      <c r="J16" s="407">
        <f>+J12/$J$11</f>
        <v>0</v>
      </c>
      <c r="K16" s="407">
        <v>0</v>
      </c>
      <c r="L16" s="407">
        <v>0</v>
      </c>
      <c r="M16" s="407">
        <v>0</v>
      </c>
      <c r="N16" s="407">
        <v>0</v>
      </c>
      <c r="O16" s="407">
        <v>2.3937327723777744E-2</v>
      </c>
      <c r="P16" s="407">
        <v>2.4190947209977422E-2</v>
      </c>
      <c r="Q16" s="407">
        <v>2.4431655528464113E-2</v>
      </c>
      <c r="R16" s="337"/>
      <c r="S16" s="337"/>
      <c r="T16" s="337"/>
      <c r="U16" s="337"/>
      <c r="V16" s="337"/>
      <c r="W16" s="305"/>
      <c r="X16" s="305"/>
      <c r="Y16" s="305"/>
      <c r="Z16" s="305"/>
      <c r="AA16" s="305"/>
      <c r="AB16" s="305"/>
      <c r="AC16" s="305"/>
      <c r="AD16" s="305"/>
      <c r="AE16" s="305"/>
      <c r="AF16" s="305"/>
      <c r="AG16" s="331"/>
      <c r="AH16" s="407">
        <v>4.4119471853155696E-3</v>
      </c>
      <c r="AI16" s="407">
        <f t="shared" si="1"/>
        <v>0</v>
      </c>
      <c r="AJ16" s="407">
        <f t="shared" si="2"/>
        <v>0</v>
      </c>
      <c r="AK16" s="407"/>
      <c r="AL16" s="407"/>
      <c r="AM16" s="306"/>
      <c r="AN16" s="306"/>
      <c r="AO16" s="306"/>
      <c r="AP16" s="306"/>
      <c r="AQ16" s="306"/>
      <c r="AR16" s="344"/>
      <c r="AS16" s="330"/>
    </row>
    <row r="17" spans="2:45" s="329" customFormat="1" ht="12" customHeight="1">
      <c r="B17" s="327" t="s">
        <v>782</v>
      </c>
      <c r="C17" s="328" t="s">
        <v>388</v>
      </c>
      <c r="E17" s="330">
        <v>0.2642678844318167</v>
      </c>
      <c r="F17" s="330">
        <v>0.22987623568989526</v>
      </c>
      <c r="G17" s="330">
        <f>G13/G11</f>
        <v>0.20101310919818091</v>
      </c>
      <c r="H17" s="407">
        <v>0.19040000000000001</v>
      </c>
      <c r="I17" s="407">
        <f>+I13/$I$11</f>
        <v>0.21896960953134456</v>
      </c>
      <c r="J17" s="407">
        <f>+J13/$J$11</f>
        <v>0.1982610357347602</v>
      </c>
      <c r="K17" s="407">
        <v>0.21281987530122787</v>
      </c>
      <c r="L17" s="407">
        <v>0.18949275005660174</v>
      </c>
      <c r="M17" s="407">
        <v>0.15658967737984672</v>
      </c>
      <c r="N17" s="407">
        <v>0.12091876830749446</v>
      </c>
      <c r="O17" s="407">
        <v>2.2002998210745198E-2</v>
      </c>
      <c r="P17" s="407">
        <v>2.1366226505458843E-2</v>
      </c>
      <c r="Q17" s="407">
        <v>2.1450499985192936E-2</v>
      </c>
      <c r="R17" s="337"/>
      <c r="S17" s="337"/>
      <c r="T17" s="337"/>
      <c r="U17" s="337"/>
      <c r="V17" s="337"/>
      <c r="W17" s="305"/>
      <c r="X17" s="305"/>
      <c r="Y17" s="305"/>
      <c r="Z17" s="305"/>
      <c r="AA17" s="305"/>
      <c r="AB17" s="305"/>
      <c r="AC17" s="305"/>
      <c r="AD17" s="305"/>
      <c r="AE17" s="305"/>
      <c r="AF17" s="305"/>
      <c r="AG17" s="331"/>
      <c r="AH17" s="407">
        <v>0.22987623568989526</v>
      </c>
      <c r="AI17" s="407">
        <f t="shared" si="1"/>
        <v>0.1982610357347602</v>
      </c>
      <c r="AJ17" s="407">
        <f t="shared" si="2"/>
        <v>0.12091876830749446</v>
      </c>
      <c r="AK17" s="407"/>
      <c r="AL17" s="407"/>
      <c r="AM17" s="306"/>
      <c r="AN17" s="306"/>
      <c r="AO17" s="306"/>
      <c r="AP17" s="306"/>
      <c r="AQ17" s="306"/>
      <c r="AR17" s="344"/>
      <c r="AS17" s="330"/>
    </row>
    <row r="18" spans="2:45" s="329" customFormat="1" ht="12" customHeight="1">
      <c r="B18" s="327" t="s">
        <v>391</v>
      </c>
      <c r="C18" s="328" t="s">
        <v>388</v>
      </c>
      <c r="E18" s="330">
        <v>0.51407854226699712</v>
      </c>
      <c r="F18" s="330">
        <v>0.52719092241866616</v>
      </c>
      <c r="G18" s="330">
        <f>G14/G11</f>
        <v>0.54694927683418626</v>
      </c>
      <c r="H18" s="407">
        <v>0.55740000000000001</v>
      </c>
      <c r="I18" s="407">
        <f>+I14/$I$11</f>
        <v>0.53948899334481326</v>
      </c>
      <c r="J18" s="407">
        <f>+J14/$J$11</f>
        <v>0.55379323523791335</v>
      </c>
      <c r="K18" s="407">
        <v>0.53902574302872652</v>
      </c>
      <c r="L18" s="407">
        <v>0.55486430350340099</v>
      </c>
      <c r="M18" s="407">
        <v>0.5752967472621684</v>
      </c>
      <c r="N18" s="407">
        <v>0.5752967472621684</v>
      </c>
      <c r="O18" s="407">
        <v>0.60333671840998115</v>
      </c>
      <c r="P18" s="407">
        <v>0.60972915913244918</v>
      </c>
      <c r="Q18" s="407">
        <v>0.61579617582894886</v>
      </c>
      <c r="R18" s="337"/>
      <c r="S18" s="337"/>
      <c r="T18" s="337"/>
      <c r="U18" s="337"/>
      <c r="V18" s="337"/>
      <c r="W18" s="305"/>
      <c r="X18" s="305"/>
      <c r="Y18" s="305"/>
      <c r="Z18" s="305"/>
      <c r="AA18" s="305"/>
      <c r="AB18" s="305"/>
      <c r="AC18" s="305"/>
      <c r="AD18" s="305"/>
      <c r="AE18" s="305"/>
      <c r="AF18" s="305"/>
      <c r="AG18" s="331"/>
      <c r="AH18" s="407">
        <v>0.52719092241866616</v>
      </c>
      <c r="AI18" s="407">
        <f t="shared" si="1"/>
        <v>0.55379323523791335</v>
      </c>
      <c r="AJ18" s="407">
        <f t="shared" si="2"/>
        <v>0.5752967472621684</v>
      </c>
      <c r="AK18" s="407"/>
      <c r="AL18" s="407"/>
      <c r="AM18" s="306"/>
      <c r="AN18" s="306"/>
      <c r="AO18" s="306"/>
      <c r="AP18" s="306"/>
      <c r="AQ18" s="306"/>
      <c r="AR18" s="344"/>
      <c r="AS18" s="330"/>
    </row>
    <row r="19" spans="2:45" s="329" customFormat="1" ht="12" customHeight="1">
      <c r="B19" s="327" t="s">
        <v>339</v>
      </c>
      <c r="C19" s="328" t="s">
        <v>388</v>
      </c>
      <c r="E19" s="330">
        <v>0.21735136079877748</v>
      </c>
      <c r="F19" s="330">
        <v>0.23852089470612298</v>
      </c>
      <c r="G19" s="330">
        <f>G15/G11</f>
        <v>0.24746031337344193</v>
      </c>
      <c r="H19" s="407">
        <v>0.25219999999999998</v>
      </c>
      <c r="I19" s="407">
        <f>+I15/$I$11</f>
        <v>0.24154139712384234</v>
      </c>
      <c r="J19" s="407">
        <f>+J15/$J$11</f>
        <v>0.24794572902732659</v>
      </c>
      <c r="K19" s="407">
        <v>0.2481543816700455</v>
      </c>
      <c r="L19" s="407">
        <v>0.2554460708555229</v>
      </c>
      <c r="M19" s="407">
        <v>0.26485267251145655</v>
      </c>
      <c r="N19" s="407">
        <v>0.26485267251145655</v>
      </c>
      <c r="O19" s="407">
        <v>0.25097925431597273</v>
      </c>
      <c r="P19" s="407">
        <v>0.25363841620158145</v>
      </c>
      <c r="Q19" s="407">
        <v>0.25616220644995708</v>
      </c>
      <c r="R19" s="337"/>
      <c r="S19" s="337"/>
      <c r="T19" s="337"/>
      <c r="U19" s="337"/>
      <c r="V19" s="337"/>
      <c r="W19" s="305"/>
      <c r="X19" s="305"/>
      <c r="Y19" s="305"/>
      <c r="Z19" s="305"/>
      <c r="AA19" s="305"/>
      <c r="AB19" s="305"/>
      <c r="AC19" s="305"/>
      <c r="AD19" s="305"/>
      <c r="AE19" s="305"/>
      <c r="AF19" s="305"/>
      <c r="AG19" s="331"/>
      <c r="AH19" s="407">
        <v>0.23852089470612298</v>
      </c>
      <c r="AI19" s="407">
        <f t="shared" si="1"/>
        <v>0.24794572902732659</v>
      </c>
      <c r="AJ19" s="407">
        <f t="shared" si="2"/>
        <v>0.26485267251145655</v>
      </c>
      <c r="AK19" s="407"/>
      <c r="AL19" s="407"/>
      <c r="AM19" s="306"/>
      <c r="AN19" s="306"/>
      <c r="AO19" s="306"/>
      <c r="AP19" s="306"/>
      <c r="AQ19" s="306"/>
      <c r="AR19" s="344"/>
      <c r="AS19" s="330"/>
    </row>
    <row r="20" spans="2:45" ht="12" customHeight="1">
      <c r="B20" s="66" t="s">
        <v>392</v>
      </c>
      <c r="C20" s="96" t="s">
        <v>393</v>
      </c>
      <c r="D20" s="293"/>
      <c r="E20" s="293">
        <v>754999.99999899999</v>
      </c>
      <c r="F20" s="293">
        <v>754999.99999899999</v>
      </c>
      <c r="G20" s="293">
        <v>979988</v>
      </c>
      <c r="H20" s="293">
        <v>979988</v>
      </c>
      <c r="I20" s="293">
        <v>984988</v>
      </c>
      <c r="J20" s="293">
        <v>984988</v>
      </c>
      <c r="K20" s="293">
        <v>989988</v>
      </c>
      <c r="L20" s="293">
        <v>994988</v>
      </c>
      <c r="M20" s="293">
        <v>994988</v>
      </c>
      <c r="N20" s="293">
        <v>994988</v>
      </c>
      <c r="O20" s="293">
        <v>583277</v>
      </c>
      <c r="P20" s="293">
        <v>583277</v>
      </c>
      <c r="Q20" s="293">
        <v>583277</v>
      </c>
      <c r="R20" s="293">
        <v>583277</v>
      </c>
      <c r="S20" s="293">
        <v>583277</v>
      </c>
      <c r="T20" s="293">
        <f>U20</f>
        <v>583277</v>
      </c>
      <c r="U20" s="293">
        <f>V20</f>
        <v>583277</v>
      </c>
      <c r="V20" s="293">
        <v>583277</v>
      </c>
      <c r="W20" s="293">
        <v>287880</v>
      </c>
      <c r="X20" s="293">
        <v>287918</v>
      </c>
      <c r="Y20" s="293">
        <v>287954</v>
      </c>
      <c r="Z20" s="293">
        <v>289979</v>
      </c>
      <c r="AA20" s="293">
        <v>275460</v>
      </c>
      <c r="AB20" s="293">
        <f>140000+128417</f>
        <v>268417</v>
      </c>
      <c r="AC20" s="293">
        <v>263639</v>
      </c>
      <c r="AD20" s="293">
        <v>236319</v>
      </c>
      <c r="AE20" s="293">
        <v>191129</v>
      </c>
      <c r="AF20" s="293">
        <v>140000</v>
      </c>
      <c r="AG20" s="293"/>
      <c r="AH20" s="293">
        <v>755000</v>
      </c>
      <c r="AI20" s="293">
        <f>+J20</f>
        <v>984988</v>
      </c>
      <c r="AJ20" s="293">
        <v>994988</v>
      </c>
      <c r="AK20" s="293">
        <v>583277</v>
      </c>
      <c r="AL20" s="293">
        <v>583277</v>
      </c>
      <c r="AM20" s="295">
        <v>289979</v>
      </c>
      <c r="AN20" s="295">
        <f>140000+96319</f>
        <v>236319</v>
      </c>
      <c r="AO20" s="295">
        <v>140000</v>
      </c>
      <c r="AP20" s="295">
        <v>0</v>
      </c>
      <c r="AQ20" s="295">
        <v>0</v>
      </c>
      <c r="AS20" s="300"/>
    </row>
    <row r="21" spans="2:45" ht="12" customHeight="1">
      <c r="B21" s="66" t="s">
        <v>394</v>
      </c>
      <c r="C21" s="96" t="s">
        <v>388</v>
      </c>
      <c r="E21" s="408">
        <v>0.42</v>
      </c>
      <c r="F21" s="408">
        <v>0.56999999999999995</v>
      </c>
      <c r="G21" s="408">
        <v>0.56999999999999995</v>
      </c>
      <c r="H21" s="338">
        <v>0.56999999999999995</v>
      </c>
      <c r="I21" s="338">
        <v>0.56999999999999995</v>
      </c>
      <c r="J21" s="338">
        <v>0.56999999999999995</v>
      </c>
      <c r="K21" s="338">
        <v>0.56999999999999995</v>
      </c>
      <c r="L21" s="338">
        <v>0.56999999999999995</v>
      </c>
      <c r="M21" s="338">
        <v>0.5714285714285714</v>
      </c>
      <c r="N21" s="338">
        <v>0.5714285714285714</v>
      </c>
      <c r="O21" s="338">
        <v>0.5714285714285714</v>
      </c>
      <c r="P21" s="338">
        <v>0.5714285714285714</v>
      </c>
      <c r="Q21" s="338">
        <v>0.5714285714285714</v>
      </c>
      <c r="R21" s="338">
        <v>0.5714285714285714</v>
      </c>
      <c r="S21" s="338">
        <v>0.5714285714285714</v>
      </c>
      <c r="T21" s="338">
        <v>0.5714285714285714</v>
      </c>
      <c r="U21" s="338">
        <v>0.5714285714285714</v>
      </c>
      <c r="V21" s="338">
        <v>0.5714285714285714</v>
      </c>
      <c r="W21" s="298">
        <v>0.5714285714285714</v>
      </c>
      <c r="X21" s="298">
        <v>0.5714285714285714</v>
      </c>
      <c r="Y21" s="298">
        <v>0.5714285714285714</v>
      </c>
      <c r="Z21" s="298">
        <v>0.5714285714285714</v>
      </c>
      <c r="AA21" s="298">
        <v>0.5714285714285714</v>
      </c>
      <c r="AB21" s="298">
        <f>4/7</f>
        <v>0.5714285714285714</v>
      </c>
      <c r="AC21" s="298">
        <v>0.5714285714285714</v>
      </c>
      <c r="AD21" s="298">
        <v>0.5714285714285714</v>
      </c>
      <c r="AE21" s="298">
        <v>0.5714285714285714</v>
      </c>
      <c r="AF21" s="298">
        <f>4/7</f>
        <v>0.5714285714285714</v>
      </c>
      <c r="AG21" s="301"/>
      <c r="AH21" s="338">
        <v>0.56999999999999995</v>
      </c>
      <c r="AI21" s="338">
        <f t="shared" ref="AI21:AI23" si="3">+J21</f>
        <v>0.56999999999999995</v>
      </c>
      <c r="AJ21" s="338">
        <v>0.5714285714285714</v>
      </c>
      <c r="AK21" s="338">
        <v>0.5714285714285714</v>
      </c>
      <c r="AL21" s="338">
        <v>0.5714285714285714</v>
      </c>
      <c r="AM21" s="299">
        <v>0.5714285714285714</v>
      </c>
      <c r="AN21" s="299">
        <f>4/7</f>
        <v>0.5714285714285714</v>
      </c>
      <c r="AO21" s="299">
        <f>4/7</f>
        <v>0.5714285714285714</v>
      </c>
      <c r="AP21" s="299">
        <f>4/7</f>
        <v>0.5714285714285714</v>
      </c>
      <c r="AQ21" s="299">
        <f>4/7</f>
        <v>0.5714285714285714</v>
      </c>
      <c r="AS21" s="300"/>
    </row>
    <row r="22" spans="2:45" ht="12" customHeight="1">
      <c r="B22" s="66" t="s">
        <v>395</v>
      </c>
      <c r="C22" s="302" t="s">
        <v>396</v>
      </c>
      <c r="D22" s="303"/>
      <c r="E22" s="719">
        <v>1</v>
      </c>
      <c r="F22" s="719">
        <v>1</v>
      </c>
      <c r="G22" s="719">
        <v>1</v>
      </c>
      <c r="H22" s="336">
        <v>1</v>
      </c>
      <c r="I22" s="336">
        <v>1</v>
      </c>
      <c r="J22" s="336">
        <v>1</v>
      </c>
      <c r="K22" s="336">
        <v>1</v>
      </c>
      <c r="L22" s="336">
        <v>1</v>
      </c>
      <c r="M22" s="336">
        <v>1</v>
      </c>
      <c r="N22" s="336">
        <v>1</v>
      </c>
      <c r="O22" s="336">
        <v>1</v>
      </c>
      <c r="P22" s="336">
        <v>1</v>
      </c>
      <c r="Q22" s="336">
        <v>2</v>
      </c>
      <c r="R22" s="336">
        <v>2</v>
      </c>
      <c r="S22" s="336">
        <v>2</v>
      </c>
      <c r="T22" s="336">
        <v>2</v>
      </c>
      <c r="U22" s="336">
        <v>2</v>
      </c>
      <c r="V22" s="336">
        <v>2</v>
      </c>
      <c r="W22" s="294">
        <v>2</v>
      </c>
      <c r="X22" s="294">
        <v>2</v>
      </c>
      <c r="Y22" s="294">
        <v>2</v>
      </c>
      <c r="Z22" s="294">
        <v>2</v>
      </c>
      <c r="AA22" s="294">
        <v>2</v>
      </c>
      <c r="AB22" s="294">
        <v>2</v>
      </c>
      <c r="AC22" s="294">
        <v>2</v>
      </c>
      <c r="AD22" s="294">
        <v>2</v>
      </c>
      <c r="AE22" s="294">
        <v>2</v>
      </c>
      <c r="AF22" s="294">
        <v>2</v>
      </c>
      <c r="AG22" s="304"/>
      <c r="AH22" s="336">
        <v>1</v>
      </c>
      <c r="AI22" s="336">
        <f t="shared" si="3"/>
        <v>1</v>
      </c>
      <c r="AJ22" s="336">
        <v>1</v>
      </c>
      <c r="AK22" s="336">
        <v>2</v>
      </c>
      <c r="AL22" s="336">
        <v>2</v>
      </c>
      <c r="AM22" s="295">
        <v>2</v>
      </c>
      <c r="AN22" s="295">
        <v>2</v>
      </c>
      <c r="AO22" s="295">
        <v>2</v>
      </c>
      <c r="AP22" s="295">
        <v>2</v>
      </c>
      <c r="AQ22" s="295">
        <v>2</v>
      </c>
      <c r="AS22" s="300"/>
    </row>
    <row r="23" spans="2:45" ht="12" customHeight="1">
      <c r="B23" s="66" t="s">
        <v>397</v>
      </c>
      <c r="C23" s="96" t="s">
        <v>388</v>
      </c>
      <c r="E23" s="300">
        <v>0.9667</v>
      </c>
      <c r="F23" s="300">
        <v>0.95660000000000001</v>
      </c>
      <c r="G23" s="300">
        <v>0.97040000000000004</v>
      </c>
      <c r="H23" s="611">
        <v>0.95370999999999995</v>
      </c>
      <c r="I23" s="611">
        <v>0.96540000000000004</v>
      </c>
      <c r="J23" s="611">
        <v>0.94779999999999998</v>
      </c>
      <c r="K23" s="611">
        <v>0.95</v>
      </c>
      <c r="L23" s="611">
        <v>0.95709999999999995</v>
      </c>
      <c r="M23" s="611">
        <v>0.95648999999999995</v>
      </c>
      <c r="N23" s="611">
        <v>0.93669999999999998</v>
      </c>
      <c r="O23" s="337">
        <v>0.93913999999999997</v>
      </c>
      <c r="P23" s="337">
        <v>0.74150000000000005</v>
      </c>
      <c r="Q23" s="337">
        <v>0.95474999999999999</v>
      </c>
      <c r="R23" s="337">
        <v>0.92713999999999996</v>
      </c>
      <c r="S23" s="337">
        <v>0.96267999999999998</v>
      </c>
      <c r="T23" s="337">
        <v>0.96633999999999998</v>
      </c>
      <c r="U23" s="337">
        <v>0.94471000000000005</v>
      </c>
      <c r="V23" s="337">
        <v>0.94577899794097464</v>
      </c>
      <c r="W23" s="305">
        <v>0.94199999999999995</v>
      </c>
      <c r="X23" s="305">
        <v>0.93834586466165415</v>
      </c>
      <c r="Y23" s="305">
        <v>0.94299999999999995</v>
      </c>
      <c r="Z23" s="305">
        <v>0.9535066981875493</v>
      </c>
      <c r="AA23" s="305">
        <v>0.95783611774065236</v>
      </c>
      <c r="AB23" s="305">
        <v>0.93703007518796988</v>
      </c>
      <c r="AC23" s="305">
        <v>0.95783611774065236</v>
      </c>
      <c r="AD23" s="305">
        <v>0.92018779342723001</v>
      </c>
      <c r="AE23" s="305">
        <v>0.94951017332328558</v>
      </c>
      <c r="AF23" s="305">
        <v>0.94951017332328558</v>
      </c>
      <c r="AG23" s="291"/>
      <c r="AH23" s="611">
        <v>0.95660000000000001</v>
      </c>
      <c r="AI23" s="611">
        <f t="shared" si="3"/>
        <v>0.94779999999999998</v>
      </c>
      <c r="AJ23" s="611">
        <v>0.93669999999999998</v>
      </c>
      <c r="AK23" s="611">
        <v>0.92300000000000004</v>
      </c>
      <c r="AL23" s="611">
        <v>0.91859999999999997</v>
      </c>
      <c r="AM23" s="306">
        <v>0.92620000000000002</v>
      </c>
      <c r="AN23" s="306">
        <v>0.91140134133427464</v>
      </c>
      <c r="AO23" s="306">
        <f>2375/2603</f>
        <v>0.91240875912408759</v>
      </c>
      <c r="AP23" s="306">
        <f>2523/2759</f>
        <v>0.91446176150779268</v>
      </c>
      <c r="AQ23" s="306">
        <f>2414/2654</f>
        <v>0.90957045968349659</v>
      </c>
      <c r="AS23" s="300"/>
    </row>
    <row r="24" spans="2:45" s="325" customFormat="1" ht="12" customHeight="1">
      <c r="B24" s="301" t="s">
        <v>398</v>
      </c>
      <c r="C24" s="324" t="s">
        <v>396</v>
      </c>
      <c r="E24" s="338" t="s">
        <v>399</v>
      </c>
      <c r="F24" s="338" t="s">
        <v>399</v>
      </c>
      <c r="G24" s="338" t="s">
        <v>399</v>
      </c>
      <c r="H24" s="338" t="s">
        <v>399</v>
      </c>
      <c r="I24" s="338" t="s">
        <v>399</v>
      </c>
      <c r="J24" s="338" t="s">
        <v>399</v>
      </c>
      <c r="K24" s="338" t="s">
        <v>399</v>
      </c>
      <c r="L24" s="338" t="s">
        <v>399</v>
      </c>
      <c r="M24" s="338" t="s">
        <v>399</v>
      </c>
      <c r="N24" s="338" t="s">
        <v>399</v>
      </c>
      <c r="O24" s="338" t="s">
        <v>399</v>
      </c>
      <c r="P24" s="338" t="s">
        <v>399</v>
      </c>
      <c r="Q24" s="338" t="s">
        <v>399</v>
      </c>
      <c r="R24" s="338" t="s">
        <v>399</v>
      </c>
      <c r="S24" s="338" t="s">
        <v>399</v>
      </c>
      <c r="T24" s="338" t="s">
        <v>399</v>
      </c>
      <c r="U24" s="338" t="s">
        <v>399</v>
      </c>
      <c r="V24" s="338" t="s">
        <v>399</v>
      </c>
      <c r="W24" s="298" t="s">
        <v>399</v>
      </c>
      <c r="X24" s="298" t="s">
        <v>399</v>
      </c>
      <c r="Y24" s="298" t="s">
        <v>399</v>
      </c>
      <c r="Z24" s="298" t="s">
        <v>400</v>
      </c>
      <c r="AA24" s="298" t="s">
        <v>400</v>
      </c>
      <c r="AB24" s="298" t="s">
        <v>400</v>
      </c>
      <c r="AC24" s="298" t="s">
        <v>400</v>
      </c>
      <c r="AD24" s="298" t="s">
        <v>400</v>
      </c>
      <c r="AE24" s="298" t="s">
        <v>400</v>
      </c>
      <c r="AF24" s="298" t="s">
        <v>400</v>
      </c>
      <c r="AG24" s="301"/>
      <c r="AH24" s="338">
        <v>0.90500000000000003</v>
      </c>
      <c r="AI24" s="338">
        <v>0.93540000000000001</v>
      </c>
      <c r="AJ24" s="338">
        <v>0.91</v>
      </c>
      <c r="AK24" s="338">
        <v>0.90200000000000002</v>
      </c>
      <c r="AL24" s="338">
        <v>0.91400000000000003</v>
      </c>
      <c r="AM24" s="299">
        <v>0.93400000000000005</v>
      </c>
      <c r="AN24" s="332">
        <v>91</v>
      </c>
      <c r="AO24" s="332">
        <v>86</v>
      </c>
      <c r="AP24" s="332">
        <v>83</v>
      </c>
      <c r="AQ24" s="332" t="s">
        <v>83</v>
      </c>
      <c r="AR24" s="345"/>
      <c r="AS24" s="326"/>
    </row>
    <row r="25" spans="2:45" ht="12" customHeight="1">
      <c r="B25" s="66" t="s">
        <v>797</v>
      </c>
      <c r="C25" s="96" t="s">
        <v>388</v>
      </c>
      <c r="E25" s="339" t="s">
        <v>399</v>
      </c>
      <c r="F25" s="339" t="s">
        <v>399</v>
      </c>
      <c r="G25" s="339" t="s">
        <v>399</v>
      </c>
      <c r="H25" s="339" t="s">
        <v>400</v>
      </c>
      <c r="I25" s="339" t="s">
        <v>400</v>
      </c>
      <c r="J25" s="339" t="s">
        <v>399</v>
      </c>
      <c r="K25" s="339" t="s">
        <v>399</v>
      </c>
      <c r="L25" s="339" t="s">
        <v>399</v>
      </c>
      <c r="M25" s="339" t="s">
        <v>400</v>
      </c>
      <c r="N25" s="339" t="s">
        <v>400</v>
      </c>
      <c r="O25" s="339" t="s">
        <v>400</v>
      </c>
      <c r="P25" s="339" t="s">
        <v>400</v>
      </c>
      <c r="Q25" s="339" t="s">
        <v>400</v>
      </c>
      <c r="R25" s="339" t="s">
        <v>400</v>
      </c>
      <c r="S25" s="339" t="s">
        <v>400</v>
      </c>
      <c r="T25" s="339" t="s">
        <v>400</v>
      </c>
      <c r="U25" s="339" t="s">
        <v>400</v>
      </c>
      <c r="V25" s="339" t="s">
        <v>400</v>
      </c>
      <c r="W25" s="307" t="s">
        <v>400</v>
      </c>
      <c r="X25" s="307" t="s">
        <v>400</v>
      </c>
      <c r="Y25" s="307" t="s">
        <v>400</v>
      </c>
      <c r="Z25" s="307" t="s">
        <v>400</v>
      </c>
      <c r="AA25" s="307" t="s">
        <v>401</v>
      </c>
      <c r="AB25" s="307" t="s">
        <v>401</v>
      </c>
      <c r="AC25" s="307" t="s">
        <v>400</v>
      </c>
      <c r="AD25" s="307" t="s">
        <v>400</v>
      </c>
      <c r="AE25" s="307" t="s">
        <v>401</v>
      </c>
      <c r="AF25" s="307" t="s">
        <v>401</v>
      </c>
      <c r="AG25" s="308"/>
      <c r="AH25" s="339">
        <v>67</v>
      </c>
      <c r="AI25" s="339">
        <v>48</v>
      </c>
      <c r="AJ25" s="339">
        <v>24.5</v>
      </c>
      <c r="AK25" s="339">
        <v>24.2</v>
      </c>
      <c r="AL25" s="339">
        <v>31.8</v>
      </c>
      <c r="AM25" s="309" t="s">
        <v>83</v>
      </c>
      <c r="AN25" s="309" t="s">
        <v>83</v>
      </c>
      <c r="AO25" s="309" t="s">
        <v>83</v>
      </c>
      <c r="AP25" s="309" t="s">
        <v>83</v>
      </c>
      <c r="AQ25" s="309" t="s">
        <v>402</v>
      </c>
      <c r="AS25" s="300"/>
    </row>
    <row r="26" spans="2:45" ht="12" customHeight="1">
      <c r="B26" s="66" t="s">
        <v>403</v>
      </c>
      <c r="C26" s="96" t="s">
        <v>396</v>
      </c>
      <c r="E26" s="720">
        <v>196211</v>
      </c>
      <c r="F26" s="720">
        <v>205205</v>
      </c>
      <c r="G26" s="720">
        <v>232545</v>
      </c>
      <c r="H26" s="340">
        <v>266897</v>
      </c>
      <c r="I26" s="340">
        <v>284757</v>
      </c>
      <c r="J26" s="340">
        <v>257450</v>
      </c>
      <c r="K26" s="340">
        <v>254695</v>
      </c>
      <c r="L26" s="340">
        <v>301381</v>
      </c>
      <c r="M26" s="340">
        <v>250172</v>
      </c>
      <c r="N26" s="340">
        <v>293365</v>
      </c>
      <c r="O26" s="340">
        <v>278592</v>
      </c>
      <c r="P26" s="340">
        <v>229797</v>
      </c>
      <c r="Q26" s="340">
        <v>248468</v>
      </c>
      <c r="R26" s="340">
        <v>234962</v>
      </c>
      <c r="S26" s="340">
        <v>206082</v>
      </c>
      <c r="T26" s="340">
        <v>235460</v>
      </c>
      <c r="U26" s="340">
        <v>224437</v>
      </c>
      <c r="V26" s="340">
        <v>228868</v>
      </c>
      <c r="W26" s="310">
        <v>233074</v>
      </c>
      <c r="X26" s="310">
        <v>228211</v>
      </c>
      <c r="Y26" s="310">
        <v>233049</v>
      </c>
      <c r="Z26" s="310">
        <v>278604</v>
      </c>
      <c r="AA26" s="310">
        <v>282521</v>
      </c>
      <c r="AB26" s="310">
        <v>239407</v>
      </c>
      <c r="AC26" s="310">
        <v>282521</v>
      </c>
      <c r="AD26" s="310">
        <v>301469</v>
      </c>
      <c r="AE26" s="310">
        <v>318099</v>
      </c>
      <c r="AF26" s="310">
        <v>300524</v>
      </c>
      <c r="AG26" s="311"/>
      <c r="AH26" s="340">
        <v>205205</v>
      </c>
      <c r="AI26" s="340">
        <f>+SUM(J26:M26)</f>
        <v>1063698</v>
      </c>
      <c r="AJ26" s="340">
        <f>+N26+O26+P26+Q26</f>
        <v>1050222</v>
      </c>
      <c r="AK26" s="340">
        <v>900941</v>
      </c>
      <c r="AL26" s="340">
        <v>923202</v>
      </c>
      <c r="AM26" s="312">
        <v>1059516</v>
      </c>
      <c r="AN26" s="312">
        <v>1234913</v>
      </c>
      <c r="AO26" s="312">
        <v>1308802</v>
      </c>
      <c r="AP26" s="312" t="s">
        <v>83</v>
      </c>
      <c r="AQ26" s="312" t="s">
        <v>83</v>
      </c>
      <c r="AS26" s="300"/>
    </row>
    <row r="27" spans="2:45" ht="12" customHeight="1">
      <c r="B27" s="297" t="s">
        <v>404</v>
      </c>
      <c r="C27" s="96" t="s">
        <v>396</v>
      </c>
      <c r="E27" s="720">
        <v>120453</v>
      </c>
      <c r="F27" s="720">
        <v>119241</v>
      </c>
      <c r="G27" s="720">
        <v>131361</v>
      </c>
      <c r="H27" s="340">
        <v>162221</v>
      </c>
      <c r="I27" s="340">
        <v>174125</v>
      </c>
      <c r="J27" s="340">
        <v>143104</v>
      </c>
      <c r="K27" s="340">
        <v>136346</v>
      </c>
      <c r="L27" s="340">
        <v>180998</v>
      </c>
      <c r="M27" s="340">
        <v>130241</v>
      </c>
      <c r="N27" s="340">
        <v>182810</v>
      </c>
      <c r="O27" s="340">
        <v>148790</v>
      </c>
      <c r="P27" s="340">
        <v>132340</v>
      </c>
      <c r="Q27" s="340">
        <v>118022</v>
      </c>
      <c r="R27" s="340">
        <v>111414</v>
      </c>
      <c r="S27" s="340">
        <v>77286</v>
      </c>
      <c r="T27" s="340">
        <v>74977</v>
      </c>
      <c r="U27" s="340">
        <v>66692</v>
      </c>
      <c r="V27" s="340">
        <v>63878</v>
      </c>
      <c r="W27" s="310">
        <v>60959</v>
      </c>
      <c r="X27" s="310">
        <v>71122</v>
      </c>
      <c r="Y27" s="310">
        <v>71545</v>
      </c>
      <c r="Z27" s="310">
        <v>93327</v>
      </c>
      <c r="AA27" s="310">
        <v>83344</v>
      </c>
      <c r="AB27" s="310">
        <v>78102</v>
      </c>
      <c r="AC27" s="310">
        <v>83344</v>
      </c>
      <c r="AD27" s="310">
        <v>119688</v>
      </c>
      <c r="AE27" s="310">
        <v>93900</v>
      </c>
      <c r="AF27" s="310">
        <v>106822</v>
      </c>
      <c r="AG27" s="311"/>
      <c r="AH27" s="340">
        <v>119241</v>
      </c>
      <c r="AI27" s="340">
        <f t="shared" ref="AI27:AI29" si="4">+SUM(J27:M27)</f>
        <v>590689</v>
      </c>
      <c r="AJ27" s="340">
        <f t="shared" ref="AJ27:AJ29" si="5">+N27+O27+P27+Q27</f>
        <v>581962</v>
      </c>
      <c r="AK27" s="340">
        <v>330369</v>
      </c>
      <c r="AL27" s="340">
        <v>267504</v>
      </c>
      <c r="AM27" s="312">
        <v>360358</v>
      </c>
      <c r="AN27" s="312">
        <v>443782</v>
      </c>
      <c r="AO27" s="312">
        <v>367427</v>
      </c>
      <c r="AP27" s="312" t="s">
        <v>83</v>
      </c>
      <c r="AQ27" s="312" t="s">
        <v>83</v>
      </c>
      <c r="AS27" s="300"/>
    </row>
    <row r="28" spans="2:45" ht="12" customHeight="1">
      <c r="B28" s="297" t="s">
        <v>405</v>
      </c>
      <c r="C28" s="96" t="s">
        <v>396</v>
      </c>
      <c r="E28" s="720">
        <v>8451</v>
      </c>
      <c r="F28" s="720">
        <v>8301</v>
      </c>
      <c r="G28" s="720">
        <v>11476</v>
      </c>
      <c r="H28" s="612">
        <v>12376</v>
      </c>
      <c r="I28" s="612">
        <v>11392</v>
      </c>
      <c r="J28" s="612">
        <v>10944</v>
      </c>
      <c r="K28" s="612">
        <v>12634</v>
      </c>
      <c r="L28" s="612">
        <v>14150</v>
      </c>
      <c r="M28" s="612">
        <v>16189</v>
      </c>
      <c r="N28" s="612">
        <v>14463</v>
      </c>
      <c r="O28" s="612">
        <v>15297</v>
      </c>
      <c r="P28" s="612">
        <v>15377</v>
      </c>
      <c r="Q28" s="612">
        <v>15188</v>
      </c>
      <c r="R28" s="612">
        <v>15878</v>
      </c>
      <c r="S28" s="340">
        <v>19327</v>
      </c>
      <c r="T28" s="340">
        <v>19382</v>
      </c>
      <c r="U28" s="340">
        <v>19709</v>
      </c>
      <c r="V28" s="340">
        <v>25194</v>
      </c>
      <c r="W28" s="310">
        <v>23600</v>
      </c>
      <c r="X28" s="310">
        <v>12907</v>
      </c>
      <c r="Y28" s="310">
        <v>7711</v>
      </c>
      <c r="Z28" s="310">
        <v>7125</v>
      </c>
      <c r="AA28" s="310">
        <v>12913</v>
      </c>
      <c r="AB28" s="310">
        <v>21931</v>
      </c>
      <c r="AC28" s="310">
        <v>12913</v>
      </c>
      <c r="AD28" s="310">
        <v>5498</v>
      </c>
      <c r="AE28" s="310">
        <v>7190</v>
      </c>
      <c r="AF28" s="310">
        <v>6787</v>
      </c>
      <c r="AG28" s="311"/>
      <c r="AH28" s="340">
        <v>8301</v>
      </c>
      <c r="AI28" s="340">
        <f t="shared" si="4"/>
        <v>53917</v>
      </c>
      <c r="AJ28" s="612">
        <f>+N28+O28+P28+Q28</f>
        <v>60325</v>
      </c>
      <c r="AK28" s="612">
        <v>74275</v>
      </c>
      <c r="AL28" s="612">
        <v>69412</v>
      </c>
      <c r="AM28" s="312">
        <v>47596</v>
      </c>
      <c r="AN28" s="312">
        <v>26339</v>
      </c>
      <c r="AO28" s="312">
        <v>32461</v>
      </c>
      <c r="AP28" s="312" t="s">
        <v>83</v>
      </c>
      <c r="AQ28" s="312" t="s">
        <v>83</v>
      </c>
      <c r="AS28" s="300"/>
    </row>
    <row r="29" spans="2:45" ht="12" customHeight="1">
      <c r="B29" s="66" t="s">
        <v>406</v>
      </c>
      <c r="C29" s="96" t="s">
        <v>396</v>
      </c>
      <c r="E29" s="283">
        <v>0</v>
      </c>
      <c r="F29" s="283">
        <v>0</v>
      </c>
      <c r="G29" s="283">
        <v>0</v>
      </c>
      <c r="H29" s="291">
        <v>0</v>
      </c>
      <c r="I29" s="291">
        <v>0</v>
      </c>
      <c r="J29" s="291">
        <v>0</v>
      </c>
      <c r="K29" s="291">
        <v>0</v>
      </c>
      <c r="L29" s="291">
        <v>0</v>
      </c>
      <c r="M29" s="291">
        <v>0</v>
      </c>
      <c r="N29" s="291">
        <v>0</v>
      </c>
      <c r="O29" s="340">
        <v>0</v>
      </c>
      <c r="P29" s="340">
        <v>0</v>
      </c>
      <c r="Q29" s="340">
        <v>0</v>
      </c>
      <c r="R29" s="340">
        <v>0</v>
      </c>
      <c r="S29" s="340">
        <v>0</v>
      </c>
      <c r="T29" s="340">
        <v>0</v>
      </c>
      <c r="U29" s="340">
        <v>0</v>
      </c>
      <c r="V29" s="340">
        <v>0</v>
      </c>
      <c r="W29" s="310">
        <v>0</v>
      </c>
      <c r="X29" s="310">
        <v>0</v>
      </c>
      <c r="Y29" s="310">
        <v>0</v>
      </c>
      <c r="Z29" s="310">
        <v>0</v>
      </c>
      <c r="AA29" s="310">
        <v>0</v>
      </c>
      <c r="AB29" s="310">
        <v>0</v>
      </c>
      <c r="AC29" s="310">
        <v>0</v>
      </c>
      <c r="AD29" s="310">
        <v>0</v>
      </c>
      <c r="AE29" s="310">
        <v>0</v>
      </c>
      <c r="AF29" s="310">
        <v>0</v>
      </c>
      <c r="AG29" s="311"/>
      <c r="AH29" s="340">
        <v>0</v>
      </c>
      <c r="AI29" s="340">
        <f t="shared" si="4"/>
        <v>0</v>
      </c>
      <c r="AJ29" s="291">
        <f t="shared" si="5"/>
        <v>0</v>
      </c>
      <c r="AK29" s="291">
        <v>0</v>
      </c>
      <c r="AL29" s="291">
        <v>0</v>
      </c>
      <c r="AM29" s="312">
        <v>0</v>
      </c>
      <c r="AN29" s="312">
        <v>0</v>
      </c>
      <c r="AO29" s="312">
        <v>0</v>
      </c>
      <c r="AP29" s="312">
        <v>0</v>
      </c>
      <c r="AQ29" s="312">
        <v>0</v>
      </c>
      <c r="AS29" s="300"/>
    </row>
    <row r="30" spans="2:45" ht="12" customHeight="1">
      <c r="B30" s="66"/>
      <c r="C30" s="96"/>
      <c r="V30" s="340"/>
      <c r="W30" s="310"/>
      <c r="X30" s="310"/>
      <c r="Y30" s="310"/>
      <c r="Z30" s="310"/>
      <c r="AA30" s="310"/>
      <c r="AB30" s="310"/>
      <c r="AC30" s="310"/>
      <c r="AD30" s="310"/>
      <c r="AE30" s="310"/>
      <c r="AF30" s="310"/>
      <c r="AG30" s="311"/>
      <c r="AM30" s="313"/>
      <c r="AN30" s="313"/>
      <c r="AO30" s="313"/>
      <c r="AP30" s="313"/>
      <c r="AQ30" s="313"/>
      <c r="AS30" s="300"/>
    </row>
    <row r="31" spans="2:45" s="285" customFormat="1" ht="12" customHeight="1" thickBot="1">
      <c r="B31" s="287" t="s">
        <v>22</v>
      </c>
      <c r="C31" s="286" t="s">
        <v>368</v>
      </c>
      <c r="D31" s="287"/>
      <c r="E31" s="405" t="str">
        <f t="shared" ref="E31:H31" si="6">+E3</f>
        <v>1Q2026</v>
      </c>
      <c r="F31" s="405" t="str">
        <f t="shared" si="6"/>
        <v>4Q25</v>
      </c>
      <c r="G31" s="405" t="str">
        <f t="shared" si="6"/>
        <v>3Q25</v>
      </c>
      <c r="H31" s="405" t="str">
        <f t="shared" si="6"/>
        <v>2Q25</v>
      </c>
      <c r="I31" s="405" t="str">
        <f t="shared" ref="I31:Q31" si="7">+I3</f>
        <v>1Q25</v>
      </c>
      <c r="J31" s="405" t="str">
        <f t="shared" si="7"/>
        <v>4Q24</v>
      </c>
      <c r="K31" s="405" t="str">
        <f t="shared" si="7"/>
        <v>3Q24</v>
      </c>
      <c r="L31" s="405" t="str">
        <f t="shared" si="7"/>
        <v>2Q24</v>
      </c>
      <c r="M31" s="405" t="str">
        <f t="shared" si="7"/>
        <v>1Q24</v>
      </c>
      <c r="N31" s="405" t="str">
        <f t="shared" si="7"/>
        <v>4Q23</v>
      </c>
      <c r="O31" s="405" t="str">
        <f t="shared" si="7"/>
        <v>3Q23</v>
      </c>
      <c r="P31" s="405" t="str">
        <f t="shared" si="7"/>
        <v>2Q23</v>
      </c>
      <c r="Q31" s="405" t="str">
        <f t="shared" si="7"/>
        <v>1Q23</v>
      </c>
      <c r="R31" s="286" t="s">
        <v>371</v>
      </c>
      <c r="S31" s="286" t="s">
        <v>372</v>
      </c>
      <c r="T31" s="335" t="s">
        <v>373</v>
      </c>
      <c r="U31" s="286" t="s">
        <v>374</v>
      </c>
      <c r="V31" s="335" t="str">
        <f t="shared" ref="V31:AF31" si="8">+V3</f>
        <v>4Q21</v>
      </c>
      <c r="W31" s="288" t="str">
        <f t="shared" si="8"/>
        <v>3Q21</v>
      </c>
      <c r="X31" s="288" t="str">
        <f t="shared" si="8"/>
        <v>2Q21</v>
      </c>
      <c r="Y31" s="288" t="str">
        <f t="shared" si="8"/>
        <v>1Q21</v>
      </c>
      <c r="Z31" s="288" t="str">
        <f t="shared" si="8"/>
        <v>4Q20</v>
      </c>
      <c r="AA31" s="288" t="str">
        <f t="shared" si="8"/>
        <v>3Q20</v>
      </c>
      <c r="AB31" s="288" t="str">
        <f t="shared" si="8"/>
        <v>2Q20</v>
      </c>
      <c r="AC31" s="288" t="str">
        <f t="shared" si="8"/>
        <v>1Q20</v>
      </c>
      <c r="AD31" s="288" t="str">
        <f t="shared" si="8"/>
        <v>4Q19</v>
      </c>
      <c r="AE31" s="288" t="str">
        <f t="shared" si="8"/>
        <v>3Q19</v>
      </c>
      <c r="AF31" s="288" t="str">
        <f t="shared" si="8"/>
        <v>2Q19</v>
      </c>
      <c r="AG31" s="283"/>
      <c r="AH31" s="433">
        <f t="shared" ref="AH31:AQ31" si="9">+AH3</f>
        <v>2025</v>
      </c>
      <c r="AI31" s="433">
        <f t="shared" si="9"/>
        <v>2024</v>
      </c>
      <c r="AJ31" s="433">
        <f t="shared" si="9"/>
        <v>2023</v>
      </c>
      <c r="AK31" s="405">
        <f t="shared" si="9"/>
        <v>2022</v>
      </c>
      <c r="AL31" s="405">
        <f t="shared" si="9"/>
        <v>2021</v>
      </c>
      <c r="AM31" s="290">
        <f t="shared" si="9"/>
        <v>2020</v>
      </c>
      <c r="AN31" s="290">
        <f t="shared" si="9"/>
        <v>2019</v>
      </c>
      <c r="AO31" s="290">
        <f t="shared" si="9"/>
        <v>2018</v>
      </c>
      <c r="AP31" s="290">
        <f t="shared" si="9"/>
        <v>2017</v>
      </c>
      <c r="AQ31" s="290">
        <f t="shared" si="9"/>
        <v>2016</v>
      </c>
      <c r="AS31" s="291"/>
    </row>
    <row r="32" spans="2:45" ht="12" customHeight="1" thickTop="1">
      <c r="B32" s="66"/>
      <c r="C32" s="96"/>
      <c r="V32" s="341"/>
      <c r="W32" s="314"/>
      <c r="X32" s="314"/>
      <c r="Y32" s="314"/>
      <c r="Z32" s="314"/>
      <c r="AA32" s="314"/>
      <c r="AB32" s="314"/>
      <c r="AC32" s="314"/>
      <c r="AD32" s="314"/>
      <c r="AE32" s="314"/>
      <c r="AF32" s="314"/>
      <c r="AG32" s="311"/>
      <c r="AM32" s="313"/>
      <c r="AN32" s="313"/>
      <c r="AO32" s="313"/>
      <c r="AP32" s="313"/>
      <c r="AQ32" s="313"/>
    </row>
    <row r="33" spans="2:45" ht="12" customHeight="1">
      <c r="B33" s="66" t="s">
        <v>407</v>
      </c>
      <c r="C33" s="96" t="s">
        <v>396</v>
      </c>
      <c r="E33" s="613">
        <v>2208</v>
      </c>
      <c r="F33" s="613">
        <v>2144</v>
      </c>
      <c r="G33" s="613">
        <v>2262</v>
      </c>
      <c r="H33" s="613">
        <v>2280</v>
      </c>
      <c r="I33" s="613">
        <v>2347</v>
      </c>
      <c r="J33" s="613">
        <v>2370</v>
      </c>
      <c r="K33" s="613">
        <v>2332</v>
      </c>
      <c r="L33" s="613">
        <v>2324</v>
      </c>
      <c r="M33" s="613">
        <v>2293</v>
      </c>
      <c r="N33" s="613">
        <v>2271</v>
      </c>
      <c r="O33" s="336">
        <v>2236</v>
      </c>
      <c r="P33" s="336">
        <v>2270</v>
      </c>
      <c r="Q33" s="336">
        <v>2264</v>
      </c>
      <c r="R33" s="336">
        <v>2254</v>
      </c>
      <c r="S33" s="336">
        <v>2538</v>
      </c>
      <c r="T33" s="336">
        <v>2491</v>
      </c>
      <c r="U33" s="336">
        <v>2470</v>
      </c>
      <c r="V33" s="336">
        <v>2200</v>
      </c>
      <c r="W33" s="294">
        <v>2172</v>
      </c>
      <c r="X33" s="294">
        <v>2130</v>
      </c>
      <c r="Y33" s="294">
        <v>2114</v>
      </c>
      <c r="Z33" s="294">
        <v>2131</v>
      </c>
      <c r="AA33" s="294">
        <v>2072</v>
      </c>
      <c r="AB33" s="294">
        <v>2021</v>
      </c>
      <c r="AC33" s="294">
        <v>1979</v>
      </c>
      <c r="AD33" s="294">
        <v>1950</v>
      </c>
      <c r="AE33" s="294">
        <v>1882</v>
      </c>
      <c r="AF33" s="294">
        <v>1956</v>
      </c>
      <c r="AG33" s="311"/>
      <c r="AH33" s="613">
        <v>2144</v>
      </c>
      <c r="AI33" s="613">
        <f>+J33</f>
        <v>2370</v>
      </c>
      <c r="AJ33" s="613">
        <v>2271</v>
      </c>
      <c r="AK33" s="613">
        <v>2254</v>
      </c>
      <c r="AL33" s="613">
        <v>2200</v>
      </c>
      <c r="AM33" s="295">
        <v>2131</v>
      </c>
      <c r="AN33" s="295">
        <v>1941</v>
      </c>
      <c r="AO33" s="295">
        <v>1647</v>
      </c>
      <c r="AP33" s="295">
        <v>1586</v>
      </c>
      <c r="AQ33" s="295">
        <v>1557</v>
      </c>
    </row>
    <row r="34" spans="2:45" ht="12" customHeight="1">
      <c r="B34" s="66" t="s">
        <v>408</v>
      </c>
      <c r="C34" s="96" t="s">
        <v>388</v>
      </c>
      <c r="E34" s="291">
        <v>33.06</v>
      </c>
      <c r="F34" s="291">
        <v>32.74</v>
      </c>
      <c r="G34" s="291">
        <v>33.07</v>
      </c>
      <c r="H34" s="299">
        <v>0.3276</v>
      </c>
      <c r="I34" s="299">
        <v>0.33</v>
      </c>
      <c r="J34" s="291">
        <v>34.549999999999997</v>
      </c>
      <c r="K34" s="291">
        <v>34.71</v>
      </c>
      <c r="L34" s="291">
        <v>34.53</v>
      </c>
      <c r="M34" s="291">
        <v>34.18</v>
      </c>
      <c r="N34" s="291">
        <v>32.54</v>
      </c>
      <c r="O34" s="338">
        <v>0.32669999999999999</v>
      </c>
      <c r="P34" s="338">
        <v>0.32290000000000002</v>
      </c>
      <c r="Q34" s="338">
        <v>0.32464664310954061</v>
      </c>
      <c r="R34" s="338">
        <v>0.32298136645962733</v>
      </c>
      <c r="S34" s="338">
        <v>0.33850000000000002</v>
      </c>
      <c r="T34" s="338">
        <v>0.33760000000000001</v>
      </c>
      <c r="U34" s="338">
        <v>0.33279999999999998</v>
      </c>
      <c r="V34" s="338">
        <v>0.33482000000000001</v>
      </c>
      <c r="W34" s="298">
        <v>0.33048433048433046</v>
      </c>
      <c r="X34" s="298">
        <v>0.32744107744107742</v>
      </c>
      <c r="Y34" s="298">
        <v>0.32535271483539974</v>
      </c>
      <c r="Z34" s="298">
        <v>0.29938995776630689</v>
      </c>
      <c r="AA34" s="298">
        <v>0.31302801244997774</v>
      </c>
      <c r="AB34" s="298">
        <v>0.29688273132112813</v>
      </c>
      <c r="AC34" s="298">
        <v>0.30681276798475465</v>
      </c>
      <c r="AD34" s="298">
        <v>0.29435897435897435</v>
      </c>
      <c r="AE34" s="298">
        <v>0.29479479479479481</v>
      </c>
      <c r="AF34" s="298">
        <v>0.2765848670756646</v>
      </c>
      <c r="AG34" s="301"/>
      <c r="AH34" s="291">
        <v>32.74</v>
      </c>
      <c r="AI34" s="291">
        <f t="shared" ref="AI34:AI35" si="10">+J34</f>
        <v>34.549999999999997</v>
      </c>
      <c r="AJ34" s="291">
        <v>32.54</v>
      </c>
      <c r="AK34" s="291">
        <v>0.32300000000000001</v>
      </c>
      <c r="AL34" s="291">
        <v>0.3095</v>
      </c>
      <c r="AM34" s="299">
        <v>0.2994</v>
      </c>
      <c r="AN34" s="299">
        <v>0.29417825862957236</v>
      </c>
      <c r="AO34" s="299">
        <v>0.26472374013357619</v>
      </c>
      <c r="AP34" s="299">
        <v>0.25790000000000002</v>
      </c>
      <c r="AQ34" s="313">
        <v>0.25180000000000002</v>
      </c>
    </row>
    <row r="35" spans="2:45" ht="12" customHeight="1">
      <c r="B35" s="66" t="s">
        <v>409</v>
      </c>
      <c r="C35" s="96" t="s">
        <v>388</v>
      </c>
      <c r="E35" s="299">
        <v>28.57</v>
      </c>
      <c r="F35" s="299">
        <v>0.27910000000000001</v>
      </c>
      <c r="G35" s="299">
        <v>0.2727</v>
      </c>
      <c r="H35" s="299">
        <v>0.25490000000000002</v>
      </c>
      <c r="I35" s="299">
        <v>0.25</v>
      </c>
      <c r="J35" s="299">
        <v>0.26919999999999999</v>
      </c>
      <c r="K35" s="299">
        <v>0.25</v>
      </c>
      <c r="L35" s="299">
        <v>0.23080000000000001</v>
      </c>
      <c r="M35" s="299">
        <v>0.23530000000000001</v>
      </c>
      <c r="N35" s="299">
        <f>13/55</f>
        <v>0.23636363636363636</v>
      </c>
      <c r="O35" s="338">
        <v>0.2407</v>
      </c>
      <c r="P35" s="338">
        <v>0.2407</v>
      </c>
      <c r="Q35" s="338">
        <v>0.27439024390243905</v>
      </c>
      <c r="R35" s="338">
        <v>0.26708074534161491</v>
      </c>
      <c r="S35" s="338">
        <v>0.23080000000000001</v>
      </c>
      <c r="T35" s="338">
        <v>0.2407</v>
      </c>
      <c r="U35" s="338">
        <v>0.22220000000000001</v>
      </c>
      <c r="V35" s="338">
        <v>0.22069</v>
      </c>
      <c r="W35" s="298">
        <v>0.21428571428571427</v>
      </c>
      <c r="X35" s="298">
        <v>0.20143884892086331</v>
      </c>
      <c r="Y35" s="298">
        <v>0.19285714285714287</v>
      </c>
      <c r="Z35" s="298">
        <v>0.19424460431654678</v>
      </c>
      <c r="AA35" s="298">
        <v>0.20437956204379562</v>
      </c>
      <c r="AB35" s="298">
        <v>0.19565217391304349</v>
      </c>
      <c r="AC35" s="298">
        <v>0.19852941176470587</v>
      </c>
      <c r="AD35" s="298">
        <v>0.21428571428571427</v>
      </c>
      <c r="AE35" s="298">
        <v>0.20437956204379562</v>
      </c>
      <c r="AF35" s="298">
        <v>0.20610687022900764</v>
      </c>
      <c r="AG35" s="301"/>
      <c r="AH35" s="299">
        <v>0.27910000000000001</v>
      </c>
      <c r="AI35" s="299">
        <f t="shared" si="10"/>
        <v>0.26919999999999999</v>
      </c>
      <c r="AJ35" s="299">
        <f>13/55</f>
        <v>0.23636363636363636</v>
      </c>
      <c r="AK35" s="299">
        <v>0.2671</v>
      </c>
      <c r="AL35" s="299">
        <v>0.22068965517241379</v>
      </c>
      <c r="AM35" s="299">
        <v>0.19424460431654678</v>
      </c>
      <c r="AN35" s="299">
        <v>0.20799999999999999</v>
      </c>
      <c r="AO35" s="299">
        <v>0.22500000000000001</v>
      </c>
      <c r="AP35" s="299">
        <v>0.309</v>
      </c>
      <c r="AQ35" s="313">
        <v>0.33</v>
      </c>
    </row>
    <row r="36" spans="2:45" ht="12" customHeight="1">
      <c r="B36" s="402" t="s">
        <v>410</v>
      </c>
      <c r="C36" s="96"/>
      <c r="E36" s="721">
        <v>61.3</v>
      </c>
      <c r="F36" s="721">
        <v>56.9</v>
      </c>
      <c r="G36" s="721">
        <v>50.5</v>
      </c>
      <c r="H36" s="339">
        <v>42.3</v>
      </c>
      <c r="I36" s="339">
        <v>50</v>
      </c>
      <c r="J36" s="339">
        <v>58.4</v>
      </c>
      <c r="K36" s="339">
        <v>64.3</v>
      </c>
      <c r="L36" s="339">
        <v>93</v>
      </c>
      <c r="M36" s="339">
        <v>95.7</v>
      </c>
      <c r="N36" s="339"/>
      <c r="O36" s="339">
        <v>57.4</v>
      </c>
      <c r="P36" s="339">
        <v>72.900000000000006</v>
      </c>
      <c r="Q36" s="339">
        <v>94.7</v>
      </c>
      <c r="R36" s="339">
        <v>116.2</v>
      </c>
      <c r="S36" s="339">
        <v>96.1</v>
      </c>
      <c r="T36" s="339">
        <v>7</v>
      </c>
      <c r="U36" s="307">
        <v>13.5</v>
      </c>
      <c r="V36" s="339"/>
      <c r="W36" s="307"/>
      <c r="X36" s="307"/>
      <c r="Y36" s="307"/>
      <c r="Z36" s="307"/>
      <c r="AA36" s="307"/>
      <c r="AB36" s="307"/>
      <c r="AC36" s="307"/>
      <c r="AD36" s="307"/>
      <c r="AE36" s="307"/>
      <c r="AF36" s="307"/>
      <c r="AG36" s="66"/>
      <c r="AH36" s="339">
        <v>56.9</v>
      </c>
      <c r="AI36" s="339">
        <f>+J36</f>
        <v>58.4</v>
      </c>
      <c r="AJ36" s="339"/>
      <c r="AK36" s="339"/>
      <c r="AL36" s="339"/>
      <c r="AM36" s="309"/>
      <c r="AN36" s="309"/>
      <c r="AO36" s="309"/>
      <c r="AP36" s="309"/>
      <c r="AQ36" s="309"/>
    </row>
    <row r="37" spans="2:45" ht="12" customHeight="1">
      <c r="B37" s="66" t="s">
        <v>411</v>
      </c>
      <c r="C37" s="96"/>
      <c r="E37" s="339" t="s">
        <v>412</v>
      </c>
      <c r="F37" s="339" t="s">
        <v>412</v>
      </c>
      <c r="G37" s="339" t="s">
        <v>412</v>
      </c>
      <c r="H37" s="339" t="s">
        <v>412</v>
      </c>
      <c r="I37" s="339" t="s">
        <v>412</v>
      </c>
      <c r="J37" s="339" t="s">
        <v>412</v>
      </c>
      <c r="K37" s="339" t="s">
        <v>412</v>
      </c>
      <c r="L37" s="339" t="s">
        <v>412</v>
      </c>
      <c r="M37" s="339" t="s">
        <v>412</v>
      </c>
      <c r="N37" s="339" t="s">
        <v>412</v>
      </c>
      <c r="O37" s="339" t="s">
        <v>412</v>
      </c>
      <c r="P37" s="339" t="s">
        <v>412</v>
      </c>
      <c r="Q37" s="339" t="s">
        <v>412</v>
      </c>
      <c r="R37" s="339" t="s">
        <v>412</v>
      </c>
      <c r="S37" s="339" t="s">
        <v>412</v>
      </c>
      <c r="T37" s="339" t="s">
        <v>412</v>
      </c>
      <c r="U37" s="307" t="s">
        <v>412</v>
      </c>
      <c r="V37" s="339" t="s">
        <v>412</v>
      </c>
      <c r="W37" s="307">
        <v>2737.6</v>
      </c>
      <c r="X37" s="307">
        <v>2204.1999999999998</v>
      </c>
      <c r="Y37" s="307" t="s">
        <v>412</v>
      </c>
      <c r="Z37" s="307" t="s">
        <v>412</v>
      </c>
      <c r="AA37" s="307" t="s">
        <v>412</v>
      </c>
      <c r="AB37" s="307" t="s">
        <v>412</v>
      </c>
      <c r="AC37" s="307" t="s">
        <v>412</v>
      </c>
      <c r="AD37" s="307" t="s">
        <v>412</v>
      </c>
      <c r="AE37" s="307" t="s">
        <v>412</v>
      </c>
      <c r="AF37" s="307" t="s">
        <v>412</v>
      </c>
      <c r="AG37" s="66"/>
      <c r="AH37" s="339" t="s">
        <v>412</v>
      </c>
      <c r="AI37" s="339" t="str">
        <f t="shared" ref="AI37:AI41" si="11">+J37</f>
        <v>ND</v>
      </c>
      <c r="AJ37" s="339" t="s">
        <v>412</v>
      </c>
      <c r="AK37" s="339">
        <v>940.1</v>
      </c>
      <c r="AL37" s="339">
        <v>1532.9</v>
      </c>
      <c r="AM37" s="307" t="s">
        <v>412</v>
      </c>
      <c r="AN37" s="307" t="s">
        <v>412</v>
      </c>
      <c r="AO37" s="307" t="s">
        <v>412</v>
      </c>
      <c r="AP37" s="307" t="s">
        <v>412</v>
      </c>
      <c r="AQ37" s="307" t="s">
        <v>412</v>
      </c>
    </row>
    <row r="38" spans="2:45" ht="12" customHeight="1">
      <c r="B38" s="402" t="s">
        <v>413</v>
      </c>
      <c r="C38" s="96"/>
      <c r="E38" s="283">
        <v>8.8000000000000007</v>
      </c>
      <c r="F38" s="283">
        <v>8.4</v>
      </c>
      <c r="G38" s="283">
        <v>7.6</v>
      </c>
      <c r="H38" s="339">
        <v>4.8</v>
      </c>
      <c r="I38" s="339">
        <v>7.6</v>
      </c>
      <c r="J38" s="339">
        <v>6.7</v>
      </c>
      <c r="K38" s="339">
        <v>9.1999999999999993</v>
      </c>
      <c r="L38" s="339">
        <v>8.3000000000000007</v>
      </c>
      <c r="M38" s="339">
        <v>9.6</v>
      </c>
      <c r="N38" s="339"/>
      <c r="O38" s="283">
        <v>8.3000000000000007</v>
      </c>
      <c r="P38" s="283">
        <v>9.3000000000000007</v>
      </c>
      <c r="Q38" s="283">
        <v>14</v>
      </c>
      <c r="R38" s="283">
        <v>15.6</v>
      </c>
      <c r="S38" s="283">
        <v>7</v>
      </c>
      <c r="T38" s="339">
        <v>1.3</v>
      </c>
      <c r="U38" s="307">
        <v>1.8</v>
      </c>
      <c r="V38" s="339">
        <v>8.5</v>
      </c>
      <c r="W38" s="307">
        <v>10.5</v>
      </c>
      <c r="X38" s="307">
        <v>6.1</v>
      </c>
      <c r="Y38" s="307">
        <v>6.3</v>
      </c>
      <c r="Z38" s="307">
        <v>10</v>
      </c>
      <c r="AA38" s="307">
        <v>9.8000000000000007</v>
      </c>
      <c r="AB38" s="307">
        <v>7.8</v>
      </c>
      <c r="AC38" s="307">
        <v>9.8000000000000007</v>
      </c>
      <c r="AD38" s="307">
        <v>9.6999999999999993</v>
      </c>
      <c r="AE38" s="307">
        <v>13.9</v>
      </c>
      <c r="AF38" s="307">
        <v>9.1999999999999993</v>
      </c>
      <c r="AG38" s="66"/>
      <c r="AH38" s="339">
        <v>8.4</v>
      </c>
      <c r="AI38" s="339">
        <f t="shared" si="11"/>
        <v>6.7</v>
      </c>
      <c r="AJ38" s="339"/>
      <c r="AK38" s="339">
        <v>6.4</v>
      </c>
      <c r="AL38" s="339">
        <v>7.9</v>
      </c>
      <c r="AM38" s="309">
        <v>1.2</v>
      </c>
      <c r="AN38" s="309">
        <v>3.92</v>
      </c>
      <c r="AO38" s="309">
        <v>6.5</v>
      </c>
      <c r="AP38" s="309">
        <v>6.6</v>
      </c>
      <c r="AQ38" s="309">
        <v>9.3000000000000007</v>
      </c>
    </row>
    <row r="39" spans="2:45" ht="12" customHeight="1">
      <c r="B39" s="66" t="s">
        <v>414</v>
      </c>
      <c r="C39" s="96"/>
      <c r="E39" s="339" t="s">
        <v>412</v>
      </c>
      <c r="F39" s="339" t="s">
        <v>412</v>
      </c>
      <c r="G39" s="339" t="s">
        <v>412</v>
      </c>
      <c r="H39" s="339" t="s">
        <v>412</v>
      </c>
      <c r="I39" s="339" t="s">
        <v>412</v>
      </c>
      <c r="J39" s="339" t="s">
        <v>412</v>
      </c>
      <c r="K39" s="339" t="s">
        <v>412</v>
      </c>
      <c r="L39" s="339" t="s">
        <v>412</v>
      </c>
      <c r="M39" s="339" t="s">
        <v>412</v>
      </c>
      <c r="N39" s="339" t="s">
        <v>412</v>
      </c>
      <c r="O39" s="339" t="s">
        <v>412</v>
      </c>
      <c r="P39" s="339" t="s">
        <v>412</v>
      </c>
      <c r="Q39" s="339" t="s">
        <v>412</v>
      </c>
      <c r="R39" s="339" t="s">
        <v>412</v>
      </c>
      <c r="S39" s="339" t="s">
        <v>412</v>
      </c>
      <c r="T39" s="339" t="s">
        <v>412</v>
      </c>
      <c r="U39" s="307" t="s">
        <v>412</v>
      </c>
      <c r="V39" s="339" t="s">
        <v>412</v>
      </c>
      <c r="W39" s="307">
        <v>11</v>
      </c>
      <c r="X39" s="307">
        <v>6.4</v>
      </c>
      <c r="Y39" s="307" t="s">
        <v>412</v>
      </c>
      <c r="Z39" s="307" t="s">
        <v>412</v>
      </c>
      <c r="AA39" s="307" t="s">
        <v>412</v>
      </c>
      <c r="AB39" s="307" t="s">
        <v>412</v>
      </c>
      <c r="AC39" s="307" t="s">
        <v>412</v>
      </c>
      <c r="AD39" s="307" t="s">
        <v>412</v>
      </c>
      <c r="AE39" s="307" t="s">
        <v>412</v>
      </c>
      <c r="AF39" s="307" t="s">
        <v>412</v>
      </c>
      <c r="AG39" s="66"/>
      <c r="AH39" s="339" t="s">
        <v>412</v>
      </c>
      <c r="AI39" s="339" t="str">
        <f t="shared" si="11"/>
        <v>ND</v>
      </c>
      <c r="AJ39" s="339" t="s">
        <v>412</v>
      </c>
      <c r="AK39" s="339">
        <v>10.8</v>
      </c>
      <c r="AL39" s="339">
        <v>8.1999999999999993</v>
      </c>
      <c r="AM39" s="307" t="s">
        <v>412</v>
      </c>
      <c r="AN39" s="307" t="s">
        <v>412</v>
      </c>
      <c r="AO39" s="307" t="s">
        <v>412</v>
      </c>
      <c r="AP39" s="307" t="s">
        <v>412</v>
      </c>
      <c r="AQ39" s="307" t="s">
        <v>412</v>
      </c>
    </row>
    <row r="40" spans="2:45" ht="12" customHeight="1">
      <c r="B40" s="66" t="s">
        <v>415</v>
      </c>
      <c r="C40" s="96" t="s">
        <v>396</v>
      </c>
      <c r="E40" s="340">
        <v>0</v>
      </c>
      <c r="F40" s="340">
        <v>0</v>
      </c>
      <c r="G40" s="340">
        <v>0</v>
      </c>
      <c r="H40" s="340">
        <v>0</v>
      </c>
      <c r="I40" s="340">
        <v>0</v>
      </c>
      <c r="J40" s="340">
        <v>0</v>
      </c>
      <c r="K40" s="340">
        <v>0</v>
      </c>
      <c r="L40" s="340">
        <v>0</v>
      </c>
      <c r="M40" s="340">
        <v>0</v>
      </c>
      <c r="N40" s="340">
        <v>0</v>
      </c>
      <c r="O40" s="340">
        <v>0</v>
      </c>
      <c r="P40" s="340">
        <v>0</v>
      </c>
      <c r="Q40" s="340">
        <v>0</v>
      </c>
      <c r="R40" s="340">
        <v>0</v>
      </c>
      <c r="S40" s="340">
        <v>0</v>
      </c>
      <c r="T40" s="340">
        <v>0</v>
      </c>
      <c r="U40" s="310">
        <v>0</v>
      </c>
      <c r="V40" s="340">
        <v>0</v>
      </c>
      <c r="W40" s="310">
        <v>0</v>
      </c>
      <c r="X40" s="310">
        <v>0</v>
      </c>
      <c r="Y40" s="310">
        <v>0</v>
      </c>
      <c r="Z40" s="310">
        <v>0</v>
      </c>
      <c r="AA40" s="310">
        <v>0</v>
      </c>
      <c r="AB40" s="310">
        <v>0</v>
      </c>
      <c r="AC40" s="310">
        <v>0</v>
      </c>
      <c r="AD40" s="310">
        <v>0</v>
      </c>
      <c r="AE40" s="310">
        <v>0</v>
      </c>
      <c r="AF40" s="310">
        <v>0</v>
      </c>
      <c r="AG40" s="311"/>
      <c r="AH40" s="339">
        <v>0</v>
      </c>
      <c r="AI40" s="339">
        <f t="shared" si="11"/>
        <v>0</v>
      </c>
      <c r="AJ40" s="340">
        <v>0</v>
      </c>
      <c r="AK40" s="340">
        <v>0</v>
      </c>
      <c r="AL40" s="340">
        <v>0</v>
      </c>
      <c r="AM40" s="312">
        <v>0</v>
      </c>
      <c r="AN40" s="312">
        <v>0</v>
      </c>
      <c r="AO40" s="312">
        <v>0</v>
      </c>
      <c r="AP40" s="312">
        <v>0</v>
      </c>
      <c r="AQ40" s="312">
        <v>0</v>
      </c>
    </row>
    <row r="41" spans="2:45" ht="12" customHeight="1">
      <c r="B41" s="66" t="s">
        <v>416</v>
      </c>
      <c r="C41" s="96" t="s">
        <v>396</v>
      </c>
      <c r="E41" s="340">
        <v>0</v>
      </c>
      <c r="F41" s="340">
        <v>0</v>
      </c>
      <c r="G41" s="340">
        <v>0</v>
      </c>
      <c r="H41" s="340">
        <v>0</v>
      </c>
      <c r="I41" s="340">
        <v>0</v>
      </c>
      <c r="J41" s="340">
        <v>0</v>
      </c>
      <c r="K41" s="340">
        <v>0</v>
      </c>
      <c r="L41" s="340">
        <v>0</v>
      </c>
      <c r="M41" s="340">
        <v>0</v>
      </c>
      <c r="N41" s="340">
        <v>0</v>
      </c>
      <c r="O41" s="340">
        <v>0</v>
      </c>
      <c r="P41" s="340">
        <v>1</v>
      </c>
      <c r="Q41" s="340">
        <v>1</v>
      </c>
      <c r="R41" s="340">
        <v>1</v>
      </c>
      <c r="S41" s="340">
        <v>1</v>
      </c>
      <c r="T41" s="340">
        <v>2</v>
      </c>
      <c r="U41" s="310">
        <v>0</v>
      </c>
      <c r="V41" s="340">
        <v>0</v>
      </c>
      <c r="W41" s="310">
        <v>3</v>
      </c>
      <c r="X41" s="310">
        <v>2</v>
      </c>
      <c r="Y41" s="310">
        <v>1</v>
      </c>
      <c r="Z41" s="310">
        <v>0</v>
      </c>
      <c r="AA41" s="310">
        <v>0</v>
      </c>
      <c r="AB41" s="310">
        <v>0</v>
      </c>
      <c r="AC41" s="310">
        <v>0</v>
      </c>
      <c r="AD41" s="310">
        <v>0</v>
      </c>
      <c r="AE41" s="310">
        <v>0</v>
      </c>
      <c r="AF41" s="310">
        <v>0</v>
      </c>
      <c r="AG41" s="311"/>
      <c r="AH41" s="339">
        <v>0</v>
      </c>
      <c r="AI41" s="339">
        <f t="shared" si="11"/>
        <v>0</v>
      </c>
      <c r="AJ41" s="340">
        <v>2</v>
      </c>
      <c r="AK41" s="340">
        <v>4</v>
      </c>
      <c r="AL41" s="340">
        <v>6</v>
      </c>
      <c r="AM41" s="312">
        <v>0</v>
      </c>
      <c r="AN41" s="312">
        <v>0</v>
      </c>
      <c r="AO41" s="312">
        <v>1</v>
      </c>
      <c r="AP41" s="312">
        <v>1</v>
      </c>
      <c r="AQ41" s="312">
        <v>2</v>
      </c>
    </row>
    <row r="42" spans="2:45" ht="12" customHeight="1">
      <c r="B42" s="66" t="s">
        <v>417</v>
      </c>
      <c r="C42" s="96" t="s">
        <v>393</v>
      </c>
      <c r="E42" s="339">
        <v>2897</v>
      </c>
      <c r="F42" s="339">
        <v>49987</v>
      </c>
      <c r="G42" s="339">
        <v>23740</v>
      </c>
      <c r="H42" s="339">
        <v>12845</v>
      </c>
      <c r="I42" s="339">
        <v>4858</v>
      </c>
      <c r="J42" s="339">
        <v>51337</v>
      </c>
      <c r="K42" s="339" t="s">
        <v>399</v>
      </c>
      <c r="L42" s="339" t="s">
        <v>399</v>
      </c>
      <c r="M42" s="339" t="s">
        <v>400</v>
      </c>
      <c r="N42" s="339" t="s">
        <v>400</v>
      </c>
      <c r="O42" s="339" t="s">
        <v>400</v>
      </c>
      <c r="P42" s="339" t="s">
        <v>400</v>
      </c>
      <c r="Q42" s="339" t="s">
        <v>400</v>
      </c>
      <c r="R42" s="339" t="s">
        <v>400</v>
      </c>
      <c r="S42" s="339" t="s">
        <v>400</v>
      </c>
      <c r="T42" s="339" t="s">
        <v>400</v>
      </c>
      <c r="U42" s="307" t="s">
        <v>400</v>
      </c>
      <c r="V42" s="339" t="s">
        <v>400</v>
      </c>
      <c r="W42" s="307" t="s">
        <v>400</v>
      </c>
      <c r="X42" s="307" t="s">
        <v>400</v>
      </c>
      <c r="Y42" s="307" t="s">
        <v>400</v>
      </c>
      <c r="Z42" s="307" t="s">
        <v>400</v>
      </c>
      <c r="AA42" s="307" t="s">
        <v>400</v>
      </c>
      <c r="AB42" s="307" t="s">
        <v>400</v>
      </c>
      <c r="AC42" s="307" t="s">
        <v>400</v>
      </c>
      <c r="AD42" s="307" t="s">
        <v>400</v>
      </c>
      <c r="AE42" s="307" t="s">
        <v>400</v>
      </c>
      <c r="AF42" s="307" t="s">
        <v>400</v>
      </c>
      <c r="AG42" s="66"/>
      <c r="AH42" s="339">
        <v>49987</v>
      </c>
      <c r="AI42" s="339">
        <v>51337</v>
      </c>
      <c r="AJ42" s="339">
        <v>50020</v>
      </c>
      <c r="AK42" s="339">
        <v>61012.281999999999</v>
      </c>
      <c r="AL42" s="339">
        <v>47917.98129951</v>
      </c>
      <c r="AM42" s="295">
        <v>29521.985634000001</v>
      </c>
      <c r="AN42" s="295">
        <v>25709</v>
      </c>
      <c r="AO42" s="295">
        <v>27887</v>
      </c>
      <c r="AP42" s="295">
        <v>31378</v>
      </c>
      <c r="AQ42" s="295">
        <v>25428</v>
      </c>
    </row>
    <row r="43" spans="2:45" ht="12" customHeight="1">
      <c r="B43" s="66"/>
      <c r="C43" s="96"/>
      <c r="V43" s="339"/>
      <c r="W43" s="307"/>
      <c r="X43" s="307"/>
      <c r="Y43" s="307"/>
      <c r="Z43" s="307"/>
      <c r="AA43" s="307"/>
      <c r="AB43" s="307"/>
      <c r="AC43" s="307"/>
      <c r="AD43" s="307"/>
      <c r="AE43" s="307"/>
      <c r="AF43" s="307"/>
      <c r="AG43" s="66"/>
      <c r="AM43" s="295"/>
      <c r="AN43" s="295"/>
      <c r="AO43" s="295"/>
      <c r="AP43" s="295"/>
      <c r="AQ43" s="295"/>
    </row>
    <row r="44" spans="2:45" s="285" customFormat="1" ht="12" customHeight="1" thickBot="1">
      <c r="B44" s="287" t="s">
        <v>23</v>
      </c>
      <c r="C44" s="286" t="s">
        <v>368</v>
      </c>
      <c r="D44" s="287"/>
      <c r="E44" s="405" t="str">
        <f t="shared" ref="E44:I44" si="12">+E3</f>
        <v>1Q2026</v>
      </c>
      <c r="F44" s="405" t="str">
        <f t="shared" si="12"/>
        <v>4Q25</v>
      </c>
      <c r="G44" s="405" t="str">
        <f t="shared" si="12"/>
        <v>3Q25</v>
      </c>
      <c r="H44" s="405" t="str">
        <f t="shared" si="12"/>
        <v>2Q25</v>
      </c>
      <c r="I44" s="405" t="str">
        <f t="shared" si="12"/>
        <v>1Q25</v>
      </c>
      <c r="J44" s="405" t="str">
        <f t="shared" ref="J44:N44" si="13">+J3</f>
        <v>4Q24</v>
      </c>
      <c r="K44" s="405" t="str">
        <f t="shared" si="13"/>
        <v>3Q24</v>
      </c>
      <c r="L44" s="405" t="str">
        <f t="shared" si="13"/>
        <v>2Q24</v>
      </c>
      <c r="M44" s="405" t="str">
        <f t="shared" si="13"/>
        <v>1Q24</v>
      </c>
      <c r="N44" s="405" t="str">
        <f t="shared" si="13"/>
        <v>4Q23</v>
      </c>
      <c r="O44" s="405" t="str">
        <f>+O3</f>
        <v>3Q23</v>
      </c>
      <c r="P44" s="405" t="str">
        <f>+P3</f>
        <v>2Q23</v>
      </c>
      <c r="Q44" s="405" t="str">
        <f>+Q3</f>
        <v>1Q23</v>
      </c>
      <c r="R44" s="286" t="s">
        <v>371</v>
      </c>
      <c r="S44" s="286" t="s">
        <v>372</v>
      </c>
      <c r="T44" s="335" t="s">
        <v>373</v>
      </c>
      <c r="U44" s="286" t="s">
        <v>374</v>
      </c>
      <c r="V44" s="335" t="str">
        <f>+V3</f>
        <v>4Q21</v>
      </c>
      <c r="W44" s="288" t="str">
        <f>+W3</f>
        <v>3Q21</v>
      </c>
      <c r="X44" s="288" t="str">
        <f>+X3</f>
        <v>2Q21</v>
      </c>
      <c r="Y44" s="288" t="str">
        <f>+Y3</f>
        <v>1Q21</v>
      </c>
      <c r="Z44" s="288" t="str">
        <f>+Z3</f>
        <v>4Q20</v>
      </c>
      <c r="AA44" s="288" t="str">
        <f t="shared" ref="AA44:AC44" si="14">+AA3</f>
        <v>3Q20</v>
      </c>
      <c r="AB44" s="288" t="str">
        <f t="shared" si="14"/>
        <v>2Q20</v>
      </c>
      <c r="AC44" s="288" t="str">
        <f t="shared" si="14"/>
        <v>1Q20</v>
      </c>
      <c r="AD44" s="288" t="str">
        <f t="shared" ref="AD44:AF44" si="15">+AD3</f>
        <v>4Q19</v>
      </c>
      <c r="AE44" s="288" t="str">
        <f t="shared" si="15"/>
        <v>3Q19</v>
      </c>
      <c r="AF44" s="288" t="str">
        <f t="shared" si="15"/>
        <v>2Q19</v>
      </c>
      <c r="AG44" s="283"/>
      <c r="AH44" s="433">
        <f t="shared" ref="AH44:AK44" si="16">+AH3</f>
        <v>2025</v>
      </c>
      <c r="AI44" s="433">
        <f t="shared" si="16"/>
        <v>2024</v>
      </c>
      <c r="AJ44" s="433">
        <f t="shared" si="16"/>
        <v>2023</v>
      </c>
      <c r="AK44" s="405">
        <f t="shared" si="16"/>
        <v>2022</v>
      </c>
      <c r="AL44" s="405">
        <f t="shared" ref="AL44:AQ44" si="17">+AL3</f>
        <v>2021</v>
      </c>
      <c r="AM44" s="290">
        <f t="shared" si="17"/>
        <v>2020</v>
      </c>
      <c r="AN44" s="290">
        <f t="shared" si="17"/>
        <v>2019</v>
      </c>
      <c r="AO44" s="290">
        <f t="shared" si="17"/>
        <v>2018</v>
      </c>
      <c r="AP44" s="290">
        <f t="shared" si="17"/>
        <v>2017</v>
      </c>
      <c r="AQ44" s="290">
        <f t="shared" si="17"/>
        <v>2016</v>
      </c>
      <c r="AS44" s="291"/>
    </row>
    <row r="45" spans="2:45" ht="12" customHeight="1" thickTop="1">
      <c r="B45" s="66"/>
      <c r="C45" s="96"/>
      <c r="V45" s="339"/>
      <c r="W45" s="307"/>
      <c r="X45" s="307"/>
      <c r="Y45" s="307"/>
      <c r="Z45" s="307"/>
      <c r="AA45" s="307"/>
      <c r="AB45" s="307"/>
      <c r="AC45" s="307"/>
      <c r="AD45" s="307"/>
      <c r="AE45" s="307"/>
      <c r="AF45" s="307"/>
      <c r="AG45" s="66"/>
      <c r="AM45" s="295"/>
      <c r="AN45" s="295"/>
      <c r="AO45" s="295"/>
      <c r="AP45" s="295"/>
      <c r="AQ45" s="295"/>
    </row>
    <row r="46" spans="2:45" ht="12" customHeight="1">
      <c r="B46" s="66" t="s">
        <v>418</v>
      </c>
      <c r="C46" s="96" t="s">
        <v>419</v>
      </c>
      <c r="E46" s="339" t="s">
        <v>400</v>
      </c>
      <c r="F46" s="339" t="s">
        <v>400</v>
      </c>
      <c r="G46" s="339" t="s">
        <v>400</v>
      </c>
      <c r="H46" s="339" t="s">
        <v>400</v>
      </c>
      <c r="I46" s="339" t="s">
        <v>400</v>
      </c>
      <c r="J46" s="339" t="s">
        <v>399</v>
      </c>
      <c r="K46" s="339" t="s">
        <v>399</v>
      </c>
      <c r="L46" s="339" t="s">
        <v>399</v>
      </c>
      <c r="M46" s="339" t="s">
        <v>400</v>
      </c>
      <c r="N46" s="339" t="s">
        <v>400</v>
      </c>
      <c r="O46" s="339" t="s">
        <v>400</v>
      </c>
      <c r="P46" s="339" t="s">
        <v>400</v>
      </c>
      <c r="Q46" s="339" t="s">
        <v>400</v>
      </c>
      <c r="R46" s="339" t="s">
        <v>400</v>
      </c>
      <c r="S46" s="339" t="s">
        <v>400</v>
      </c>
      <c r="T46" s="339" t="s">
        <v>400</v>
      </c>
      <c r="U46" s="339" t="s">
        <v>400</v>
      </c>
      <c r="V46" s="339" t="s">
        <v>400</v>
      </c>
      <c r="W46" s="307" t="s">
        <v>400</v>
      </c>
      <c r="X46" s="307" t="s">
        <v>400</v>
      </c>
      <c r="Y46" s="307" t="s">
        <v>400</v>
      </c>
      <c r="Z46" s="307" t="s">
        <v>400</v>
      </c>
      <c r="AA46" s="307" t="s">
        <v>400</v>
      </c>
      <c r="AB46" s="307" t="s">
        <v>400</v>
      </c>
      <c r="AC46" s="307" t="s">
        <v>400</v>
      </c>
      <c r="AD46" s="307" t="s">
        <v>400</v>
      </c>
      <c r="AE46" s="307" t="s">
        <v>400</v>
      </c>
      <c r="AF46" s="307" t="s">
        <v>400</v>
      </c>
      <c r="AG46" s="66"/>
      <c r="AH46" s="339">
        <v>116065.54000000001</v>
      </c>
      <c r="AI46" s="339">
        <v>452562.73</v>
      </c>
      <c r="AJ46" s="339">
        <v>529771.89</v>
      </c>
      <c r="AK46" s="339">
        <v>247762.74</v>
      </c>
      <c r="AL46" s="339">
        <v>231536.83</v>
      </c>
      <c r="AM46" s="295">
        <v>395987.55</v>
      </c>
      <c r="AN46" s="295">
        <v>1058117</v>
      </c>
      <c r="AO46" s="295">
        <v>1189569</v>
      </c>
      <c r="AP46" s="295">
        <v>989342</v>
      </c>
      <c r="AQ46" s="295">
        <v>2542883</v>
      </c>
    </row>
    <row r="47" spans="2:45" ht="12" customHeight="1">
      <c r="B47" s="66" t="s">
        <v>420</v>
      </c>
      <c r="C47" s="96" t="s">
        <v>421</v>
      </c>
      <c r="E47" s="339" t="s">
        <v>400</v>
      </c>
      <c r="F47" s="339" t="s">
        <v>400</v>
      </c>
      <c r="G47" s="339" t="s">
        <v>400</v>
      </c>
      <c r="H47" s="339" t="s">
        <v>400</v>
      </c>
      <c r="I47" s="339" t="s">
        <v>400</v>
      </c>
      <c r="J47" s="339" t="s">
        <v>399</v>
      </c>
      <c r="K47" s="339" t="s">
        <v>399</v>
      </c>
      <c r="L47" s="339" t="s">
        <v>399</v>
      </c>
      <c r="M47" s="339" t="s">
        <v>400</v>
      </c>
      <c r="N47" s="339" t="s">
        <v>400</v>
      </c>
      <c r="O47" s="339" t="s">
        <v>400</v>
      </c>
      <c r="P47" s="339" t="s">
        <v>400</v>
      </c>
      <c r="Q47" s="339" t="s">
        <v>400</v>
      </c>
      <c r="R47" s="339" t="s">
        <v>400</v>
      </c>
      <c r="S47" s="339" t="s">
        <v>400</v>
      </c>
      <c r="T47" s="339" t="s">
        <v>400</v>
      </c>
      <c r="U47" s="339" t="s">
        <v>400</v>
      </c>
      <c r="V47" s="339" t="s">
        <v>400</v>
      </c>
      <c r="W47" s="307" t="s">
        <v>400</v>
      </c>
      <c r="X47" s="307" t="s">
        <v>400</v>
      </c>
      <c r="Y47" s="307" t="s">
        <v>400</v>
      </c>
      <c r="Z47" s="307" t="s">
        <v>400</v>
      </c>
      <c r="AA47" s="307" t="s">
        <v>400</v>
      </c>
      <c r="AB47" s="307" t="s">
        <v>400</v>
      </c>
      <c r="AC47" s="307" t="s">
        <v>400</v>
      </c>
      <c r="AD47" s="307" t="s">
        <v>400</v>
      </c>
      <c r="AE47" s="307" t="s">
        <v>400</v>
      </c>
      <c r="AF47" s="307" t="s">
        <v>400</v>
      </c>
      <c r="AG47" s="66"/>
      <c r="AH47" s="339">
        <v>22.41393270575632</v>
      </c>
      <c r="AI47" s="339">
        <v>110.76</v>
      </c>
      <c r="AJ47" s="339">
        <v>145.47</v>
      </c>
      <c r="AK47" s="339">
        <v>38.970999999999997</v>
      </c>
      <c r="AL47" s="339">
        <v>40.83643</v>
      </c>
      <c r="AM47" s="295">
        <v>87.066890000000001</v>
      </c>
      <c r="AN47" s="295">
        <v>188</v>
      </c>
      <c r="AO47" s="295">
        <v>183</v>
      </c>
      <c r="AP47" s="295">
        <v>157</v>
      </c>
      <c r="AQ47" s="295">
        <v>357</v>
      </c>
    </row>
    <row r="48" spans="2:45" s="303" customFormat="1" ht="12" customHeight="1">
      <c r="B48" s="333" t="s">
        <v>422</v>
      </c>
      <c r="C48" s="302" t="s">
        <v>396</v>
      </c>
      <c r="E48" s="303">
        <v>60000</v>
      </c>
      <c r="F48" s="303">
        <v>914150</v>
      </c>
      <c r="G48" s="303">
        <v>291221</v>
      </c>
      <c r="H48" s="302">
        <v>616558</v>
      </c>
      <c r="I48" s="302">
        <v>50000</v>
      </c>
      <c r="J48" s="302">
        <v>1149276</v>
      </c>
      <c r="K48" s="302">
        <v>390780</v>
      </c>
      <c r="L48" s="302">
        <v>547655</v>
      </c>
      <c r="M48" s="302">
        <v>150000</v>
      </c>
      <c r="N48" s="302">
        <f>3313539-SUM(O48:Q48)</f>
        <v>1360520</v>
      </c>
      <c r="O48" s="303">
        <v>321544</v>
      </c>
      <c r="P48" s="303">
        <v>1331475</v>
      </c>
      <c r="Q48" s="303">
        <v>300000</v>
      </c>
      <c r="R48" s="303">
        <v>1589694</v>
      </c>
      <c r="S48" s="303">
        <v>855769</v>
      </c>
      <c r="T48" s="303">
        <v>1028447</v>
      </c>
      <c r="U48" s="303">
        <v>144818</v>
      </c>
      <c r="V48" s="336">
        <v>2276714</v>
      </c>
      <c r="W48" s="294">
        <v>152357</v>
      </c>
      <c r="X48" s="294">
        <v>267143</v>
      </c>
      <c r="Y48" s="294">
        <v>360000</v>
      </c>
      <c r="Z48" s="294">
        <v>1403060</v>
      </c>
      <c r="AA48" s="294">
        <v>35500</v>
      </c>
      <c r="AB48" s="294">
        <v>6000</v>
      </c>
      <c r="AC48" s="294">
        <v>0</v>
      </c>
      <c r="AD48" s="294">
        <v>785391</v>
      </c>
      <c r="AE48" s="294">
        <v>200000</v>
      </c>
      <c r="AF48" s="294">
        <v>673000</v>
      </c>
      <c r="AG48" s="304"/>
      <c r="AH48" s="302">
        <v>914150</v>
      </c>
      <c r="AI48" s="302">
        <v>2237711</v>
      </c>
      <c r="AJ48" s="302">
        <f>+N48+O48+P48+Q48</f>
        <v>3313539</v>
      </c>
      <c r="AK48" s="302">
        <v>3618728</v>
      </c>
      <c r="AL48" s="302">
        <v>3056214</v>
      </c>
      <c r="AM48" s="312">
        <v>1444560</v>
      </c>
      <c r="AN48" s="295">
        <v>1709100</v>
      </c>
      <c r="AO48" s="295">
        <v>1038611</v>
      </c>
      <c r="AP48" s="295">
        <v>1023777</v>
      </c>
      <c r="AQ48" s="295">
        <v>562775</v>
      </c>
      <c r="AR48" s="346"/>
      <c r="AS48" s="284"/>
    </row>
    <row r="49" spans="2:45" s="303" customFormat="1" ht="12" customHeight="1">
      <c r="B49" s="304" t="s">
        <v>423</v>
      </c>
      <c r="C49" s="302" t="s">
        <v>396</v>
      </c>
      <c r="E49" s="303">
        <v>19936944</v>
      </c>
      <c r="F49" s="303">
        <v>19876944</v>
      </c>
      <c r="G49" s="303">
        <v>18962794</v>
      </c>
      <c r="H49" s="302">
        <v>18671573</v>
      </c>
      <c r="I49" s="302">
        <f>+J49+I48</f>
        <v>18055015</v>
      </c>
      <c r="J49" s="302">
        <v>18005015</v>
      </c>
      <c r="K49" s="302">
        <v>16855739</v>
      </c>
      <c r="L49" s="302">
        <v>16464959</v>
      </c>
      <c r="M49" s="302">
        <v>15917304</v>
      </c>
      <c r="N49" s="302">
        <f>O49+N48</f>
        <v>15767304</v>
      </c>
      <c r="O49" s="303">
        <v>14406784</v>
      </c>
      <c r="P49" s="303">
        <v>14085240</v>
      </c>
      <c r="Q49" s="303">
        <v>12753765</v>
      </c>
      <c r="R49" s="303">
        <v>12453765</v>
      </c>
      <c r="S49" s="303">
        <v>10864071</v>
      </c>
      <c r="T49" s="303">
        <v>10008302</v>
      </c>
      <c r="U49" s="303">
        <v>8979855</v>
      </c>
      <c r="V49" s="336">
        <v>8835037</v>
      </c>
      <c r="W49" s="294">
        <v>6558323</v>
      </c>
      <c r="X49" s="294">
        <v>6405966</v>
      </c>
      <c r="Y49" s="294">
        <v>6138823</v>
      </c>
      <c r="Z49" s="294">
        <v>5778823</v>
      </c>
      <c r="AA49" s="294">
        <v>4375763</v>
      </c>
      <c r="AB49" s="294">
        <v>4340263</v>
      </c>
      <c r="AC49" s="294">
        <v>4334263</v>
      </c>
      <c r="AD49" s="294">
        <v>4334263</v>
      </c>
      <c r="AE49" s="294">
        <v>3548872</v>
      </c>
      <c r="AF49" s="294">
        <v>3348872</v>
      </c>
      <c r="AG49" s="304"/>
      <c r="AH49" s="302">
        <v>19876944</v>
      </c>
      <c r="AI49" s="302">
        <v>18005015</v>
      </c>
      <c r="AJ49" s="302">
        <f>+N49+O49+P49+Q49</f>
        <v>57013093</v>
      </c>
      <c r="AK49" s="302">
        <v>12453765</v>
      </c>
      <c r="AL49" s="302">
        <v>8835037</v>
      </c>
      <c r="AM49" s="295">
        <v>5778823</v>
      </c>
      <c r="AN49" s="295">
        <v>4334263</v>
      </c>
      <c r="AO49" s="295">
        <v>2625163</v>
      </c>
      <c r="AP49" s="295">
        <v>1586552</v>
      </c>
      <c r="AQ49" s="295">
        <v>562775</v>
      </c>
      <c r="AR49" s="346"/>
      <c r="AS49" s="284"/>
    </row>
    <row r="50" spans="2:45" ht="12" customHeight="1">
      <c r="B50" s="315" t="s">
        <v>424</v>
      </c>
      <c r="C50" s="96"/>
      <c r="E50" s="293"/>
      <c r="F50" s="293"/>
      <c r="G50" s="293"/>
      <c r="H50" s="293"/>
      <c r="I50" s="293"/>
      <c r="J50" s="293"/>
      <c r="K50" s="293"/>
      <c r="L50" s="293"/>
      <c r="M50" s="293"/>
      <c r="N50" s="293"/>
      <c r="O50" s="293"/>
      <c r="P50" s="293"/>
      <c r="Q50" s="293"/>
      <c r="R50" s="293"/>
      <c r="S50" s="293"/>
      <c r="V50" s="339"/>
      <c r="W50" s="307"/>
      <c r="X50" s="307"/>
      <c r="Y50" s="307"/>
      <c r="Z50" s="307"/>
      <c r="AA50" s="307"/>
      <c r="AB50" s="307"/>
      <c r="AC50" s="307"/>
      <c r="AD50" s="307"/>
      <c r="AE50" s="307"/>
      <c r="AF50" s="307"/>
      <c r="AG50" s="66"/>
      <c r="AH50" s="293"/>
      <c r="AI50" s="293"/>
      <c r="AJ50" s="293"/>
      <c r="AK50" s="293"/>
      <c r="AL50" s="293"/>
      <c r="AM50" s="295"/>
      <c r="AN50" s="295"/>
      <c r="AO50" s="295"/>
      <c r="AP50" s="295"/>
      <c r="AQ50" s="295"/>
    </row>
    <row r="51" spans="2:45" ht="12" customHeight="1">
      <c r="B51" s="297" t="s">
        <v>425</v>
      </c>
      <c r="C51" s="96" t="s">
        <v>426</v>
      </c>
      <c r="E51" s="339" t="s">
        <v>400</v>
      </c>
      <c r="F51" s="339" t="s">
        <v>400</v>
      </c>
      <c r="G51" s="339" t="s">
        <v>400</v>
      </c>
      <c r="H51" s="339" t="s">
        <v>400</v>
      </c>
      <c r="I51" s="339" t="s">
        <v>400</v>
      </c>
      <c r="J51" s="339" t="s">
        <v>399</v>
      </c>
      <c r="K51" s="339" t="s">
        <v>399</v>
      </c>
      <c r="L51" s="339" t="s">
        <v>399</v>
      </c>
      <c r="M51" s="339" t="s">
        <v>400</v>
      </c>
      <c r="N51" s="339" t="s">
        <v>400</v>
      </c>
      <c r="O51" s="339" t="s">
        <v>400</v>
      </c>
      <c r="P51" s="339" t="s">
        <v>400</v>
      </c>
      <c r="Q51" s="339" t="s">
        <v>400</v>
      </c>
      <c r="R51" s="339" t="s">
        <v>400</v>
      </c>
      <c r="S51" s="339" t="s">
        <v>400</v>
      </c>
      <c r="T51" s="339" t="s">
        <v>400</v>
      </c>
      <c r="U51" s="339" t="s">
        <v>400</v>
      </c>
      <c r="V51" s="339" t="s">
        <v>400</v>
      </c>
      <c r="W51" s="307" t="s">
        <v>400</v>
      </c>
      <c r="X51" s="307" t="s">
        <v>400</v>
      </c>
      <c r="Y51" s="307" t="s">
        <v>400</v>
      </c>
      <c r="Z51" s="307" t="s">
        <v>400</v>
      </c>
      <c r="AA51" s="307" t="s">
        <v>400</v>
      </c>
      <c r="AB51" s="307" t="s">
        <v>400</v>
      </c>
      <c r="AC51" s="307" t="s">
        <v>400</v>
      </c>
      <c r="AD51" s="307" t="s">
        <v>400</v>
      </c>
      <c r="AE51" s="307" t="s">
        <v>400</v>
      </c>
      <c r="AF51" s="307" t="s">
        <v>400</v>
      </c>
      <c r="AG51" s="66"/>
      <c r="AH51" s="339">
        <v>0</v>
      </c>
      <c r="AI51" s="339">
        <v>0</v>
      </c>
      <c r="AJ51" s="339">
        <v>0</v>
      </c>
      <c r="AK51" s="339">
        <v>0</v>
      </c>
      <c r="AL51" s="339">
        <v>0</v>
      </c>
      <c r="AM51" s="295">
        <v>96.632999999999996</v>
      </c>
      <c r="AN51" s="295">
        <v>248216.4</v>
      </c>
      <c r="AO51" s="295">
        <v>179974</v>
      </c>
      <c r="AP51" s="295">
        <v>91585.48</v>
      </c>
      <c r="AQ51" s="295">
        <v>344364</v>
      </c>
    </row>
    <row r="52" spans="2:45" ht="12" customHeight="1">
      <c r="B52" s="297" t="s">
        <v>427</v>
      </c>
      <c r="C52" s="96" t="s">
        <v>428</v>
      </c>
      <c r="E52" s="339" t="s">
        <v>400</v>
      </c>
      <c r="F52" s="339" t="s">
        <v>400</v>
      </c>
      <c r="G52" s="339" t="s">
        <v>400</v>
      </c>
      <c r="H52" s="339" t="s">
        <v>400</v>
      </c>
      <c r="I52" s="339" t="s">
        <v>400</v>
      </c>
      <c r="J52" s="339" t="s">
        <v>399</v>
      </c>
      <c r="K52" s="339" t="s">
        <v>399</v>
      </c>
      <c r="L52" s="339" t="s">
        <v>399</v>
      </c>
      <c r="M52" s="339" t="s">
        <v>400</v>
      </c>
      <c r="N52" s="339" t="s">
        <v>400</v>
      </c>
      <c r="O52" s="339" t="s">
        <v>400</v>
      </c>
      <c r="P52" s="339" t="s">
        <v>400</v>
      </c>
      <c r="Q52" s="339" t="s">
        <v>400</v>
      </c>
      <c r="R52" s="339" t="s">
        <v>400</v>
      </c>
      <c r="S52" s="339" t="s">
        <v>400</v>
      </c>
      <c r="T52" s="339" t="s">
        <v>400</v>
      </c>
      <c r="U52" s="339" t="s">
        <v>400</v>
      </c>
      <c r="V52" s="339" t="s">
        <v>400</v>
      </c>
      <c r="W52" s="307" t="s">
        <v>400</v>
      </c>
      <c r="X52" s="307" t="s">
        <v>400</v>
      </c>
      <c r="Y52" s="307" t="s">
        <v>400</v>
      </c>
      <c r="Z52" s="307" t="s">
        <v>400</v>
      </c>
      <c r="AA52" s="307" t="s">
        <v>400</v>
      </c>
      <c r="AB52" s="307" t="s">
        <v>400</v>
      </c>
      <c r="AC52" s="307" t="s">
        <v>400</v>
      </c>
      <c r="AD52" s="307" t="s">
        <v>400</v>
      </c>
      <c r="AE52" s="307" t="s">
        <v>400</v>
      </c>
      <c r="AF52" s="307" t="s">
        <v>400</v>
      </c>
      <c r="AG52" s="66"/>
      <c r="AH52" s="339">
        <v>6215884.5199999996</v>
      </c>
      <c r="AI52" s="339">
        <v>76654.28</v>
      </c>
      <c r="AJ52" s="339">
        <v>268910821.24000001</v>
      </c>
      <c r="AK52" s="339">
        <v>44076148.530000001</v>
      </c>
      <c r="AL52" s="339">
        <v>11402428.720000001</v>
      </c>
      <c r="AM52" s="312">
        <v>17769106.920000002</v>
      </c>
      <c r="AN52" s="295">
        <v>98336287.299999997</v>
      </c>
      <c r="AO52" s="295">
        <v>237400397</v>
      </c>
      <c r="AP52" s="295">
        <v>255581088.83000001</v>
      </c>
      <c r="AQ52" s="295">
        <v>449551738.13999999</v>
      </c>
    </row>
    <row r="53" spans="2:45" ht="12" customHeight="1">
      <c r="B53" s="297" t="s">
        <v>429</v>
      </c>
      <c r="C53" s="96" t="s">
        <v>428</v>
      </c>
      <c r="E53" s="339" t="s">
        <v>400</v>
      </c>
      <c r="F53" s="339" t="s">
        <v>400</v>
      </c>
      <c r="G53" s="339" t="s">
        <v>400</v>
      </c>
      <c r="H53" s="339" t="s">
        <v>400</v>
      </c>
      <c r="I53" s="339" t="s">
        <v>400</v>
      </c>
      <c r="J53" s="339" t="s">
        <v>399</v>
      </c>
      <c r="K53" s="339" t="s">
        <v>399</v>
      </c>
      <c r="L53" s="339" t="s">
        <v>399</v>
      </c>
      <c r="M53" s="339" t="s">
        <v>400</v>
      </c>
      <c r="N53" s="339" t="s">
        <v>400</v>
      </c>
      <c r="O53" s="339" t="s">
        <v>400</v>
      </c>
      <c r="P53" s="339" t="s">
        <v>400</v>
      </c>
      <c r="Q53" s="339" t="s">
        <v>400</v>
      </c>
      <c r="R53" s="339" t="s">
        <v>400</v>
      </c>
      <c r="S53" s="339" t="s">
        <v>400</v>
      </c>
      <c r="T53" s="339" t="s">
        <v>400</v>
      </c>
      <c r="U53" s="339" t="s">
        <v>400</v>
      </c>
      <c r="V53" s="339" t="s">
        <v>400</v>
      </c>
      <c r="W53" s="307" t="s">
        <v>400</v>
      </c>
      <c r="X53" s="307" t="s">
        <v>400</v>
      </c>
      <c r="Y53" s="307" t="s">
        <v>400</v>
      </c>
      <c r="Z53" s="307" t="s">
        <v>400</v>
      </c>
      <c r="AA53" s="307" t="s">
        <v>400</v>
      </c>
      <c r="AB53" s="307" t="s">
        <v>400</v>
      </c>
      <c r="AC53" s="307" t="s">
        <v>400</v>
      </c>
      <c r="AD53" s="307" t="s">
        <v>400</v>
      </c>
      <c r="AE53" s="307" t="s">
        <v>400</v>
      </c>
      <c r="AF53" s="307" t="s">
        <v>400</v>
      </c>
      <c r="AG53" s="66"/>
      <c r="AH53" s="339">
        <v>0</v>
      </c>
      <c r="AI53" s="339">
        <v>0</v>
      </c>
      <c r="AJ53" s="339">
        <v>0</v>
      </c>
      <c r="AK53" s="339">
        <v>0</v>
      </c>
      <c r="AL53" s="339">
        <v>0</v>
      </c>
      <c r="AM53" s="295">
        <v>0</v>
      </c>
      <c r="AN53" s="295">
        <v>71352483</v>
      </c>
      <c r="AO53" s="295">
        <v>102213921</v>
      </c>
      <c r="AP53" s="295">
        <v>5646664</v>
      </c>
      <c r="AQ53" s="295" t="s">
        <v>112</v>
      </c>
    </row>
    <row r="54" spans="2:45" ht="12" customHeight="1">
      <c r="B54" s="297" t="s">
        <v>430</v>
      </c>
      <c r="C54" s="96" t="s">
        <v>431</v>
      </c>
      <c r="E54" s="339" t="s">
        <v>400</v>
      </c>
      <c r="F54" s="339" t="s">
        <v>400</v>
      </c>
      <c r="G54" s="339" t="s">
        <v>400</v>
      </c>
      <c r="H54" s="339" t="s">
        <v>400</v>
      </c>
      <c r="I54" s="339" t="s">
        <v>400</v>
      </c>
      <c r="J54" s="339" t="s">
        <v>399</v>
      </c>
      <c r="K54" s="339" t="s">
        <v>399</v>
      </c>
      <c r="L54" s="339" t="s">
        <v>399</v>
      </c>
      <c r="M54" s="339" t="s">
        <v>400</v>
      </c>
      <c r="N54" s="339" t="s">
        <v>400</v>
      </c>
      <c r="O54" s="339" t="s">
        <v>400</v>
      </c>
      <c r="P54" s="339" t="s">
        <v>400</v>
      </c>
      <c r="Q54" s="339" t="s">
        <v>400</v>
      </c>
      <c r="R54" s="339" t="s">
        <v>400</v>
      </c>
      <c r="S54" s="339" t="s">
        <v>400</v>
      </c>
      <c r="T54" s="339" t="s">
        <v>400</v>
      </c>
      <c r="U54" s="339" t="s">
        <v>400</v>
      </c>
      <c r="V54" s="339" t="s">
        <v>400</v>
      </c>
      <c r="W54" s="307">
        <v>699693.53999999992</v>
      </c>
      <c r="X54" s="307" t="s">
        <v>400</v>
      </c>
      <c r="Y54" s="307" t="s">
        <v>400</v>
      </c>
      <c r="Z54" s="307" t="s">
        <v>400</v>
      </c>
      <c r="AA54" s="307" t="s">
        <v>400</v>
      </c>
      <c r="AB54" s="307" t="s">
        <v>400</v>
      </c>
      <c r="AC54" s="307" t="s">
        <v>400</v>
      </c>
      <c r="AD54" s="307" t="s">
        <v>400</v>
      </c>
      <c r="AE54" s="307" t="s">
        <v>400</v>
      </c>
      <c r="AF54" s="307" t="s">
        <v>400</v>
      </c>
      <c r="AG54" s="66"/>
      <c r="AH54" s="339">
        <v>1290861.6399999999</v>
      </c>
      <c r="AI54" s="339">
        <v>8237040</v>
      </c>
      <c r="AJ54" s="339">
        <v>14911583.82</v>
      </c>
      <c r="AK54" s="339">
        <v>6177111.3600000003</v>
      </c>
      <c r="AL54" s="339">
        <v>3916004.82</v>
      </c>
      <c r="AM54" s="295">
        <v>1139.8499999999999</v>
      </c>
      <c r="AN54" s="295">
        <v>4595348.45</v>
      </c>
      <c r="AO54" s="295">
        <v>4427342.3600000003</v>
      </c>
      <c r="AP54" s="295">
        <v>17281495.539999999</v>
      </c>
      <c r="AQ54" s="295">
        <v>16487429.380000001</v>
      </c>
    </row>
    <row r="55" spans="2:45" ht="12" customHeight="1">
      <c r="B55" s="297" t="s">
        <v>432</v>
      </c>
      <c r="C55" s="96" t="s">
        <v>431</v>
      </c>
      <c r="E55" s="339" t="s">
        <v>400</v>
      </c>
      <c r="F55" s="339" t="s">
        <v>400</v>
      </c>
      <c r="G55" s="339" t="s">
        <v>400</v>
      </c>
      <c r="H55" s="339" t="s">
        <v>400</v>
      </c>
      <c r="I55" s="339" t="s">
        <v>400</v>
      </c>
      <c r="J55" s="339" t="s">
        <v>399</v>
      </c>
      <c r="K55" s="339" t="s">
        <v>399</v>
      </c>
      <c r="L55" s="339" t="s">
        <v>399</v>
      </c>
      <c r="M55" s="339" t="s">
        <v>400</v>
      </c>
      <c r="N55" s="339" t="s">
        <v>400</v>
      </c>
      <c r="O55" s="339" t="s">
        <v>400</v>
      </c>
      <c r="P55" s="339" t="s">
        <v>400</v>
      </c>
      <c r="Q55" s="339" t="s">
        <v>400</v>
      </c>
      <c r="R55" s="339" t="s">
        <v>400</v>
      </c>
      <c r="S55" s="339" t="s">
        <v>400</v>
      </c>
      <c r="T55" s="339" t="s">
        <v>400</v>
      </c>
      <c r="U55" s="339" t="s">
        <v>400</v>
      </c>
      <c r="V55" s="339" t="s">
        <v>400</v>
      </c>
      <c r="W55" s="307">
        <v>232399.44</v>
      </c>
      <c r="X55" s="307" t="s">
        <v>400</v>
      </c>
      <c r="Y55" s="307" t="s">
        <v>400</v>
      </c>
      <c r="Z55" s="307" t="s">
        <v>400</v>
      </c>
      <c r="AA55" s="307" t="s">
        <v>400</v>
      </c>
      <c r="AB55" s="307" t="s">
        <v>400</v>
      </c>
      <c r="AC55" s="307" t="s">
        <v>400</v>
      </c>
      <c r="AD55" s="307" t="s">
        <v>400</v>
      </c>
      <c r="AE55" s="307" t="s">
        <v>400</v>
      </c>
      <c r="AF55" s="307" t="s">
        <v>400</v>
      </c>
      <c r="AG55" s="66"/>
      <c r="AH55" s="339">
        <v>267516.90000000002</v>
      </c>
      <c r="AI55" s="339">
        <v>1144262.79</v>
      </c>
      <c r="AJ55" s="339">
        <v>311421.62</v>
      </c>
      <c r="AK55" s="339">
        <v>321840.82</v>
      </c>
      <c r="AL55" s="339">
        <v>1138890.8500000001</v>
      </c>
      <c r="AM55" s="295">
        <v>323962.18</v>
      </c>
      <c r="AN55" s="295">
        <v>1318047.83</v>
      </c>
      <c r="AO55" s="295">
        <v>1095675.8700000001</v>
      </c>
      <c r="AP55" s="295">
        <v>2719532.3</v>
      </c>
      <c r="AQ55" s="295">
        <v>51441663.780000001</v>
      </c>
    </row>
    <row r="56" spans="2:45" ht="12" hidden="1" customHeight="1">
      <c r="B56" s="66" t="s">
        <v>433</v>
      </c>
      <c r="C56" s="96" t="s">
        <v>434</v>
      </c>
      <c r="E56" s="339"/>
      <c r="F56" s="339"/>
      <c r="G56" s="339"/>
      <c r="H56" s="339" t="s">
        <v>400</v>
      </c>
      <c r="I56" s="339" t="s">
        <v>400</v>
      </c>
      <c r="J56" s="339" t="s">
        <v>399</v>
      </c>
      <c r="K56" s="339"/>
      <c r="L56" s="339" t="s">
        <v>399</v>
      </c>
      <c r="M56" s="339" t="s">
        <v>400</v>
      </c>
      <c r="N56" s="339" t="s">
        <v>400</v>
      </c>
      <c r="O56" s="339" t="s">
        <v>400</v>
      </c>
      <c r="P56" s="339" t="s">
        <v>400</v>
      </c>
      <c r="Q56" s="339" t="s">
        <v>400</v>
      </c>
      <c r="R56" s="339" t="s">
        <v>400</v>
      </c>
      <c r="S56" s="339" t="s">
        <v>400</v>
      </c>
      <c r="T56" s="339" t="s">
        <v>400</v>
      </c>
      <c r="U56" s="339" t="s">
        <v>400</v>
      </c>
      <c r="V56" s="339" t="s">
        <v>400</v>
      </c>
      <c r="W56" s="307" t="s">
        <v>400</v>
      </c>
      <c r="X56" s="307" t="s">
        <v>400</v>
      </c>
      <c r="Y56" s="307" t="s">
        <v>400</v>
      </c>
      <c r="Z56" s="307" t="s">
        <v>400</v>
      </c>
      <c r="AA56" s="307" t="s">
        <v>400</v>
      </c>
      <c r="AB56" s="307" t="s">
        <v>400</v>
      </c>
      <c r="AC56" s="307" t="s">
        <v>400</v>
      </c>
      <c r="AD56" s="307" t="s">
        <v>400</v>
      </c>
      <c r="AE56" s="307" t="s">
        <v>400</v>
      </c>
      <c r="AF56" s="307" t="s">
        <v>400</v>
      </c>
      <c r="AG56" s="66"/>
      <c r="AH56" s="339"/>
      <c r="AI56" s="339"/>
      <c r="AJ56" s="339">
        <v>0</v>
      </c>
      <c r="AK56" s="339">
        <v>56.305</v>
      </c>
      <c r="AL56" s="339">
        <v>212</v>
      </c>
      <c r="AM56" s="295">
        <v>0</v>
      </c>
      <c r="AN56" s="295">
        <v>620982</v>
      </c>
      <c r="AO56" s="295" t="s">
        <v>83</v>
      </c>
      <c r="AP56" s="295" t="s">
        <v>83</v>
      </c>
      <c r="AQ56" s="295" t="s">
        <v>83</v>
      </c>
    </row>
    <row r="57" spans="2:45" ht="12" hidden="1" customHeight="1">
      <c r="B57" s="66" t="s">
        <v>433</v>
      </c>
      <c r="C57" s="96" t="s">
        <v>393</v>
      </c>
      <c r="E57" s="339"/>
      <c r="F57" s="339"/>
      <c r="G57" s="339"/>
      <c r="H57" s="339" t="s">
        <v>400</v>
      </c>
      <c r="I57" s="339" t="s">
        <v>400</v>
      </c>
      <c r="J57" s="339" t="s">
        <v>399</v>
      </c>
      <c r="K57" s="339"/>
      <c r="L57" s="339" t="s">
        <v>399</v>
      </c>
      <c r="M57" s="339" t="s">
        <v>400</v>
      </c>
      <c r="N57" s="339" t="s">
        <v>400</v>
      </c>
      <c r="O57" s="339" t="s">
        <v>400</v>
      </c>
      <c r="P57" s="339" t="s">
        <v>400</v>
      </c>
      <c r="Q57" s="339" t="s">
        <v>400</v>
      </c>
      <c r="R57" s="339" t="s">
        <v>400</v>
      </c>
      <c r="S57" s="339" t="s">
        <v>400</v>
      </c>
      <c r="T57" s="339" t="s">
        <v>400</v>
      </c>
      <c r="U57" s="339" t="s">
        <v>400</v>
      </c>
      <c r="V57" s="339" t="s">
        <v>400</v>
      </c>
      <c r="W57" s="307" t="s">
        <v>400</v>
      </c>
      <c r="X57" s="307" t="s">
        <v>400</v>
      </c>
      <c r="Y57" s="307" t="s">
        <v>400</v>
      </c>
      <c r="Z57" s="307" t="s">
        <v>400</v>
      </c>
      <c r="AA57" s="307" t="s">
        <v>400</v>
      </c>
      <c r="AB57" s="307" t="s">
        <v>400</v>
      </c>
      <c r="AC57" s="307" t="s">
        <v>400</v>
      </c>
      <c r="AD57" s="307" t="s">
        <v>400</v>
      </c>
      <c r="AE57" s="307" t="s">
        <v>400</v>
      </c>
      <c r="AF57" s="307" t="s">
        <v>400</v>
      </c>
      <c r="AG57" s="66"/>
      <c r="AH57" s="339"/>
      <c r="AI57" s="339"/>
      <c r="AJ57" s="339">
        <v>0</v>
      </c>
      <c r="AK57" s="339">
        <v>909.32</v>
      </c>
      <c r="AL57" s="339">
        <v>3.5</v>
      </c>
      <c r="AM57" s="295">
        <v>0</v>
      </c>
      <c r="AN57" s="295">
        <v>7954</v>
      </c>
      <c r="AO57" s="295" t="s">
        <v>83</v>
      </c>
      <c r="AP57" s="295" t="s">
        <v>83</v>
      </c>
      <c r="AQ57" s="295" t="s">
        <v>83</v>
      </c>
    </row>
    <row r="59" spans="2:45" ht="12" customHeight="1">
      <c r="B59" s="316" t="s">
        <v>24</v>
      </c>
      <c r="C59" s="317"/>
      <c r="D59" s="318"/>
      <c r="E59" s="318"/>
      <c r="F59" s="318"/>
      <c r="G59" s="318"/>
      <c r="H59" s="318"/>
      <c r="I59" s="318"/>
      <c r="J59" s="318"/>
      <c r="K59" s="318"/>
      <c r="L59" s="318"/>
      <c r="M59" s="318"/>
      <c r="N59" s="318"/>
      <c r="O59" s="318"/>
      <c r="P59" s="318"/>
      <c r="Q59" s="318"/>
      <c r="R59" s="318"/>
      <c r="S59" s="318"/>
      <c r="T59" s="318"/>
      <c r="U59" s="318"/>
      <c r="V59" s="342"/>
      <c r="W59" s="319"/>
      <c r="X59" s="319"/>
      <c r="Y59" s="319"/>
      <c r="Z59" s="319"/>
      <c r="AA59" s="319"/>
      <c r="AB59" s="319"/>
      <c r="AC59" s="319"/>
      <c r="AD59" s="319"/>
      <c r="AE59" s="319"/>
      <c r="AF59" s="319"/>
      <c r="AG59" s="320"/>
      <c r="AH59" s="318"/>
      <c r="AI59" s="318"/>
      <c r="AJ59" s="318"/>
      <c r="AK59" s="318"/>
      <c r="AL59" s="318"/>
      <c r="AM59" s="321"/>
      <c r="AN59" s="321"/>
      <c r="AO59" s="321"/>
      <c r="AP59" s="321"/>
      <c r="AQ59" s="321"/>
    </row>
    <row r="60" spans="2:45" ht="12" customHeight="1">
      <c r="B60" s="106" t="s">
        <v>435</v>
      </c>
    </row>
    <row r="61" spans="2:45" ht="12" customHeight="1">
      <c r="B61" s="281" t="s">
        <v>436</v>
      </c>
      <c r="C61" s="62" t="s">
        <v>1047</v>
      </c>
    </row>
    <row r="62" spans="2:45" ht="12" customHeight="1">
      <c r="B62" s="281" t="s">
        <v>437</v>
      </c>
      <c r="C62" s="62" t="s">
        <v>438</v>
      </c>
    </row>
    <row r="63" spans="2:45" ht="12" customHeight="1">
      <c r="B63" s="281" t="s">
        <v>439</v>
      </c>
      <c r="C63" s="62" t="s">
        <v>1046</v>
      </c>
    </row>
    <row r="64" spans="2:45" ht="12" customHeight="1">
      <c r="B64" s="281" t="s">
        <v>440</v>
      </c>
      <c r="C64" s="62" t="s">
        <v>441</v>
      </c>
    </row>
    <row r="65" spans="2:3" ht="12" customHeight="1">
      <c r="B65" s="281" t="s">
        <v>442</v>
      </c>
      <c r="C65" s="62" t="s">
        <v>1046</v>
      </c>
    </row>
    <row r="66" spans="2:3" ht="12" customHeight="1">
      <c r="C66" s="322"/>
    </row>
    <row r="67" spans="2:3" ht="12" customHeight="1">
      <c r="C67" s="322"/>
    </row>
  </sheetData>
  <mergeCells count="10">
    <mergeCell ref="E7:E8"/>
    <mergeCell ref="P7:P8"/>
    <mergeCell ref="O7:O8"/>
    <mergeCell ref="N7:N8"/>
    <mergeCell ref="M7:M8"/>
    <mergeCell ref="F7:F8"/>
    <mergeCell ref="G7:G8"/>
    <mergeCell ref="H7:H8"/>
    <mergeCell ref="I7:I8"/>
    <mergeCell ref="L7:L8"/>
  </mergeCells>
  <phoneticPr fontId="13" type="noConversion"/>
  <hyperlinks>
    <hyperlink ref="C63" r:id="rId1" xr:uid="{60B957AA-FC21-4E13-87D8-3E1006365341}"/>
    <hyperlink ref="C64" r:id="rId2" xr:uid="{B4695147-0F80-452A-B242-D487F654F49A}"/>
    <hyperlink ref="C65" r:id="rId3" xr:uid="{503C4008-EC6B-4417-AE0F-5C90A86F1FB7}"/>
    <hyperlink ref="C62" r:id="rId4" xr:uid="{9F38389B-CA21-4BFC-80EC-A13B87EA17DB}"/>
    <hyperlink ref="B1" location="Contenido!A1" display="Volver a contenido" xr:uid="{CF0FF857-80C5-4C1D-AB0F-9125A31111E6}"/>
    <hyperlink ref="C61" r:id="rId5" xr:uid="{004C25A0-B175-4FD9-8CFD-D1B4B790A972}"/>
  </hyperlinks>
  <pageMargins left="0.7" right="0.7" top="0.75" bottom="0.75" header="0.3" footer="0.3"/>
  <pageSetup orientation="portrait" r:id="rId6"/>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49"/>
  <sheetViews>
    <sheetView showGridLines="0" workbookViewId="0">
      <pane xSplit="1" ySplit="3" topLeftCell="B4" activePane="bottomRight" state="frozen"/>
      <selection activeCell="B2" sqref="B2"/>
      <selection pane="topRight" activeCell="B2" sqref="B2"/>
      <selection pane="bottomLeft" activeCell="B2" sqref="B2"/>
      <selection pane="bottomRight" activeCell="B1" sqref="B1"/>
    </sheetView>
  </sheetViews>
  <sheetFormatPr baseColWidth="10" defaultColWidth="11.453125" defaultRowHeight="13.5" customHeight="1"/>
  <cols>
    <col min="1" max="1" width="10.81640625" style="10" customWidth="1"/>
    <col min="2" max="2" width="34.453125" style="10" bestFit="1" customWidth="1"/>
    <col min="3" max="3" width="104" style="10" customWidth="1"/>
    <col min="4" max="16384" width="11.453125" style="10"/>
  </cols>
  <sheetData>
    <row r="1" spans="2:3" ht="13.5" customHeight="1">
      <c r="B1" s="533" t="s">
        <v>32</v>
      </c>
    </row>
    <row r="2" spans="2:3" ht="14.15" customHeight="1">
      <c r="B2" s="415" t="s">
        <v>581</v>
      </c>
      <c r="C2" s="532"/>
    </row>
    <row r="3" spans="2:3" s="144" customFormat="1" ht="14.15" customHeight="1" thickBot="1">
      <c r="B3" s="55" t="s">
        <v>582</v>
      </c>
      <c r="C3" s="55" t="s">
        <v>583</v>
      </c>
    </row>
    <row r="4" spans="2:3" s="65" customFormat="1" ht="13.5" customHeight="1" thickTop="1">
      <c r="B4" s="64"/>
      <c r="C4" s="64"/>
    </row>
    <row r="5" spans="2:3" s="65" customFormat="1" ht="13.5" customHeight="1">
      <c r="B5" s="98" t="s">
        <v>584</v>
      </c>
      <c r="C5" s="170"/>
    </row>
    <row r="6" spans="2:3" s="65" customFormat="1" ht="13.5" customHeight="1">
      <c r="B6" s="401" t="s">
        <v>585</v>
      </c>
      <c r="C6" s="170" t="s">
        <v>586</v>
      </c>
    </row>
    <row r="7" spans="2:3" s="65" customFormat="1" ht="13.5" customHeight="1">
      <c r="B7" s="401" t="s">
        <v>587</v>
      </c>
      <c r="C7" s="170" t="s">
        <v>588</v>
      </c>
    </row>
    <row r="8" spans="2:3" s="65" customFormat="1" ht="13.5" customHeight="1">
      <c r="B8" s="65" t="s">
        <v>567</v>
      </c>
      <c r="C8" s="170" t="s">
        <v>589</v>
      </c>
    </row>
    <row r="9" spans="2:3" s="65" customFormat="1" ht="13.5" customHeight="1">
      <c r="B9" s="65" t="s">
        <v>590</v>
      </c>
      <c r="C9" s="170" t="s">
        <v>591</v>
      </c>
    </row>
    <row r="10" spans="2:3" s="65" customFormat="1" ht="13.5" customHeight="1">
      <c r="B10" s="401" t="s">
        <v>592</v>
      </c>
      <c r="C10" s="170" t="s">
        <v>593</v>
      </c>
    </row>
    <row r="11" spans="2:3" s="65" customFormat="1" ht="13.5" customHeight="1">
      <c r="B11" s="65" t="s">
        <v>594</v>
      </c>
      <c r="C11" s="170" t="s">
        <v>595</v>
      </c>
    </row>
    <row r="12" spans="2:3" s="65" customFormat="1" ht="13.5" customHeight="1">
      <c r="B12" s="401" t="s">
        <v>596</v>
      </c>
      <c r="C12" s="170" t="s">
        <v>597</v>
      </c>
    </row>
    <row r="13" spans="2:3" s="65" customFormat="1" ht="13.5" customHeight="1">
      <c r="C13" s="170"/>
    </row>
    <row r="14" spans="2:3" s="65" customFormat="1" ht="13.5" customHeight="1">
      <c r="B14" s="98" t="s">
        <v>598</v>
      </c>
      <c r="C14" s="64"/>
    </row>
    <row r="15" spans="2:3" s="65" customFormat="1" ht="13.5" customHeight="1">
      <c r="B15" s="400" t="s">
        <v>599</v>
      </c>
      <c r="C15" s="170" t="s">
        <v>600</v>
      </c>
    </row>
    <row r="16" spans="2:3" s="65" customFormat="1" ht="13.5" customHeight="1">
      <c r="B16" s="58" t="s">
        <v>601</v>
      </c>
      <c r="C16" s="170" t="s">
        <v>602</v>
      </c>
    </row>
    <row r="17" spans="2:3" s="65" customFormat="1" ht="13.5" customHeight="1">
      <c r="B17" s="58" t="s">
        <v>603</v>
      </c>
      <c r="C17" s="170" t="s">
        <v>604</v>
      </c>
    </row>
    <row r="18" spans="2:3" s="65" customFormat="1" ht="13.5" customHeight="1">
      <c r="B18" s="58" t="s">
        <v>605</v>
      </c>
      <c r="C18" s="74" t="s">
        <v>606</v>
      </c>
    </row>
    <row r="19" spans="2:3" s="65" customFormat="1" ht="13.5" customHeight="1">
      <c r="B19" s="58" t="s">
        <v>607</v>
      </c>
      <c r="C19" s="74" t="s">
        <v>608</v>
      </c>
    </row>
    <row r="20" spans="2:3" s="65" customFormat="1" ht="13.5" customHeight="1">
      <c r="B20" s="58" t="s">
        <v>609</v>
      </c>
      <c r="C20" s="62" t="s">
        <v>610</v>
      </c>
    </row>
    <row r="21" spans="2:3" s="65" customFormat="1" ht="13.5" customHeight="1">
      <c r="B21" s="58" t="s">
        <v>611</v>
      </c>
      <c r="C21" s="74" t="s">
        <v>612</v>
      </c>
    </row>
    <row r="22" spans="2:3" s="65" customFormat="1" ht="13.5" customHeight="1">
      <c r="B22" s="58" t="s">
        <v>613</v>
      </c>
      <c r="C22" s="74" t="s">
        <v>614</v>
      </c>
    </row>
    <row r="23" spans="2:3" s="65" customFormat="1" ht="13.5" customHeight="1">
      <c r="B23" s="58"/>
      <c r="C23" s="74"/>
    </row>
    <row r="24" spans="2:3" s="65" customFormat="1" ht="13.5" customHeight="1">
      <c r="B24" s="98" t="s">
        <v>615</v>
      </c>
      <c r="C24" s="63"/>
    </row>
    <row r="25" spans="2:3" s="65" customFormat="1" ht="13.5" customHeight="1">
      <c r="B25" s="65" t="s">
        <v>616</v>
      </c>
      <c r="C25" s="74" t="s">
        <v>617</v>
      </c>
    </row>
    <row r="26" spans="2:3" s="65" customFormat="1" ht="13.5" customHeight="1">
      <c r="C26" s="63"/>
    </row>
    <row r="27" spans="2:3" s="65" customFormat="1" ht="13.5" customHeight="1">
      <c r="B27" s="97" t="s">
        <v>618</v>
      </c>
      <c r="C27" s="74"/>
    </row>
    <row r="28" spans="2:3" s="65" customFormat="1" ht="13.5" customHeight="1">
      <c r="B28" s="58" t="s">
        <v>619</v>
      </c>
      <c r="C28" s="74" t="s">
        <v>620</v>
      </c>
    </row>
    <row r="29" spans="2:3" s="65" customFormat="1" ht="13.5" customHeight="1">
      <c r="B29" s="401" t="s">
        <v>621</v>
      </c>
      <c r="C29" s="74" t="s">
        <v>622</v>
      </c>
    </row>
    <row r="30" spans="2:3" s="65" customFormat="1" ht="13.5" customHeight="1">
      <c r="B30" s="65" t="s">
        <v>623</v>
      </c>
      <c r="C30" s="74" t="s">
        <v>624</v>
      </c>
    </row>
    <row r="31" spans="2:3" s="65" customFormat="1" ht="13.5" customHeight="1">
      <c r="B31" s="65" t="s">
        <v>625</v>
      </c>
      <c r="C31" s="74" t="s">
        <v>626</v>
      </c>
    </row>
    <row r="32" spans="2:3" s="65" customFormat="1" ht="13.5" customHeight="1">
      <c r="B32" s="401" t="s">
        <v>627</v>
      </c>
      <c r="C32" s="74" t="s">
        <v>628</v>
      </c>
    </row>
    <row r="33" spans="2:3" s="65" customFormat="1" ht="13.5" customHeight="1">
      <c r="B33" s="65" t="s">
        <v>629</v>
      </c>
      <c r="C33" s="74" t="s">
        <v>630</v>
      </c>
    </row>
    <row r="34" spans="2:3" s="65" customFormat="1" ht="13.5" customHeight="1">
      <c r="B34" s="65" t="s">
        <v>631</v>
      </c>
      <c r="C34" s="74" t="s">
        <v>632</v>
      </c>
    </row>
    <row r="35" spans="2:3" s="65" customFormat="1" ht="13.5" customHeight="1">
      <c r="B35" s="65" t="s">
        <v>631</v>
      </c>
      <c r="C35" s="74" t="s">
        <v>633</v>
      </c>
    </row>
    <row r="36" spans="2:3" s="65" customFormat="1" ht="13.5" customHeight="1">
      <c r="B36" s="65" t="s">
        <v>634</v>
      </c>
      <c r="C36" s="74" t="s">
        <v>635</v>
      </c>
    </row>
    <row r="37" spans="2:3" s="65" customFormat="1" ht="13.5" customHeight="1">
      <c r="B37" s="65" t="s">
        <v>636</v>
      </c>
      <c r="C37" s="74" t="s">
        <v>637</v>
      </c>
    </row>
    <row r="38" spans="2:3" s="65" customFormat="1" ht="13.5" customHeight="1">
      <c r="B38" s="65" t="s">
        <v>638</v>
      </c>
      <c r="C38" s="74" t="s">
        <v>639</v>
      </c>
    </row>
    <row r="39" spans="2:3" s="65" customFormat="1" ht="13.5" customHeight="1">
      <c r="C39" s="74"/>
    </row>
    <row r="40" spans="2:3" s="65" customFormat="1" ht="13.5" customHeight="1">
      <c r="B40" s="98" t="s">
        <v>640</v>
      </c>
      <c r="C40" s="74"/>
    </row>
    <row r="41" spans="2:3" s="65" customFormat="1" ht="13.5" customHeight="1">
      <c r="B41" s="65" t="s">
        <v>641</v>
      </c>
      <c r="C41" s="74" t="s">
        <v>642</v>
      </c>
    </row>
    <row r="42" spans="2:3" s="65" customFormat="1" ht="13.5" customHeight="1">
      <c r="B42" s="65" t="s">
        <v>643</v>
      </c>
      <c r="C42" s="74" t="s">
        <v>644</v>
      </c>
    </row>
    <row r="43" spans="2:3" s="65" customFormat="1" ht="13.5" customHeight="1">
      <c r="B43" s="58" t="s">
        <v>645</v>
      </c>
      <c r="C43" s="74" t="s">
        <v>646</v>
      </c>
    </row>
    <row r="44" spans="2:3" s="65" customFormat="1" ht="13.5" customHeight="1">
      <c r="C44" s="74"/>
    </row>
    <row r="45" spans="2:3" s="65" customFormat="1" ht="13.5" customHeight="1">
      <c r="B45" s="98" t="s">
        <v>647</v>
      </c>
      <c r="C45" s="74"/>
    </row>
    <row r="46" spans="2:3" s="65" customFormat="1" ht="13.5" customHeight="1">
      <c r="B46" s="65" t="s">
        <v>648</v>
      </c>
      <c r="C46" s="74" t="s">
        <v>649</v>
      </c>
    </row>
    <row r="47" spans="2:3" s="65" customFormat="1" ht="13.5" customHeight="1">
      <c r="C47" s="74"/>
    </row>
    <row r="48" spans="2:3" s="65" customFormat="1" ht="13.5" customHeight="1">
      <c r="C48" s="63"/>
    </row>
    <row r="49" s="65" customFormat="1" ht="13.5" customHeight="1"/>
  </sheetData>
  <hyperlinks>
    <hyperlink ref="C43" r:id="rId1" xr:uid="{00000000-0004-0000-0700-000000000000}"/>
    <hyperlink ref="C30" r:id="rId2" xr:uid="{00000000-0004-0000-0700-000001000000}"/>
    <hyperlink ref="C35" r:id="rId3" xr:uid="{00000000-0004-0000-0700-000004000000}"/>
    <hyperlink ref="C28" r:id="rId4" xr:uid="{00000000-0004-0000-0700-000005000000}"/>
    <hyperlink ref="C32" r:id="rId5" xr:uid="{00000000-0004-0000-0700-000007000000}"/>
    <hyperlink ref="C46" r:id="rId6" location="1" xr:uid="{00000000-0004-0000-0700-000009000000}"/>
    <hyperlink ref="C31" r:id="rId7" xr:uid="{00000000-0004-0000-0700-00000A000000}"/>
    <hyperlink ref="C16" r:id="rId8" xr:uid="{00000000-0004-0000-0700-00000B000000}"/>
    <hyperlink ref="C8" r:id="rId9" xr:uid="{00000000-0004-0000-0700-00000E000000}"/>
    <hyperlink ref="C9" r:id="rId10" xr:uid="{00000000-0004-0000-0700-00000F000000}"/>
    <hyperlink ref="C10" r:id="rId11" xr:uid="{00000000-0004-0000-0700-000010000000}"/>
    <hyperlink ref="C11" r:id="rId12" xr:uid="{00000000-0004-0000-0700-000011000000}"/>
    <hyperlink ref="C38" r:id="rId13" xr:uid="{00000000-0004-0000-0700-000012000000}"/>
    <hyperlink ref="C37" r:id="rId14" xr:uid="{00000000-0004-0000-0700-000013000000}"/>
    <hyperlink ref="C15" r:id="rId15" xr:uid="{901D2384-34D0-4C28-A8E9-517ABC352DC9}"/>
    <hyperlink ref="C36" r:id="rId16" xr:uid="{6F2E5667-7C09-4EEA-93E6-753540299B8C}"/>
    <hyperlink ref="C41" r:id="rId17" xr:uid="{6D321EFD-44CD-48A4-879A-38D301006FA6}"/>
    <hyperlink ref="C17" r:id="rId18" xr:uid="{43DA5F23-F7A6-4D9F-80DD-C126993FD8A7}"/>
    <hyperlink ref="C18" r:id="rId19" xr:uid="{29F2D8F9-9B40-48EB-8850-AF7F3A0E97E1}"/>
    <hyperlink ref="C19" r:id="rId20" xr:uid="{61C8C496-4C16-4BA7-AB15-E9122E03EB06}"/>
    <hyperlink ref="C22" r:id="rId21" xr:uid="{05983F35-AC4B-4927-B4FF-EE508403DB4F}"/>
    <hyperlink ref="C21" r:id="rId22" xr:uid="{1BCBD5DF-6A89-48A7-AC33-EDFCEEB7075F}"/>
    <hyperlink ref="C20" r:id="rId23" xr:uid="{F0202A24-F37A-480F-858E-CB07B7B0F4ED}"/>
    <hyperlink ref="C6" r:id="rId24" xr:uid="{272EDDB1-1340-48CD-A378-1D9504DB293F}"/>
    <hyperlink ref="C12" r:id="rId25" xr:uid="{519B0FF2-EC04-42E3-99D8-F1CDAFB8469E}"/>
    <hyperlink ref="C7" r:id="rId26" xr:uid="{0A3B3105-752A-4C86-8F72-E775B595C309}"/>
    <hyperlink ref="C29" r:id="rId27" xr:uid="{F517AAC0-6F1C-4A0F-98C2-FC3B05148F6A}"/>
    <hyperlink ref="C33" r:id="rId28" xr:uid="{D8F340FC-48AE-445A-9ED6-91680CA92951}"/>
    <hyperlink ref="C34" r:id="rId29" xr:uid="{A5D5FBF1-C02F-4877-9A9C-D91C52363E1C}"/>
    <hyperlink ref="C42" r:id="rId30" xr:uid="{92AF4CE3-74D8-4C14-A5B3-6376EF1FC50F}"/>
    <hyperlink ref="B1" location="Contenido!A1" display="Volver a contenido" xr:uid="{A06AE3B7-6D25-4724-90D4-8F2DC4216107}"/>
  </hyperlinks>
  <pageMargins left="0.7" right="0.7" top="0.75" bottom="0.75" header="0.3" footer="0.3"/>
  <pageSetup orientation="portrait" r:id="rId31"/>
  <drawing r:id="rId3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6"/>
  <sheetViews>
    <sheetView showGridLines="0" zoomScaleNormal="100" workbookViewId="0">
      <pane xSplit="2" ySplit="3" topLeftCell="O19" activePane="bottomRight" state="frozen"/>
      <selection pane="topRight" activeCell="B21" sqref="B21"/>
      <selection pane="bottomLeft" activeCell="B21" sqref="B21"/>
      <selection pane="bottomRight" activeCell="B36" sqref="B36"/>
    </sheetView>
  </sheetViews>
  <sheetFormatPr baseColWidth="10" defaultColWidth="11.453125" defaultRowHeight="14.15" customHeight="1"/>
  <cols>
    <col min="1" max="1" width="4.7265625" style="12" customWidth="1"/>
    <col min="2" max="2" width="48" style="12" customWidth="1"/>
    <col min="3" max="19" width="11.453125" style="12"/>
    <col min="20" max="20" width="2.7265625" style="12" customWidth="1"/>
    <col min="21" max="16384" width="11.453125" style="12"/>
  </cols>
  <sheetData>
    <row r="1" spans="2:24" ht="14.15" customHeight="1">
      <c r="B1" s="62" t="s">
        <v>820</v>
      </c>
    </row>
    <row r="2" spans="2:24" ht="14.15" customHeight="1">
      <c r="B2" s="1" t="s">
        <v>33</v>
      </c>
    </row>
    <row r="3" spans="2:24" ht="14.15" customHeight="1">
      <c r="B3" s="11" t="s">
        <v>650</v>
      </c>
      <c r="C3" s="56" t="s">
        <v>651</v>
      </c>
      <c r="D3" s="56" t="s">
        <v>652</v>
      </c>
      <c r="E3" s="56" t="s">
        <v>653</v>
      </c>
      <c r="F3" s="56" t="s">
        <v>654</v>
      </c>
      <c r="G3" s="56" t="s">
        <v>284</v>
      </c>
      <c r="H3" s="56" t="s">
        <v>285</v>
      </c>
      <c r="I3" s="56" t="s">
        <v>286</v>
      </c>
      <c r="J3" s="56" t="s">
        <v>287</v>
      </c>
      <c r="K3" s="56" t="s">
        <v>288</v>
      </c>
      <c r="L3" s="56" t="s">
        <v>289</v>
      </c>
      <c r="M3" s="56" t="s">
        <v>290</v>
      </c>
      <c r="N3" s="56" t="s">
        <v>291</v>
      </c>
      <c r="O3" s="56" t="s">
        <v>292</v>
      </c>
      <c r="P3" s="56" t="s">
        <v>293</v>
      </c>
      <c r="Q3" s="56" t="s">
        <v>294</v>
      </c>
      <c r="R3" s="56" t="s">
        <v>295</v>
      </c>
      <c r="U3" s="59">
        <v>2011</v>
      </c>
      <c r="V3" s="59">
        <v>2012</v>
      </c>
      <c r="W3" s="59">
        <v>2013</v>
      </c>
      <c r="X3" s="59">
        <v>2014</v>
      </c>
    </row>
    <row r="4" spans="2:24" ht="14.15" customHeight="1">
      <c r="B4" s="11"/>
      <c r="C4" s="12">
        <v>2011</v>
      </c>
      <c r="D4" s="12">
        <v>2011</v>
      </c>
      <c r="E4" s="12">
        <v>2011</v>
      </c>
      <c r="F4" s="12">
        <v>2011</v>
      </c>
      <c r="G4" s="12">
        <v>2012</v>
      </c>
      <c r="H4" s="12">
        <v>2012</v>
      </c>
      <c r="I4" s="12">
        <v>2012</v>
      </c>
      <c r="J4" s="12">
        <v>2012</v>
      </c>
      <c r="K4" s="12">
        <v>2013</v>
      </c>
      <c r="L4" s="12">
        <v>2013</v>
      </c>
      <c r="M4" s="12">
        <v>2013</v>
      </c>
      <c r="N4" s="12">
        <v>2013</v>
      </c>
      <c r="O4" s="12">
        <v>2014</v>
      </c>
      <c r="P4" s="12">
        <v>2014</v>
      </c>
      <c r="Q4" s="12">
        <v>2014</v>
      </c>
      <c r="R4" s="12">
        <v>2014</v>
      </c>
    </row>
    <row r="5" spans="2:24" ht="14.15" customHeight="1" thickBot="1">
      <c r="B5" s="14" t="s">
        <v>655</v>
      </c>
    </row>
    <row r="6" spans="2:24" ht="14.15" customHeight="1" thickTop="1">
      <c r="B6" s="11" t="s">
        <v>69</v>
      </c>
    </row>
    <row r="7" spans="2:24" ht="14.15" customHeight="1">
      <c r="B7" s="11"/>
    </row>
    <row r="8" spans="2:24" ht="14.15" customHeight="1">
      <c r="B8" s="12" t="s">
        <v>656</v>
      </c>
      <c r="C8" s="16">
        <v>102959.37867999999</v>
      </c>
      <c r="D8" s="16">
        <v>74314.885070000018</v>
      </c>
      <c r="E8" s="16">
        <v>115634.77979600002</v>
      </c>
      <c r="F8" s="16">
        <v>178140.90025999997</v>
      </c>
      <c r="G8" s="16">
        <v>147009.13356100002</v>
      </c>
      <c r="H8" s="16">
        <v>100219.77202199996</v>
      </c>
      <c r="I8" s="16">
        <v>178585.09441700001</v>
      </c>
      <c r="J8" s="16">
        <v>179305</v>
      </c>
      <c r="K8" s="16">
        <v>259475.184171</v>
      </c>
      <c r="L8" s="16">
        <v>249822.95625000008</v>
      </c>
      <c r="M8" s="16">
        <v>270377.44592999981</v>
      </c>
      <c r="N8" s="16">
        <v>288033.1912890001</v>
      </c>
      <c r="O8" s="16">
        <v>227903.12538499999</v>
      </c>
      <c r="P8" s="16">
        <v>433958.83712600009</v>
      </c>
      <c r="Q8" s="16">
        <v>213707.2756800002</v>
      </c>
      <c r="R8" s="16">
        <v>228556.83464200015</v>
      </c>
      <c r="U8" s="16">
        <f>+SUMIFS($C8:$S8,$C$4:$S$4,U$3)</f>
        <v>471049.943806</v>
      </c>
      <c r="V8" s="16">
        <f t="shared" ref="V8:X23" si="0">+SUMIFS($C8:$S8,$C$4:$S$4,V$3)</f>
        <v>605119</v>
      </c>
      <c r="W8" s="16">
        <f t="shared" si="0"/>
        <v>1067708.77764</v>
      </c>
      <c r="X8" s="16">
        <f t="shared" si="0"/>
        <v>1104126.0728330004</v>
      </c>
    </row>
    <row r="9" spans="2:24" ht="14.15" customHeight="1">
      <c r="B9" s="12" t="s">
        <v>657</v>
      </c>
      <c r="C9" s="16">
        <v>51013.697582000001</v>
      </c>
      <c r="D9" s="16">
        <v>48064.342026999999</v>
      </c>
      <c r="E9" s="16">
        <v>50150.531682000001</v>
      </c>
      <c r="F9" s="16">
        <v>55997.248380000005</v>
      </c>
      <c r="G9" s="16">
        <v>54279.918084999998</v>
      </c>
      <c r="H9" s="16">
        <v>49913.446831000008</v>
      </c>
      <c r="I9" s="16">
        <v>51496.635083999994</v>
      </c>
      <c r="J9" s="16">
        <v>53653.033435999998</v>
      </c>
      <c r="K9" s="16">
        <v>55782.344922999997</v>
      </c>
      <c r="L9" s="16">
        <v>56156.361686000004</v>
      </c>
      <c r="M9" s="16">
        <v>52899.457404000001</v>
      </c>
      <c r="N9" s="16">
        <v>56776.843636000005</v>
      </c>
      <c r="O9" s="16">
        <v>54335.417984</v>
      </c>
      <c r="P9" s="16">
        <v>45238.547477999993</v>
      </c>
      <c r="Q9" s="16">
        <v>52623.341966000007</v>
      </c>
      <c r="R9" s="16">
        <v>61948.132631000015</v>
      </c>
      <c r="U9" s="16">
        <f t="shared" ref="U9:X40" si="1">+SUMIFS($C9:$S9,$C$4:$S$4,U$3)</f>
        <v>205225.819671</v>
      </c>
      <c r="V9" s="16">
        <f t="shared" si="0"/>
        <v>209343.033436</v>
      </c>
      <c r="W9" s="16">
        <f t="shared" si="0"/>
        <v>221615.00764900001</v>
      </c>
      <c r="X9" s="16">
        <f t="shared" si="0"/>
        <v>214145.44005900002</v>
      </c>
    </row>
    <row r="10" spans="2:24" ht="14.15" customHeight="1">
      <c r="B10" s="12" t="s">
        <v>658</v>
      </c>
      <c r="C10" s="16">
        <v>89279.463334000044</v>
      </c>
      <c r="D10" s="16">
        <v>72571.726503000027</v>
      </c>
      <c r="E10" s="16">
        <v>62223.314851999923</v>
      </c>
      <c r="F10" s="16">
        <v>51052.41605700014</v>
      </c>
      <c r="G10" s="16">
        <v>79913.490327999971</v>
      </c>
      <c r="H10" s="16">
        <v>60067.700945000004</v>
      </c>
      <c r="I10" s="16">
        <v>49836.808727000025</v>
      </c>
      <c r="J10" s="16">
        <v>97271</v>
      </c>
      <c r="K10" s="16">
        <v>61043.523707000051</v>
      </c>
      <c r="L10" s="16">
        <v>61184.036057999874</v>
      </c>
      <c r="M10" s="16">
        <v>36597.82249500032</v>
      </c>
      <c r="N10" s="16">
        <v>77331.107105999778</v>
      </c>
      <c r="O10" s="16">
        <v>81473.085035000055</v>
      </c>
      <c r="P10" s="16">
        <v>73878.197360999766</v>
      </c>
      <c r="Q10" s="16">
        <v>57536.975465999945</v>
      </c>
      <c r="R10" s="16">
        <v>131035.32133899935</v>
      </c>
      <c r="U10" s="16">
        <f t="shared" si="1"/>
        <v>275126.92074600013</v>
      </c>
      <c r="V10" s="16">
        <f t="shared" si="0"/>
        <v>287089</v>
      </c>
      <c r="W10" s="16">
        <f t="shared" si="0"/>
        <v>236156.48936600002</v>
      </c>
      <c r="X10" s="16">
        <f t="shared" si="0"/>
        <v>343923.57920099911</v>
      </c>
    </row>
    <row r="11" spans="2:24" ht="14.15" customHeight="1">
      <c r="B11" s="17" t="s">
        <v>659</v>
      </c>
      <c r="C11" s="18">
        <v>243252.53959600005</v>
      </c>
      <c r="D11" s="18">
        <v>194950.95360000007</v>
      </c>
      <c r="E11" s="18">
        <v>228008.62632999994</v>
      </c>
      <c r="F11" s="18">
        <v>285190.56469700008</v>
      </c>
      <c r="G11" s="18">
        <v>281202.54197399999</v>
      </c>
      <c r="H11" s="18">
        <v>210200.91979799996</v>
      </c>
      <c r="I11" s="18">
        <v>279918.53822800005</v>
      </c>
      <c r="J11" s="18">
        <v>330229.033436</v>
      </c>
      <c r="K11" s="18">
        <v>376301.05280100007</v>
      </c>
      <c r="L11" s="18">
        <v>367163.35399399995</v>
      </c>
      <c r="M11" s="18">
        <v>359874.72582900012</v>
      </c>
      <c r="N11" s="18">
        <v>422141.14203099988</v>
      </c>
      <c r="O11" s="18">
        <v>363711.62840400002</v>
      </c>
      <c r="P11" s="18">
        <v>553075.5819649999</v>
      </c>
      <c r="Q11" s="18">
        <v>323867.59311200015</v>
      </c>
      <c r="R11" s="18">
        <v>421540.28861199948</v>
      </c>
      <c r="U11" s="18">
        <f t="shared" si="1"/>
        <v>951402.68422300008</v>
      </c>
      <c r="V11" s="18">
        <f t="shared" si="0"/>
        <v>1101551.0334359999</v>
      </c>
      <c r="W11" s="18">
        <f t="shared" si="0"/>
        <v>1525480.2746549998</v>
      </c>
      <c r="X11" s="18">
        <f t="shared" si="0"/>
        <v>1662195.0920929995</v>
      </c>
    </row>
    <row r="12" spans="2:24" ht="14.15" customHeight="1">
      <c r="B12" s="12" t="s">
        <v>660</v>
      </c>
      <c r="C12" s="19">
        <v>88016.743642999994</v>
      </c>
      <c r="D12" s="19">
        <v>94988.815742000006</v>
      </c>
      <c r="E12" s="19">
        <v>96066.311061000015</v>
      </c>
      <c r="F12" s="19">
        <v>94491.080095999932</v>
      </c>
      <c r="G12" s="19">
        <v>99168.008916999985</v>
      </c>
      <c r="H12" s="19">
        <v>102627.68188599999</v>
      </c>
      <c r="I12" s="19">
        <v>98272.309197000024</v>
      </c>
      <c r="J12" s="19">
        <v>97369.125305000052</v>
      </c>
      <c r="K12" s="19">
        <v>98553.646099000005</v>
      </c>
      <c r="L12" s="19">
        <v>102358.29406699998</v>
      </c>
      <c r="M12" s="19">
        <v>98229.486816000019</v>
      </c>
      <c r="N12" s="19">
        <v>93489.224075999984</v>
      </c>
      <c r="O12" s="19">
        <v>99126.011253999997</v>
      </c>
      <c r="P12" s="19">
        <v>103799.48713499999</v>
      </c>
      <c r="Q12" s="19">
        <v>111075.90551700004</v>
      </c>
      <c r="R12" s="19">
        <v>106889.37285099999</v>
      </c>
      <c r="U12" s="19">
        <f t="shared" si="1"/>
        <v>373562.95054199995</v>
      </c>
      <c r="V12" s="19">
        <f t="shared" si="0"/>
        <v>397437.12530500005</v>
      </c>
      <c r="W12" s="19">
        <f t="shared" si="0"/>
        <v>392630.65105799999</v>
      </c>
      <c r="X12" s="19">
        <f t="shared" si="0"/>
        <v>420890.77675700001</v>
      </c>
    </row>
    <row r="13" spans="2:24" ht="14.15" customHeight="1">
      <c r="B13" s="12" t="s">
        <v>661</v>
      </c>
      <c r="C13" s="19">
        <v>33474.318501000002</v>
      </c>
      <c r="D13" s="19">
        <v>35966.636763999995</v>
      </c>
      <c r="E13" s="19">
        <v>37045.568469999998</v>
      </c>
      <c r="F13" s="19">
        <v>37147.995333000028</v>
      </c>
      <c r="G13" s="19">
        <v>35105.412606999998</v>
      </c>
      <c r="H13" s="19">
        <v>35938.555176000002</v>
      </c>
      <c r="I13" s="19">
        <v>38476.032217</v>
      </c>
      <c r="J13" s="19">
        <v>36694.966633000033</v>
      </c>
      <c r="K13" s="19">
        <v>40031.763648999993</v>
      </c>
      <c r="L13" s="19">
        <v>44491.036863000023</v>
      </c>
      <c r="M13" s="19">
        <v>47328.266824999999</v>
      </c>
      <c r="N13" s="19">
        <v>45785.525171999936</v>
      </c>
      <c r="O13" s="19">
        <v>47340.952601999998</v>
      </c>
      <c r="P13" s="19">
        <v>52870.460448999998</v>
      </c>
      <c r="Q13" s="19">
        <v>54263.574413999988</v>
      </c>
      <c r="R13" s="19">
        <v>52644.837621000042</v>
      </c>
      <c r="U13" s="19">
        <f t="shared" si="1"/>
        <v>143634.51906800002</v>
      </c>
      <c r="V13" s="19">
        <f t="shared" si="0"/>
        <v>146214.96663300003</v>
      </c>
      <c r="W13" s="19">
        <f t="shared" si="0"/>
        <v>177636.59250899995</v>
      </c>
      <c r="X13" s="19">
        <f t="shared" si="0"/>
        <v>207119.82508600003</v>
      </c>
    </row>
    <row r="14" spans="2:24" ht="14.15" customHeight="1">
      <c r="B14" s="17" t="s">
        <v>662</v>
      </c>
      <c r="C14" s="18">
        <v>121491.062144</v>
      </c>
      <c r="D14" s="18">
        <v>130955.452506</v>
      </c>
      <c r="E14" s="18">
        <v>133111.87953100001</v>
      </c>
      <c r="F14" s="18">
        <v>131639.07542899996</v>
      </c>
      <c r="G14" s="18">
        <v>134273.42152399998</v>
      </c>
      <c r="H14" s="18">
        <v>138566.237062</v>
      </c>
      <c r="I14" s="18">
        <v>136748.34141400002</v>
      </c>
      <c r="J14" s="18">
        <v>134064.09193800009</v>
      </c>
      <c r="K14" s="18">
        <v>138585.40974800001</v>
      </c>
      <c r="L14" s="18">
        <v>146849.33093</v>
      </c>
      <c r="M14" s="18">
        <v>145557.75364100002</v>
      </c>
      <c r="N14" s="18">
        <v>139274.74924799992</v>
      </c>
      <c r="O14" s="18">
        <v>146466.96385599999</v>
      </c>
      <c r="P14" s="18">
        <v>156669.94758400001</v>
      </c>
      <c r="Q14" s="18">
        <v>165339.47993100004</v>
      </c>
      <c r="R14" s="18">
        <v>159534.21047200004</v>
      </c>
      <c r="U14" s="18">
        <f t="shared" si="1"/>
        <v>517197.46960999997</v>
      </c>
      <c r="V14" s="18">
        <f t="shared" si="0"/>
        <v>543652.09193800006</v>
      </c>
      <c r="W14" s="18">
        <f t="shared" si="0"/>
        <v>570267.24356699991</v>
      </c>
      <c r="X14" s="18">
        <f t="shared" si="0"/>
        <v>628010.60184300004</v>
      </c>
    </row>
    <row r="15" spans="2:24" ht="14.15" customHeight="1">
      <c r="B15" s="12" t="s">
        <v>663</v>
      </c>
      <c r="C15" s="19">
        <v>47437.612492</v>
      </c>
      <c r="D15" s="19">
        <v>50213.408192000003</v>
      </c>
      <c r="E15" s="19">
        <v>44092.120074999999</v>
      </c>
      <c r="F15" s="19">
        <v>53231.291651000007</v>
      </c>
      <c r="G15" s="19">
        <v>53889.367530999996</v>
      </c>
      <c r="H15" s="19">
        <v>44696.044943000015</v>
      </c>
      <c r="I15" s="19">
        <v>51754.587525999988</v>
      </c>
      <c r="J15" s="19">
        <v>49587</v>
      </c>
      <c r="K15" s="19">
        <v>50024.33268</v>
      </c>
      <c r="L15" s="19">
        <v>50349.929936000008</v>
      </c>
      <c r="M15" s="19">
        <v>49096.555758999995</v>
      </c>
      <c r="N15" s="19">
        <v>47831.859372000006</v>
      </c>
      <c r="O15" s="19">
        <v>52525.593497000002</v>
      </c>
      <c r="P15" s="19">
        <v>51704.384664999998</v>
      </c>
      <c r="Q15" s="19">
        <v>53171.917688000001</v>
      </c>
      <c r="R15" s="19">
        <v>52581.755248000001</v>
      </c>
      <c r="U15" s="19">
        <f t="shared" si="1"/>
        <v>194974.43241000001</v>
      </c>
      <c r="V15" s="19">
        <f t="shared" si="0"/>
        <v>199927</v>
      </c>
      <c r="W15" s="19">
        <f t="shared" si="0"/>
        <v>197302.67774700001</v>
      </c>
      <c r="X15" s="19">
        <f t="shared" si="0"/>
        <v>209983.651098</v>
      </c>
    </row>
    <row r="16" spans="2:24" ht="14.15" customHeight="1">
      <c r="B16" s="12" t="s">
        <v>664</v>
      </c>
      <c r="C16" s="19">
        <v>36143.485665</v>
      </c>
      <c r="D16" s="19">
        <v>34896.393960999994</v>
      </c>
      <c r="E16" s="19">
        <v>50097.781144000008</v>
      </c>
      <c r="F16" s="19">
        <v>46501.68618199999</v>
      </c>
      <c r="G16" s="19">
        <v>45198.272924999997</v>
      </c>
      <c r="H16" s="19">
        <v>52170.270818000005</v>
      </c>
      <c r="I16" s="19">
        <v>45998.456256999998</v>
      </c>
      <c r="J16" s="19">
        <v>9544.8626050000021</v>
      </c>
      <c r="K16" s="19">
        <v>15889.323885</v>
      </c>
      <c r="L16" s="19">
        <v>13888.609986000001</v>
      </c>
      <c r="M16" s="19">
        <v>13557.281724</v>
      </c>
      <c r="N16" s="19">
        <v>9322.3595679999999</v>
      </c>
      <c r="O16" s="19">
        <v>5842.7522179999996</v>
      </c>
      <c r="P16" s="19">
        <v>4556.0386520000011</v>
      </c>
      <c r="Q16" s="19">
        <v>15363.717761</v>
      </c>
      <c r="R16" s="19">
        <v>16462.330421000002</v>
      </c>
      <c r="U16" s="19">
        <f t="shared" si="1"/>
        <v>167639.34695199999</v>
      </c>
      <c r="V16" s="19">
        <f t="shared" si="0"/>
        <v>152911.862605</v>
      </c>
      <c r="W16" s="19">
        <f t="shared" si="0"/>
        <v>52657.575163000001</v>
      </c>
      <c r="X16" s="19">
        <f t="shared" si="0"/>
        <v>42224.839052000003</v>
      </c>
    </row>
    <row r="17" spans="2:24" ht="14.15" customHeight="1">
      <c r="B17" s="12" t="s">
        <v>665</v>
      </c>
      <c r="C17" s="19">
        <v>19188.820795000003</v>
      </c>
      <c r="D17" s="19">
        <v>-10430.691440000004</v>
      </c>
      <c r="E17" s="19">
        <v>5895.7065989999992</v>
      </c>
      <c r="F17" s="19">
        <v>3636.7449840000008</v>
      </c>
      <c r="G17" s="19">
        <v>5049.0379510000002</v>
      </c>
      <c r="H17" s="19">
        <v>5458.9777589999958</v>
      </c>
      <c r="I17" s="19">
        <v>7127.984290000004</v>
      </c>
      <c r="J17" s="19">
        <v>8810</v>
      </c>
      <c r="K17" s="19">
        <v>8056.9333490000008</v>
      </c>
      <c r="L17" s="19">
        <v>10291.671109000001</v>
      </c>
      <c r="M17" s="19">
        <v>8707.2541209999981</v>
      </c>
      <c r="N17" s="19">
        <v>8352.1260979999934</v>
      </c>
      <c r="O17" s="19">
        <v>8784.8244889999987</v>
      </c>
      <c r="P17" s="19">
        <v>18018.142279</v>
      </c>
      <c r="Q17" s="19">
        <v>9135.8876450000025</v>
      </c>
      <c r="R17" s="19">
        <v>10429.369751000006</v>
      </c>
      <c r="U17" s="19">
        <f t="shared" si="1"/>
        <v>18290.580937999999</v>
      </c>
      <c r="V17" s="19">
        <f t="shared" si="0"/>
        <v>26446</v>
      </c>
      <c r="W17" s="19">
        <f t="shared" si="0"/>
        <v>35407.984676999993</v>
      </c>
      <c r="X17" s="19">
        <f t="shared" si="0"/>
        <v>46368.224164000007</v>
      </c>
    </row>
    <row r="18" spans="2:24" ht="14.15" customHeight="1">
      <c r="B18" s="17" t="s">
        <v>666</v>
      </c>
      <c r="C18" s="18">
        <v>102769.91895200001</v>
      </c>
      <c r="D18" s="18">
        <v>74679.110712999987</v>
      </c>
      <c r="E18" s="18">
        <v>100085.607818</v>
      </c>
      <c r="F18" s="18">
        <v>103369.722817</v>
      </c>
      <c r="G18" s="18">
        <v>104136.678407</v>
      </c>
      <c r="H18" s="18">
        <v>102325.29352000002</v>
      </c>
      <c r="I18" s="18">
        <v>104881.02807299999</v>
      </c>
      <c r="J18" s="18">
        <v>67941.862605000002</v>
      </c>
      <c r="K18" s="18">
        <v>73970.589913999996</v>
      </c>
      <c r="L18" s="18">
        <v>74530.211031000013</v>
      </c>
      <c r="M18" s="18">
        <v>71361.091603999987</v>
      </c>
      <c r="N18" s="18">
        <v>65506.345037999999</v>
      </c>
      <c r="O18" s="18">
        <v>67153.170203999995</v>
      </c>
      <c r="P18" s="18">
        <v>74278.565596</v>
      </c>
      <c r="Q18" s="18">
        <v>77671.523094000004</v>
      </c>
      <c r="R18" s="18">
        <v>79473.455420000013</v>
      </c>
      <c r="U18" s="18">
        <f t="shared" si="1"/>
        <v>380904.3603</v>
      </c>
      <c r="V18" s="18">
        <f t="shared" si="0"/>
        <v>379284.86260500003</v>
      </c>
      <c r="W18" s="18">
        <f t="shared" si="0"/>
        <v>285368.23758700001</v>
      </c>
      <c r="X18" s="18">
        <f t="shared" si="0"/>
        <v>298576.71431399998</v>
      </c>
    </row>
    <row r="19" spans="2:24" ht="14.15" customHeight="1">
      <c r="C19" s="20"/>
      <c r="D19" s="20"/>
      <c r="E19" s="20"/>
      <c r="F19" s="20"/>
      <c r="G19" s="20"/>
      <c r="H19" s="20"/>
      <c r="I19" s="20"/>
      <c r="J19" s="20"/>
      <c r="K19" s="20"/>
      <c r="L19" s="20"/>
      <c r="M19" s="20"/>
      <c r="N19" s="20"/>
      <c r="O19" s="20"/>
      <c r="P19" s="20"/>
      <c r="Q19" s="20"/>
      <c r="R19" s="20"/>
      <c r="U19" s="20"/>
      <c r="V19" s="20"/>
      <c r="W19" s="20"/>
      <c r="X19" s="20"/>
    </row>
    <row r="20" spans="2:24" ht="14.15" customHeight="1">
      <c r="B20" s="21" t="s">
        <v>667</v>
      </c>
      <c r="C20" s="22">
        <v>467513.52069200011</v>
      </c>
      <c r="D20" s="22">
        <v>400585.51681900007</v>
      </c>
      <c r="E20" s="22">
        <v>461206.113679</v>
      </c>
      <c r="F20" s="22">
        <v>520199.36294299999</v>
      </c>
      <c r="G20" s="22">
        <v>519612.64190499985</v>
      </c>
      <c r="H20" s="22">
        <v>451092.45037999994</v>
      </c>
      <c r="I20" s="22">
        <v>521547.9077150001</v>
      </c>
      <c r="J20" s="22">
        <v>531418.28804599994</v>
      </c>
      <c r="K20" s="22">
        <v>588857.05246300006</v>
      </c>
      <c r="L20" s="22">
        <v>588542.89595499996</v>
      </c>
      <c r="M20" s="22">
        <v>576793.57107400009</v>
      </c>
      <c r="N20" s="22">
        <v>626922.23631699954</v>
      </c>
      <c r="O20" s="22">
        <v>577331.76246400003</v>
      </c>
      <c r="P20" s="22">
        <v>784024.0951449998</v>
      </c>
      <c r="Q20" s="22">
        <v>566878.59613700025</v>
      </c>
      <c r="R20" s="22">
        <v>660547.95450399956</v>
      </c>
      <c r="U20" s="22">
        <f t="shared" si="1"/>
        <v>1849504.514133</v>
      </c>
      <c r="V20" s="22">
        <f t="shared" si="0"/>
        <v>2023671.2880460001</v>
      </c>
      <c r="W20" s="22">
        <f t="shared" si="0"/>
        <v>2381115.7558089998</v>
      </c>
      <c r="X20" s="22">
        <f t="shared" si="0"/>
        <v>2588782.4082499994</v>
      </c>
    </row>
    <row r="21" spans="2:24" ht="14.15" customHeight="1">
      <c r="B21" s="23"/>
      <c r="C21" s="24"/>
      <c r="D21" s="24"/>
      <c r="E21" s="24"/>
      <c r="F21" s="24"/>
      <c r="G21" s="24"/>
      <c r="H21" s="24"/>
      <c r="I21" s="24"/>
      <c r="J21" s="24"/>
      <c r="K21" s="24"/>
      <c r="L21" s="24"/>
      <c r="M21" s="24"/>
      <c r="N21" s="24"/>
      <c r="O21" s="24"/>
      <c r="P21" s="24"/>
      <c r="Q21" s="24"/>
      <c r="R21" s="24"/>
      <c r="U21" s="24"/>
      <c r="V21" s="24"/>
      <c r="W21" s="24"/>
      <c r="X21" s="24"/>
    </row>
    <row r="22" spans="2:24" ht="14.15" customHeight="1">
      <c r="B22" s="25"/>
      <c r="C22" s="26"/>
      <c r="D22" s="26"/>
      <c r="E22" s="26"/>
      <c r="F22" s="26"/>
      <c r="G22" s="26"/>
      <c r="H22" s="26"/>
      <c r="I22" s="26"/>
      <c r="J22" s="26"/>
      <c r="K22" s="26"/>
      <c r="L22" s="26"/>
      <c r="M22" s="26"/>
      <c r="N22" s="26"/>
      <c r="O22" s="26"/>
      <c r="P22" s="26"/>
      <c r="Q22" s="26"/>
      <c r="R22" s="26"/>
      <c r="U22" s="26"/>
      <c r="V22" s="26"/>
      <c r="W22" s="26"/>
      <c r="X22" s="26"/>
    </row>
    <row r="23" spans="2:24" ht="14.15" customHeight="1">
      <c r="B23" s="27" t="s">
        <v>13</v>
      </c>
      <c r="C23" s="16">
        <v>-252047.73823200003</v>
      </c>
      <c r="D23" s="16">
        <v>-214348.52296500001</v>
      </c>
      <c r="E23" s="16">
        <v>-284216.70593499998</v>
      </c>
      <c r="F23" s="16">
        <v>-308586.0866690001</v>
      </c>
      <c r="G23" s="16">
        <v>-288262.798909</v>
      </c>
      <c r="H23" s="16">
        <v>-253451.15213099995</v>
      </c>
      <c r="I23" s="16">
        <v>-315980.02025599999</v>
      </c>
      <c r="J23" s="16">
        <v>-343426.4773710001</v>
      </c>
      <c r="K23" s="16">
        <v>-358779.78674100002</v>
      </c>
      <c r="L23" s="16">
        <v>-324846.13315999997</v>
      </c>
      <c r="M23" s="16">
        <v>-358779.78674100002</v>
      </c>
      <c r="N23" s="16">
        <v>-358779.78674100002</v>
      </c>
      <c r="O23" s="16">
        <v>-358779.78674100002</v>
      </c>
      <c r="P23" s="16">
        <v>-419020.40664300008</v>
      </c>
      <c r="Q23" s="16">
        <v>-363578.10069400014</v>
      </c>
      <c r="R23" s="16">
        <v>-469737</v>
      </c>
      <c r="U23" s="16">
        <f t="shared" si="1"/>
        <v>-1059199.0538010001</v>
      </c>
      <c r="V23" s="16">
        <f t="shared" si="0"/>
        <v>-1201120.448667</v>
      </c>
      <c r="W23" s="16">
        <f t="shared" si="0"/>
        <v>-1401185.4933830001</v>
      </c>
      <c r="X23" s="16">
        <f t="shared" si="0"/>
        <v>-1611115.2940780004</v>
      </c>
    </row>
    <row r="24" spans="2:24" ht="14.15" customHeight="1">
      <c r="B24" s="27" t="s">
        <v>668</v>
      </c>
      <c r="C24" s="16">
        <v>-24565.317361000001</v>
      </c>
      <c r="D24" s="16">
        <v>-24722.479815999999</v>
      </c>
      <c r="E24" s="16">
        <v>-25899.832460999998</v>
      </c>
      <c r="F24" s="16">
        <v>-28375.464531000005</v>
      </c>
      <c r="G24" s="16">
        <v>-29459.643424000002</v>
      </c>
      <c r="H24" s="16">
        <v>-29412.500504000003</v>
      </c>
      <c r="I24" s="16">
        <v>-26409.620467000001</v>
      </c>
      <c r="J24" s="16">
        <v>-24970.213545999999</v>
      </c>
      <c r="K24" s="16">
        <v>-25397.545236999998</v>
      </c>
      <c r="L24" s="16">
        <v>-27478.258908</v>
      </c>
      <c r="M24" s="16">
        <v>-25397.545236999998</v>
      </c>
      <c r="N24" s="16">
        <v>-25397.545236999998</v>
      </c>
      <c r="O24" s="16">
        <v>-25397.545236999998</v>
      </c>
      <c r="P24" s="16">
        <v>-27497.627659999995</v>
      </c>
      <c r="Q24" s="16">
        <v>-32192.309206000002</v>
      </c>
      <c r="R24" s="16">
        <v>-35943</v>
      </c>
      <c r="U24" s="16">
        <f t="shared" si="1"/>
        <v>-103563.094169</v>
      </c>
      <c r="V24" s="16">
        <f t="shared" si="1"/>
        <v>-110251.977941</v>
      </c>
      <c r="W24" s="16">
        <f t="shared" si="1"/>
        <v>-103670.894619</v>
      </c>
      <c r="X24" s="16">
        <f t="shared" si="1"/>
        <v>-121030.482103</v>
      </c>
    </row>
    <row r="25" spans="2:24" ht="14.15" customHeight="1">
      <c r="B25" s="15" t="s">
        <v>669</v>
      </c>
      <c r="C25" s="28">
        <v>-276613.05559300003</v>
      </c>
      <c r="D25" s="28">
        <v>-239071.00278099999</v>
      </c>
      <c r="E25" s="28">
        <v>-310116.53839600005</v>
      </c>
      <c r="F25" s="28">
        <v>-336961.15120000008</v>
      </c>
      <c r="G25" s="28">
        <v>-317722.44233300001</v>
      </c>
      <c r="H25" s="28">
        <v>-282863.65263499995</v>
      </c>
      <c r="I25" s="28">
        <v>-342389.90503200004</v>
      </c>
      <c r="J25" s="28">
        <v>-368396.42660799995</v>
      </c>
      <c r="K25" s="28">
        <v>-384177.331978</v>
      </c>
      <c r="L25" s="28">
        <v>-363647.84463399998</v>
      </c>
      <c r="M25" s="28">
        <v>-367757.56486100005</v>
      </c>
      <c r="N25" s="28">
        <v>-424582.31827699998</v>
      </c>
      <c r="O25" s="28">
        <v>-352324.39206799999</v>
      </c>
      <c r="P25" s="28">
        <v>-446518.03430300002</v>
      </c>
      <c r="Q25" s="28">
        <v>-395770.40990000014</v>
      </c>
      <c r="R25" s="28">
        <v>-505680.11921099992</v>
      </c>
      <c r="U25" s="28">
        <f t="shared" si="1"/>
        <v>-1162761.7479700001</v>
      </c>
      <c r="V25" s="28">
        <f t="shared" si="1"/>
        <v>-1311372.426608</v>
      </c>
      <c r="W25" s="28">
        <f t="shared" si="1"/>
        <v>-1540165.05975</v>
      </c>
      <c r="X25" s="28">
        <f t="shared" si="1"/>
        <v>-1700292.955482</v>
      </c>
    </row>
    <row r="27" spans="2:24" ht="14.15" customHeight="1">
      <c r="B27" s="27" t="s">
        <v>670</v>
      </c>
      <c r="C27" s="16">
        <v>-20090.233057000005</v>
      </c>
      <c r="D27" s="16">
        <v>-13233.899808999988</v>
      </c>
      <c r="E27" s="16">
        <v>-18212.833384999998</v>
      </c>
      <c r="F27" s="16">
        <v>-17284.791924000034</v>
      </c>
      <c r="G27" s="16">
        <v>-17779.315725</v>
      </c>
      <c r="H27" s="16">
        <v>-24309.112542999974</v>
      </c>
      <c r="I27" s="16">
        <v>-21261.775485000035</v>
      </c>
      <c r="J27" s="16">
        <v>-28026.813756999996</v>
      </c>
      <c r="K27" s="16">
        <v>-19371.139300999992</v>
      </c>
      <c r="L27" s="16">
        <v>-21750.913080999999</v>
      </c>
      <c r="M27" s="16">
        <v>-19371.139300999992</v>
      </c>
      <c r="N27" s="16">
        <v>-19371.139300999992</v>
      </c>
      <c r="O27" s="16">
        <v>-19371.139300999992</v>
      </c>
      <c r="P27" s="16">
        <v>-28603.670477000036</v>
      </c>
      <c r="Q27" s="16">
        <v>-28112.625262999973</v>
      </c>
      <c r="R27" s="16">
        <v>-38845</v>
      </c>
      <c r="U27" s="16">
        <f t="shared" si="1"/>
        <v>-68821.758175000024</v>
      </c>
      <c r="V27" s="16">
        <f t="shared" si="1"/>
        <v>-91377.017510000005</v>
      </c>
      <c r="W27" s="16">
        <f t="shared" si="1"/>
        <v>-79864.330983999971</v>
      </c>
      <c r="X27" s="16">
        <f t="shared" si="1"/>
        <v>-114932.43504099999</v>
      </c>
    </row>
    <row r="28" spans="2:24" ht="14.15" customHeight="1">
      <c r="B28" s="27" t="s">
        <v>668</v>
      </c>
      <c r="C28" s="16">
        <v>-7258.6281719999997</v>
      </c>
      <c r="D28" s="16">
        <v>-14728.072806</v>
      </c>
      <c r="E28" s="16">
        <v>-7139.8871120000003</v>
      </c>
      <c r="F28" s="16">
        <v>-6849.9675949999983</v>
      </c>
      <c r="G28" s="16">
        <v>-6990.1188970000003</v>
      </c>
      <c r="H28" s="16">
        <v>-6974.9891519999983</v>
      </c>
      <c r="I28" s="16">
        <v>-6959.786973000002</v>
      </c>
      <c r="J28" s="16">
        <v>-7509.9560029999993</v>
      </c>
      <c r="K28" s="16">
        <v>-6527.5404440000002</v>
      </c>
      <c r="L28" s="16">
        <v>-6217.8025369999996</v>
      </c>
      <c r="M28" s="16">
        <v>-6527.5404440000002</v>
      </c>
      <c r="N28" s="16">
        <v>-6527.5404440000002</v>
      </c>
      <c r="O28" s="16">
        <v>-6527.5404440000002</v>
      </c>
      <c r="P28" s="16">
        <v>-6209.1602189999994</v>
      </c>
      <c r="Q28" s="16">
        <v>-6407.3489399999999</v>
      </c>
      <c r="R28" s="16">
        <v>-6812</v>
      </c>
      <c r="U28" s="16">
        <f t="shared" si="1"/>
        <v>-35976.555684999999</v>
      </c>
      <c r="V28" s="16">
        <f t="shared" si="1"/>
        <v>-28434.851025</v>
      </c>
      <c r="W28" s="16">
        <f t="shared" si="1"/>
        <v>-25800.423868999998</v>
      </c>
      <c r="X28" s="16">
        <f t="shared" si="1"/>
        <v>-25956.049602999999</v>
      </c>
    </row>
    <row r="29" spans="2:24" ht="14.15" customHeight="1">
      <c r="B29" s="15" t="s">
        <v>671</v>
      </c>
      <c r="C29" s="28">
        <v>-27348.861229000006</v>
      </c>
      <c r="D29" s="28">
        <v>-20256.225069999997</v>
      </c>
      <c r="E29" s="28">
        <v>-25349.579216999991</v>
      </c>
      <c r="F29" s="28">
        <v>-31842.448344000033</v>
      </c>
      <c r="G29" s="28">
        <v>-24769.434622000001</v>
      </c>
      <c r="H29" s="28">
        <v>-31284.101694999976</v>
      </c>
      <c r="I29" s="28">
        <v>-28221.463683000024</v>
      </c>
      <c r="J29" s="28">
        <v>-35536.868535000016</v>
      </c>
      <c r="K29" s="28">
        <v>-25898.67974499999</v>
      </c>
      <c r="L29" s="28">
        <v>-28306.513919000008</v>
      </c>
      <c r="M29" s="28">
        <v>-29101.022473000026</v>
      </c>
      <c r="N29" s="28">
        <v>-41527.146799000024</v>
      </c>
      <c r="O29" s="28">
        <v>-27968.715617999998</v>
      </c>
      <c r="P29" s="28">
        <v>-34812.830696000034</v>
      </c>
      <c r="Q29" s="28">
        <v>-34519.974202999976</v>
      </c>
      <c r="R29" s="28">
        <v>-45656.377447999941</v>
      </c>
      <c r="U29" s="28">
        <f t="shared" si="1"/>
        <v>-104797.11386000003</v>
      </c>
      <c r="V29" s="28">
        <f t="shared" si="1"/>
        <v>-119811.86853500002</v>
      </c>
      <c r="W29" s="28">
        <f t="shared" si="1"/>
        <v>-124833.36293600005</v>
      </c>
      <c r="X29" s="28">
        <f t="shared" si="1"/>
        <v>-142957.89796499995</v>
      </c>
    </row>
    <row r="30" spans="2:24" ht="14.15" customHeight="1">
      <c r="C30" s="16"/>
      <c r="D30" s="16"/>
      <c r="E30" s="16"/>
      <c r="F30" s="16"/>
      <c r="G30" s="16"/>
      <c r="H30" s="16"/>
      <c r="I30" s="16"/>
      <c r="J30" s="16"/>
      <c r="K30" s="16"/>
      <c r="L30" s="16"/>
      <c r="M30" s="16"/>
      <c r="N30" s="16"/>
      <c r="O30" s="16"/>
      <c r="P30" s="16"/>
      <c r="Q30" s="16"/>
      <c r="R30" s="16"/>
      <c r="U30" s="16">
        <f t="shared" si="1"/>
        <v>0</v>
      </c>
      <c r="V30" s="16">
        <f t="shared" si="1"/>
        <v>0</v>
      </c>
      <c r="W30" s="16">
        <f t="shared" si="1"/>
        <v>0</v>
      </c>
      <c r="X30" s="16">
        <f t="shared" si="1"/>
        <v>0</v>
      </c>
    </row>
    <row r="31" spans="2:24" ht="14.15" customHeight="1">
      <c r="B31" s="21" t="s">
        <v>672</v>
      </c>
      <c r="C31" s="22">
        <v>163551.60387000008</v>
      </c>
      <c r="D31" s="22">
        <v>141258.2889680001</v>
      </c>
      <c r="E31" s="22">
        <v>125739.99606599996</v>
      </c>
      <c r="F31" s="22">
        <v>151395.76339899987</v>
      </c>
      <c r="G31" s="22">
        <v>177120.76494999984</v>
      </c>
      <c r="H31" s="22">
        <v>136944.69605000003</v>
      </c>
      <c r="I31" s="22">
        <v>150936.53900000005</v>
      </c>
      <c r="J31" s="22">
        <v>127484.99290299998</v>
      </c>
      <c r="K31" s="22">
        <v>178781.04074000005</v>
      </c>
      <c r="L31" s="22">
        <v>196588.53740199996</v>
      </c>
      <c r="M31" s="22">
        <v>179934.98374000003</v>
      </c>
      <c r="N31" s="22">
        <v>160812.77124099951</v>
      </c>
      <c r="O31" s="22">
        <v>197038.65477800005</v>
      </c>
      <c r="P31" s="22">
        <v>302693.2301459997</v>
      </c>
      <c r="Q31" s="22">
        <v>136588.21203400003</v>
      </c>
      <c r="R31" s="22">
        <v>109211.45784499969</v>
      </c>
      <c r="U31" s="22">
        <f t="shared" si="1"/>
        <v>581945.65230299998</v>
      </c>
      <c r="V31" s="22">
        <f t="shared" si="1"/>
        <v>592486.99290299998</v>
      </c>
      <c r="W31" s="22">
        <f t="shared" si="1"/>
        <v>716117.33312299964</v>
      </c>
      <c r="X31" s="22">
        <f t="shared" si="1"/>
        <v>745531.55480299948</v>
      </c>
    </row>
    <row r="32" spans="2:24" ht="14.15" customHeight="1">
      <c r="B32" s="21" t="s">
        <v>96</v>
      </c>
      <c r="C32" s="22">
        <v>195375.54940299995</v>
      </c>
      <c r="D32" s="22">
        <v>172999.8734179998</v>
      </c>
      <c r="E32" s="22">
        <v>158779.71563900006</v>
      </c>
      <c r="F32" s="22">
        <v>186620.56153999968</v>
      </c>
      <c r="G32" s="22">
        <v>213570.52727099991</v>
      </c>
      <c r="H32" s="22">
        <v>173332.18570600002</v>
      </c>
      <c r="I32" s="22">
        <v>184306.28702300007</v>
      </c>
      <c r="J32" s="22">
        <v>159965.43182899989</v>
      </c>
      <c r="K32" s="22">
        <v>210706.12642100005</v>
      </c>
      <c r="L32" s="22">
        <v>228492.65761699999</v>
      </c>
      <c r="M32" s="22">
        <v>212084.58164700004</v>
      </c>
      <c r="N32" s="22">
        <v>213279.59144799958</v>
      </c>
      <c r="O32" s="22">
        <v>230734.71622300005</v>
      </c>
      <c r="P32" s="22">
        <v>336400.01802499965</v>
      </c>
      <c r="Q32" s="22">
        <v>175187.8701800002</v>
      </c>
      <c r="R32" s="22">
        <v>151966.36252099951</v>
      </c>
      <c r="U32" s="22">
        <f t="shared" si="1"/>
        <v>713775.69999999949</v>
      </c>
      <c r="V32" s="22">
        <f t="shared" si="1"/>
        <v>731174.43182899989</v>
      </c>
      <c r="W32" s="22">
        <f t="shared" si="1"/>
        <v>864562.95713299967</v>
      </c>
      <c r="X32" s="22">
        <f t="shared" si="1"/>
        <v>894288.96694899944</v>
      </c>
    </row>
    <row r="33" spans="2:24" ht="14.15" customHeight="1">
      <c r="B33" s="23" t="s">
        <v>97</v>
      </c>
      <c r="C33" s="29">
        <v>0.41790352739704867</v>
      </c>
      <c r="D33" s="29">
        <v>0.43186751930466771</v>
      </c>
      <c r="E33" s="29">
        <v>0.34427062202716363</v>
      </c>
      <c r="F33" s="29">
        <v>0.358748154715538</v>
      </c>
      <c r="G33" s="29">
        <v>0.41101872827421848</v>
      </c>
      <c r="H33" s="29">
        <v>0.38424980413656917</v>
      </c>
      <c r="I33" s="29">
        <v>0.35338323535891597</v>
      </c>
      <c r="J33" s="30">
        <v>0.30101604597987258</v>
      </c>
      <c r="K33" s="30">
        <v>0.35782220071863613</v>
      </c>
      <c r="L33" s="30">
        <v>0.38823450115090774</v>
      </c>
      <c r="M33" s="30">
        <v>0.3676958140363713</v>
      </c>
      <c r="N33" s="30">
        <v>0.34020103147235636</v>
      </c>
      <c r="O33" s="30">
        <v>0.3996570624111257</v>
      </c>
      <c r="P33" s="30">
        <v>0.42906846882401595</v>
      </c>
      <c r="Q33" s="30">
        <v>0.30903948636237055</v>
      </c>
      <c r="R33" s="30">
        <v>0.2300610598894518</v>
      </c>
      <c r="U33" s="30">
        <f t="shared" si="1"/>
        <v>1.552789823444418</v>
      </c>
      <c r="V33" s="30">
        <f t="shared" si="1"/>
        <v>1.4496678137495762</v>
      </c>
      <c r="W33" s="30">
        <f t="shared" si="1"/>
        <v>1.4539535473782714</v>
      </c>
      <c r="X33" s="30">
        <f t="shared" si="1"/>
        <v>1.3678260774869639</v>
      </c>
    </row>
    <row r="34" spans="2:24" ht="14.15" customHeight="1">
      <c r="B34" s="31"/>
      <c r="C34" s="16"/>
      <c r="D34" s="16"/>
      <c r="E34" s="16"/>
      <c r="F34" s="16"/>
      <c r="G34" s="16"/>
      <c r="H34" s="16"/>
      <c r="I34" s="16"/>
      <c r="J34" s="16"/>
      <c r="K34" s="16"/>
      <c r="L34" s="16"/>
      <c r="M34" s="16"/>
      <c r="N34" s="16"/>
      <c r="O34" s="16"/>
      <c r="P34" s="16"/>
      <c r="Q34" s="16"/>
      <c r="R34" s="16"/>
      <c r="U34" s="16"/>
      <c r="V34" s="16"/>
      <c r="W34" s="16"/>
      <c r="X34" s="16"/>
    </row>
    <row r="35" spans="2:24" ht="14.15" customHeight="1">
      <c r="B35" s="27" t="s">
        <v>673</v>
      </c>
      <c r="C35" s="16">
        <v>9227.0435290000005</v>
      </c>
      <c r="D35" s="16">
        <v>76499.001082999996</v>
      </c>
      <c r="E35" s="16">
        <v>5504.986533000003</v>
      </c>
      <c r="F35" s="16">
        <v>6531.5756799999945</v>
      </c>
      <c r="G35" s="16">
        <v>20611.422850999999</v>
      </c>
      <c r="H35" s="16">
        <v>12028.193759000002</v>
      </c>
      <c r="I35" s="16">
        <v>12740.383389999999</v>
      </c>
      <c r="J35" s="16">
        <v>14159.582416999998</v>
      </c>
      <c r="K35" s="16">
        <v>11726.291419000001</v>
      </c>
      <c r="L35" s="16">
        <v>4753.7008380000007</v>
      </c>
      <c r="M35" s="16">
        <v>12712.252777999998</v>
      </c>
      <c r="N35" s="16">
        <v>8184.6918710000027</v>
      </c>
      <c r="O35" s="16">
        <v>9538.823805</v>
      </c>
      <c r="P35" s="16">
        <v>10612.751057999998</v>
      </c>
      <c r="Q35" s="16">
        <v>7690.2586009999977</v>
      </c>
      <c r="R35" s="16">
        <v>8945.5064760000096</v>
      </c>
      <c r="U35" s="16">
        <f t="shared" si="1"/>
        <v>97762.606824999995</v>
      </c>
      <c r="V35" s="16">
        <f t="shared" si="1"/>
        <v>59539.582416999998</v>
      </c>
      <c r="W35" s="16">
        <f t="shared" si="1"/>
        <v>37376.936906000003</v>
      </c>
      <c r="X35" s="16">
        <f t="shared" si="1"/>
        <v>36787.339940000005</v>
      </c>
    </row>
    <row r="36" spans="2:24" ht="14.15" customHeight="1">
      <c r="B36" s="27" t="s">
        <v>674</v>
      </c>
      <c r="C36" s="16">
        <v>0</v>
      </c>
      <c r="D36" s="16">
        <v>5069.8526849999998</v>
      </c>
      <c r="E36" s="16">
        <v>0</v>
      </c>
      <c r="F36" s="16">
        <v>0</v>
      </c>
      <c r="G36" s="16">
        <v>0</v>
      </c>
      <c r="H36" s="16">
        <v>0</v>
      </c>
      <c r="I36" s="16">
        <v>0</v>
      </c>
      <c r="J36" s="16">
        <v>0</v>
      </c>
      <c r="K36" s="16">
        <v>0</v>
      </c>
      <c r="L36" s="16">
        <v>0</v>
      </c>
      <c r="M36" s="16">
        <v>0</v>
      </c>
      <c r="N36" s="16">
        <v>0</v>
      </c>
      <c r="O36" s="16">
        <v>0</v>
      </c>
      <c r="P36" s="16">
        <v>0</v>
      </c>
      <c r="Q36" s="16">
        <v>0</v>
      </c>
      <c r="R36" s="16">
        <v>0</v>
      </c>
      <c r="U36" s="16">
        <f t="shared" si="1"/>
        <v>5069.8526849999998</v>
      </c>
      <c r="V36" s="16">
        <f t="shared" si="1"/>
        <v>0</v>
      </c>
      <c r="W36" s="16">
        <f t="shared" si="1"/>
        <v>0</v>
      </c>
      <c r="X36" s="16">
        <f t="shared" si="1"/>
        <v>0</v>
      </c>
    </row>
    <row r="37" spans="2:24" ht="14.15" customHeight="1">
      <c r="B37" s="27" t="s">
        <v>675</v>
      </c>
      <c r="C37" s="16">
        <v>6358.318131</v>
      </c>
      <c r="D37" s="16">
        <v>6882.5010859999948</v>
      </c>
      <c r="E37" s="16">
        <v>603.26984900000934</v>
      </c>
      <c r="F37" s="16">
        <v>5222.630377999998</v>
      </c>
      <c r="G37" s="16">
        <v>11803.564582000005</v>
      </c>
      <c r="H37" s="16">
        <v>2642.5166969999846</v>
      </c>
      <c r="I37" s="16">
        <v>1594.9187210000109</v>
      </c>
      <c r="J37" s="16">
        <v>46965.437116000008</v>
      </c>
      <c r="K37" s="16">
        <v>12548.313164999998</v>
      </c>
      <c r="L37" s="16">
        <v>20609.063279000002</v>
      </c>
      <c r="M37" s="16">
        <v>2516.7068670000008</v>
      </c>
      <c r="N37" s="16">
        <v>126231.24496899999</v>
      </c>
      <c r="O37" s="16">
        <v>10185.722494000001</v>
      </c>
      <c r="P37" s="16">
        <v>3428.9187190000011</v>
      </c>
      <c r="Q37" s="16">
        <v>3988.7942720000028</v>
      </c>
      <c r="R37" s="16">
        <v>18908.372018999977</v>
      </c>
      <c r="U37" s="16">
        <f t="shared" si="1"/>
        <v>19066.719444000002</v>
      </c>
      <c r="V37" s="16">
        <f t="shared" si="1"/>
        <v>63006.437116000008</v>
      </c>
      <c r="W37" s="16">
        <f t="shared" si="1"/>
        <v>161905.32827999999</v>
      </c>
      <c r="X37" s="16">
        <f t="shared" si="1"/>
        <v>36511.807503999982</v>
      </c>
    </row>
    <row r="38" spans="2:24" ht="14.15" customHeight="1">
      <c r="B38" s="27" t="s">
        <v>676</v>
      </c>
      <c r="C38" s="16">
        <v>-34264.98777</v>
      </c>
      <c r="D38" s="16">
        <v>-45162.757084999997</v>
      </c>
      <c r="E38" s="16">
        <v>-42337.645086999997</v>
      </c>
      <c r="F38" s="16">
        <v>-47530.03527399998</v>
      </c>
      <c r="G38" s="16">
        <v>-41978.329998999994</v>
      </c>
      <c r="H38" s="16">
        <v>-38807.155329000016</v>
      </c>
      <c r="I38" s="16">
        <v>-38876.51467199999</v>
      </c>
      <c r="J38" s="16">
        <v>-34713.109364000004</v>
      </c>
      <c r="K38" s="16">
        <v>-36438.271232000006</v>
      </c>
      <c r="L38" s="16">
        <v>-38517.51413399999</v>
      </c>
      <c r="M38" s="16">
        <v>-33439.854227000003</v>
      </c>
      <c r="N38" s="16">
        <v>-33638.367178000015</v>
      </c>
      <c r="O38" s="16">
        <v>-33489.946170999996</v>
      </c>
      <c r="P38" s="16">
        <v>-35363.309400000006</v>
      </c>
      <c r="Q38" s="16">
        <v>-34266.504476000002</v>
      </c>
      <c r="R38" s="16">
        <v>-54479.879884000009</v>
      </c>
      <c r="U38" s="16">
        <f t="shared" si="1"/>
        <v>-169295.42521599997</v>
      </c>
      <c r="V38" s="16">
        <f t="shared" si="1"/>
        <v>-154375.109364</v>
      </c>
      <c r="W38" s="16">
        <f t="shared" si="1"/>
        <v>-142034.00677100001</v>
      </c>
      <c r="X38" s="16">
        <f t="shared" si="1"/>
        <v>-157599.63993100001</v>
      </c>
    </row>
    <row r="39" spans="2:24" ht="14.15" customHeight="1">
      <c r="B39" s="27" t="s">
        <v>677</v>
      </c>
      <c r="C39" s="16">
        <v>-40529.054734000005</v>
      </c>
      <c r="D39" s="16">
        <v>-5372.0955810000014</v>
      </c>
      <c r="E39" s="16">
        <v>-7305.18474099999</v>
      </c>
      <c r="F39" s="16">
        <v>-81670.638066000029</v>
      </c>
      <c r="G39" s="16">
        <v>-35102.542234</v>
      </c>
      <c r="H39" s="16">
        <v>-2154.9054120000001</v>
      </c>
      <c r="I39" s="16">
        <v>-5015.5523539999995</v>
      </c>
      <c r="J39" s="16">
        <v>-30815.454208999989</v>
      </c>
      <c r="K39" s="16">
        <v>-35311.740277000012</v>
      </c>
      <c r="L39" s="16">
        <v>-4073.2293299999801</v>
      </c>
      <c r="M39" s="16">
        <v>-5715.1858189999984</v>
      </c>
      <c r="N39" s="16">
        <v>-5834.1367979999995</v>
      </c>
      <c r="O39" s="16">
        <v>-39064.567357000007</v>
      </c>
      <c r="P39" s="16">
        <v>-4694.9758709999951</v>
      </c>
      <c r="Q39" s="16">
        <v>-35858.618614000014</v>
      </c>
      <c r="R39" s="16">
        <v>-27887.917147</v>
      </c>
      <c r="U39" s="16">
        <f t="shared" si="1"/>
        <v>-134876.97312200002</v>
      </c>
      <c r="V39" s="16">
        <f t="shared" si="1"/>
        <v>-73088.454208999989</v>
      </c>
      <c r="W39" s="16">
        <f t="shared" si="1"/>
        <v>-50934.29222399999</v>
      </c>
      <c r="X39" s="16">
        <f t="shared" si="1"/>
        <v>-107506.07898900002</v>
      </c>
    </row>
    <row r="40" spans="2:24" ht="14.15" customHeight="1">
      <c r="B40" s="27" t="s">
        <v>678</v>
      </c>
      <c r="C40" s="16">
        <v>1574.9453520000006</v>
      </c>
      <c r="D40" s="16">
        <v>7073.2078659999988</v>
      </c>
      <c r="E40" s="16">
        <v>-17923.016981000001</v>
      </c>
      <c r="F40" s="16">
        <v>-3018.9514719999988</v>
      </c>
      <c r="G40" s="16">
        <v>23769.337148999999</v>
      </c>
      <c r="H40" s="16">
        <v>940.19353300000512</v>
      </c>
      <c r="I40" s="16">
        <v>-2138.5306820000042</v>
      </c>
      <c r="J40" s="16">
        <v>3017.5658540000004</v>
      </c>
      <c r="K40" s="16">
        <v>-6092.6781460000002</v>
      </c>
      <c r="L40" s="16">
        <v>-7604.961854000001</v>
      </c>
      <c r="M40" s="16">
        <v>125.10783100000117</v>
      </c>
      <c r="N40" s="16">
        <v>603.06479199999922</v>
      </c>
      <c r="O40" s="16">
        <v>-3578.660938</v>
      </c>
      <c r="P40" s="16">
        <v>4669.4010430000008</v>
      </c>
      <c r="Q40" s="16">
        <v>-5141.7429120000015</v>
      </c>
      <c r="R40" s="16">
        <v>799.51240199999665</v>
      </c>
      <c r="U40" s="16">
        <f t="shared" si="1"/>
        <v>-12293.815235</v>
      </c>
      <c r="V40" s="16">
        <f t="shared" si="1"/>
        <v>25588.565854</v>
      </c>
      <c r="W40" s="16">
        <f t="shared" si="1"/>
        <v>-12969.467377000001</v>
      </c>
      <c r="X40" s="16">
        <f t="shared" si="1"/>
        <v>-3251.4904050000041</v>
      </c>
    </row>
    <row r="41" spans="2:24" ht="14.15" customHeight="1">
      <c r="B41" s="25" t="s">
        <v>679</v>
      </c>
      <c r="C41" s="28">
        <v>-57633.735492</v>
      </c>
      <c r="D41" s="28">
        <v>44989.710053999988</v>
      </c>
      <c r="E41" s="28">
        <v>-61457.590426999974</v>
      </c>
      <c r="F41" s="28">
        <v>-120465.41875400001</v>
      </c>
      <c r="G41" s="28">
        <v>-20896.547650999993</v>
      </c>
      <c r="H41" s="28">
        <v>-25351.156752000024</v>
      </c>
      <c r="I41" s="28">
        <v>-31695.295596999982</v>
      </c>
      <c r="J41" s="28">
        <v>-1385.9781859999857</v>
      </c>
      <c r="K41" s="28">
        <v>-53568.085071000016</v>
      </c>
      <c r="L41" s="28">
        <v>-24832.941200999969</v>
      </c>
      <c r="M41" s="28">
        <v>-23800.972570000002</v>
      </c>
      <c r="N41" s="28">
        <v>95546.497655999978</v>
      </c>
      <c r="O41" s="28">
        <v>-56408.628167000003</v>
      </c>
      <c r="P41" s="28">
        <v>-21347.214450999993</v>
      </c>
      <c r="Q41" s="28">
        <v>-63587.813129000016</v>
      </c>
      <c r="R41" s="28">
        <v>-53714.406134000033</v>
      </c>
      <c r="U41" s="28">
        <f t="shared" ref="U41:X47" si="2">+SUMIFS($C41:$S41,$C$4:$S$4,U$3)</f>
        <v>-194567.03461899998</v>
      </c>
      <c r="V41" s="28">
        <f t="shared" si="2"/>
        <v>-79328.978185999993</v>
      </c>
      <c r="W41" s="28">
        <f t="shared" si="2"/>
        <v>-6655.5011860000086</v>
      </c>
      <c r="X41" s="28">
        <f t="shared" si="2"/>
        <v>-195058.06188100006</v>
      </c>
    </row>
    <row r="42" spans="2:24" ht="14.15" customHeight="1">
      <c r="B42" s="32"/>
      <c r="C42" s="16"/>
      <c r="D42" s="16"/>
      <c r="E42" s="16"/>
      <c r="F42" s="16"/>
      <c r="G42" s="16"/>
      <c r="H42" s="16"/>
      <c r="I42" s="16"/>
      <c r="J42" s="16"/>
      <c r="K42" s="16"/>
      <c r="L42" s="16"/>
      <c r="M42" s="16"/>
      <c r="N42" s="16"/>
      <c r="O42" s="16"/>
      <c r="P42" s="16"/>
      <c r="Q42" s="16"/>
      <c r="R42" s="16"/>
      <c r="U42" s="16"/>
      <c r="V42" s="16"/>
      <c r="W42" s="16"/>
      <c r="X42" s="16"/>
    </row>
    <row r="43" spans="2:24" ht="14.15" customHeight="1">
      <c r="B43" s="21" t="s">
        <v>680</v>
      </c>
      <c r="C43" s="22">
        <v>105917.86837800007</v>
      </c>
      <c r="D43" s="22">
        <v>186247.99902200009</v>
      </c>
      <c r="E43" s="22">
        <v>64282.40563899999</v>
      </c>
      <c r="F43" s="22">
        <v>30930.344644999859</v>
      </c>
      <c r="G43" s="22">
        <v>156224.21729899984</v>
      </c>
      <c r="H43" s="22">
        <v>111593.539298</v>
      </c>
      <c r="I43" s="22">
        <v>119241.24340300006</v>
      </c>
      <c r="J43" s="22">
        <v>126099.01471699998</v>
      </c>
      <c r="K43" s="22">
        <v>125212.95566900005</v>
      </c>
      <c r="L43" s="22">
        <v>171755.59620099998</v>
      </c>
      <c r="M43" s="22">
        <v>156134.01117000001</v>
      </c>
      <c r="N43" s="22">
        <v>256359.26889699948</v>
      </c>
      <c r="O43" s="22">
        <v>140630.02661100007</v>
      </c>
      <c r="P43" s="22">
        <v>281346.01569499972</v>
      </c>
      <c r="Q43" s="22">
        <v>73000.398905000009</v>
      </c>
      <c r="R43" s="22">
        <v>55497.051710999542</v>
      </c>
      <c r="U43" s="22">
        <f t="shared" si="2"/>
        <v>387378.61768400006</v>
      </c>
      <c r="V43" s="22">
        <f t="shared" si="2"/>
        <v>513158.01471699984</v>
      </c>
      <c r="W43" s="22">
        <f t="shared" si="2"/>
        <v>709461.83193699946</v>
      </c>
      <c r="X43" s="22">
        <f t="shared" si="2"/>
        <v>550473.49292199931</v>
      </c>
    </row>
    <row r="44" spans="2:24" ht="14.15" customHeight="1">
      <c r="C44" s="16"/>
      <c r="D44" s="16"/>
      <c r="E44" s="16"/>
      <c r="F44" s="16"/>
      <c r="G44" s="16"/>
      <c r="H44" s="16"/>
      <c r="I44" s="16"/>
      <c r="J44" s="16"/>
      <c r="K44" s="16"/>
      <c r="L44" s="16"/>
      <c r="M44" s="16"/>
      <c r="N44" s="16"/>
      <c r="O44" s="16"/>
      <c r="P44" s="16"/>
      <c r="Q44" s="16"/>
      <c r="R44" s="16"/>
      <c r="U44" s="16"/>
      <c r="V44" s="16"/>
      <c r="W44" s="16"/>
      <c r="X44" s="16"/>
    </row>
    <row r="45" spans="2:24" ht="14.15" customHeight="1">
      <c r="B45" s="27" t="s">
        <v>681</v>
      </c>
      <c r="C45" s="16">
        <v>-45946.877999999997</v>
      </c>
      <c r="D45" s="16">
        <v>-40942.758159999998</v>
      </c>
      <c r="E45" s="16">
        <v>-27823.404999999999</v>
      </c>
      <c r="F45" s="16">
        <v>-22116.50735</v>
      </c>
      <c r="G45" s="16">
        <v>-47760.411999999997</v>
      </c>
      <c r="H45" s="16">
        <v>-27764.603266000006</v>
      </c>
      <c r="I45" s="16">
        <v>-34950.984733999998</v>
      </c>
      <c r="J45" s="16">
        <v>-31717.407134000008</v>
      </c>
      <c r="K45" s="16">
        <v>-48997.563730000002</v>
      </c>
      <c r="L45" s="16">
        <v>-49547.141746000001</v>
      </c>
      <c r="M45" s="16">
        <v>-44608.982726999995</v>
      </c>
      <c r="N45" s="16">
        <v>-51443.69879699999</v>
      </c>
      <c r="O45" s="16">
        <v>-54555.800920000001</v>
      </c>
      <c r="P45" s="16">
        <v>-91583.754455999995</v>
      </c>
      <c r="Q45" s="16">
        <v>-39000.986460999993</v>
      </c>
      <c r="R45" s="16">
        <v>-31640.534871000011</v>
      </c>
      <c r="U45" s="16">
        <f t="shared" si="2"/>
        <v>-136829.54850999999</v>
      </c>
      <c r="V45" s="16">
        <f t="shared" si="2"/>
        <v>-142193.40713400001</v>
      </c>
      <c r="W45" s="16">
        <f t="shared" si="2"/>
        <v>-194597.38699999999</v>
      </c>
      <c r="X45" s="16">
        <f t="shared" si="2"/>
        <v>-216781.07670800001</v>
      </c>
    </row>
    <row r="46" spans="2:24" ht="14.15" customHeight="1">
      <c r="B46" s="27" t="s">
        <v>682</v>
      </c>
      <c r="C46" s="16">
        <v>-23624.198788999998</v>
      </c>
      <c r="D46" s="16">
        <v>-47040.826111000002</v>
      </c>
      <c r="E46" s="16">
        <v>-23201.675017999994</v>
      </c>
      <c r="F46" s="16">
        <v>-3791.0074900000036</v>
      </c>
      <c r="G46" s="16">
        <v>-31156.719593000002</v>
      </c>
      <c r="H46" s="16">
        <v>-30483.200680000002</v>
      </c>
      <c r="I46" s="16">
        <v>-25571.079726999997</v>
      </c>
      <c r="J46" s="16">
        <v>-52994.322638000012</v>
      </c>
      <c r="K46" s="16">
        <v>-28247.078247000001</v>
      </c>
      <c r="L46" s="16">
        <v>-40785.194868999999</v>
      </c>
      <c r="M46" s="16">
        <v>-35554.425646000003</v>
      </c>
      <c r="N46" s="16">
        <v>-36632.310473000005</v>
      </c>
      <c r="O46" s="16">
        <v>-37101.156453000003</v>
      </c>
      <c r="P46" s="16">
        <v>-69742.946998999993</v>
      </c>
      <c r="Q46" s="16">
        <v>-31704.595871999991</v>
      </c>
      <c r="R46" s="16">
        <v>-24614.048548999999</v>
      </c>
      <c r="U46" s="16">
        <f t="shared" si="2"/>
        <v>-97657.707408000002</v>
      </c>
      <c r="V46" s="16">
        <f t="shared" si="2"/>
        <v>-140205.32263800001</v>
      </c>
      <c r="W46" s="16">
        <f t="shared" si="2"/>
        <v>-141219.009235</v>
      </c>
      <c r="X46" s="16">
        <f t="shared" si="2"/>
        <v>-163162.74787299999</v>
      </c>
    </row>
    <row r="47" spans="2:24" ht="14.15" customHeight="1">
      <c r="B47" s="21" t="s">
        <v>683</v>
      </c>
      <c r="C47" s="22">
        <v>36346.791589000073</v>
      </c>
      <c r="D47" s="22">
        <v>98264.414751000091</v>
      </c>
      <c r="E47" s="22">
        <v>13257.325620999996</v>
      </c>
      <c r="F47" s="22">
        <v>5022.8298049998557</v>
      </c>
      <c r="G47" s="22">
        <v>77307.085705999838</v>
      </c>
      <c r="H47" s="22">
        <v>53345.735351999996</v>
      </c>
      <c r="I47" s="22">
        <v>58719.178942000064</v>
      </c>
      <c r="J47" s="22">
        <v>41387.284944999963</v>
      </c>
      <c r="K47" s="22">
        <v>47968.313692000054</v>
      </c>
      <c r="L47" s="22">
        <v>81423.259585999971</v>
      </c>
      <c r="M47" s="22">
        <v>75970.602797000014</v>
      </c>
      <c r="N47" s="22">
        <v>168283.2596269995</v>
      </c>
      <c r="O47" s="22">
        <v>48973.069238000055</v>
      </c>
      <c r="P47" s="22">
        <v>120019.31423999972</v>
      </c>
      <c r="Q47" s="22">
        <v>2294.8165720000252</v>
      </c>
      <c r="R47" s="22">
        <v>-757.53170900046825</v>
      </c>
      <c r="U47" s="22">
        <f t="shared" si="2"/>
        <v>152891.36176599999</v>
      </c>
      <c r="V47" s="22">
        <f t="shared" si="2"/>
        <v>230759.28494499985</v>
      </c>
      <c r="W47" s="22">
        <f t="shared" si="2"/>
        <v>373645.43570199952</v>
      </c>
      <c r="X47" s="22">
        <f t="shared" si="2"/>
        <v>170529.66834099934</v>
      </c>
    </row>
    <row r="50" spans="2:24" ht="14.15" customHeight="1" thickBot="1">
      <c r="B50" s="14" t="s">
        <v>684</v>
      </c>
    </row>
    <row r="51" spans="2:24" ht="14.15" customHeight="1" thickTop="1">
      <c r="B51" s="11" t="s">
        <v>69</v>
      </c>
    </row>
    <row r="53" spans="2:24" ht="14.15" customHeight="1">
      <c r="B53" s="33" t="s">
        <v>685</v>
      </c>
      <c r="C53" s="34">
        <v>69703.282730000006</v>
      </c>
      <c r="D53" s="34">
        <v>85692.753179000007</v>
      </c>
      <c r="E53" s="34">
        <v>172501.514968</v>
      </c>
      <c r="F53" s="34">
        <v>233343.364413</v>
      </c>
      <c r="G53" s="34">
        <v>311892.116797</v>
      </c>
      <c r="H53" s="34">
        <v>253098.788833</v>
      </c>
      <c r="I53" s="34">
        <v>313174.06204500003</v>
      </c>
      <c r="J53" s="34">
        <v>299785.37868800003</v>
      </c>
      <c r="K53" s="34">
        <v>242795.44227900001</v>
      </c>
      <c r="L53" s="34">
        <v>179724.34841400001</v>
      </c>
      <c r="M53" s="34">
        <v>120526.365452</v>
      </c>
      <c r="N53" s="34">
        <v>200684.01637299999</v>
      </c>
      <c r="O53" s="34">
        <v>195699.980732</v>
      </c>
      <c r="P53" s="34">
        <v>173264.766557</v>
      </c>
      <c r="Q53" s="34">
        <v>451474.03382900002</v>
      </c>
      <c r="R53" s="34">
        <v>293746.76407500001</v>
      </c>
      <c r="U53" s="34">
        <f>+F53</f>
        <v>233343.364413</v>
      </c>
      <c r="V53" s="34">
        <f>+J53</f>
        <v>299785.37868800003</v>
      </c>
      <c r="W53" s="34">
        <f>+N53</f>
        <v>200684.01637299999</v>
      </c>
      <c r="X53" s="34">
        <f>+R53</f>
        <v>293746.76407500001</v>
      </c>
    </row>
    <row r="54" spans="2:24" ht="14.15" customHeight="1">
      <c r="B54" s="33" t="s">
        <v>686</v>
      </c>
      <c r="C54" s="34">
        <v>671221.84994699992</v>
      </c>
      <c r="D54" s="34">
        <v>594562.58569400001</v>
      </c>
      <c r="E54" s="34">
        <v>489867.54579399998</v>
      </c>
      <c r="F54" s="34">
        <v>451683.30255799991</v>
      </c>
      <c r="G54" s="34">
        <v>446140.64575899998</v>
      </c>
      <c r="H54" s="34">
        <v>436710.44614899997</v>
      </c>
      <c r="I54" s="34">
        <v>420660.60058699996</v>
      </c>
      <c r="J54" s="34">
        <v>444441.90156099998</v>
      </c>
      <c r="K54" s="34">
        <v>577003.27046600007</v>
      </c>
      <c r="L54" s="34">
        <v>540386.72181599995</v>
      </c>
      <c r="M54" s="34">
        <v>691245.394937</v>
      </c>
      <c r="N54" s="34">
        <v>697074.77867699997</v>
      </c>
      <c r="O54" s="34">
        <v>714349.37300200004</v>
      </c>
      <c r="P54" s="34">
        <v>647481.25248300005</v>
      </c>
      <c r="Q54" s="34">
        <v>491795.85128699994</v>
      </c>
      <c r="R54" s="34">
        <v>295753.06122700003</v>
      </c>
      <c r="U54" s="34">
        <f t="shared" ref="U54:U96" si="3">+F54</f>
        <v>451683.30255799991</v>
      </c>
      <c r="V54" s="34">
        <f t="shared" ref="V54:V96" si="4">+J54</f>
        <v>444441.90156099998</v>
      </c>
      <c r="W54" s="34">
        <f t="shared" ref="W54:W96" si="5">+N54</f>
        <v>697074.77867699997</v>
      </c>
      <c r="X54" s="34">
        <f t="shared" ref="X54:X96" si="6">+R54</f>
        <v>295753.06122700003</v>
      </c>
    </row>
    <row r="55" spans="2:24" ht="14.15" customHeight="1">
      <c r="B55" s="33" t="s">
        <v>687</v>
      </c>
      <c r="C55" s="34">
        <v>369602.92560000002</v>
      </c>
      <c r="D55" s="34">
        <v>390828.71461100003</v>
      </c>
      <c r="E55" s="34">
        <v>432821.33827099996</v>
      </c>
      <c r="F55" s="34">
        <v>342841.75576500001</v>
      </c>
      <c r="G55" s="34">
        <v>364589.58413099998</v>
      </c>
      <c r="H55" s="34">
        <v>400770.20068999997</v>
      </c>
      <c r="I55" s="34">
        <v>377400.53861799999</v>
      </c>
      <c r="J55" s="34">
        <v>273375.29726899997</v>
      </c>
      <c r="K55" s="34">
        <v>319289.484214</v>
      </c>
      <c r="L55" s="34">
        <v>405841.24638899998</v>
      </c>
      <c r="M55" s="34">
        <v>396953.24711399997</v>
      </c>
      <c r="N55" s="34">
        <v>305748</v>
      </c>
      <c r="O55" s="34">
        <v>352615.28492599999</v>
      </c>
      <c r="P55" s="34">
        <v>537696.25962600007</v>
      </c>
      <c r="Q55" s="34">
        <v>436116.40626400005</v>
      </c>
      <c r="R55" s="34">
        <v>438307.925858</v>
      </c>
      <c r="U55" s="34">
        <f t="shared" si="3"/>
        <v>342841.75576500001</v>
      </c>
      <c r="V55" s="34">
        <f t="shared" si="4"/>
        <v>273375.29726899997</v>
      </c>
      <c r="W55" s="34">
        <f t="shared" si="5"/>
        <v>305748</v>
      </c>
      <c r="X55" s="34">
        <f t="shared" si="6"/>
        <v>438307.925858</v>
      </c>
    </row>
    <row r="56" spans="2:24" ht="14.15" customHeight="1">
      <c r="B56" s="33" t="s">
        <v>688</v>
      </c>
      <c r="C56" s="34">
        <v>24380.164348999999</v>
      </c>
      <c r="D56" s="34">
        <v>18127.019945</v>
      </c>
      <c r="E56" s="34">
        <v>19909.528313000003</v>
      </c>
      <c r="F56" s="34">
        <v>20888</v>
      </c>
      <c r="G56" s="34">
        <v>18828.142721</v>
      </c>
      <c r="H56" s="34">
        <v>19420.157454</v>
      </c>
      <c r="I56" s="34">
        <v>17724.742776999999</v>
      </c>
      <c r="J56" s="34">
        <v>8397.5649539999995</v>
      </c>
      <c r="K56" s="34">
        <v>13271.404537</v>
      </c>
      <c r="L56" s="34">
        <v>14288.632755000001</v>
      </c>
      <c r="M56" s="34">
        <v>12484.610795000001</v>
      </c>
      <c r="N56" s="34">
        <v>10603</v>
      </c>
      <c r="O56" s="34">
        <v>28431.139692000004</v>
      </c>
      <c r="P56" s="34">
        <v>46412.784346000008</v>
      </c>
      <c r="Q56" s="34">
        <v>72962.809101999999</v>
      </c>
      <c r="R56" s="34">
        <v>72317.648866000003</v>
      </c>
      <c r="U56" s="34">
        <f t="shared" si="3"/>
        <v>20888</v>
      </c>
      <c r="V56" s="34">
        <f t="shared" si="4"/>
        <v>8397.5649539999995</v>
      </c>
      <c r="W56" s="34">
        <f t="shared" si="5"/>
        <v>10603</v>
      </c>
      <c r="X56" s="34">
        <f t="shared" si="6"/>
        <v>72317.648866000003</v>
      </c>
    </row>
    <row r="57" spans="2:24" ht="14.15" customHeight="1">
      <c r="B57" s="33" t="s">
        <v>689</v>
      </c>
      <c r="C57" s="34">
        <v>30066.418452999998</v>
      </c>
      <c r="D57" s="34">
        <v>16038.768443999999</v>
      </c>
      <c r="E57" s="34">
        <v>15789.059244</v>
      </c>
      <c r="F57" s="34">
        <v>12517.610844999999</v>
      </c>
      <c r="G57" s="34">
        <v>19158.291659999999</v>
      </c>
      <c r="H57" s="34">
        <v>4490.6124659999996</v>
      </c>
      <c r="I57" s="34">
        <v>36258.981339999998</v>
      </c>
      <c r="J57" s="34">
        <v>29536.057043000001</v>
      </c>
      <c r="K57" s="34">
        <v>25792.914930999999</v>
      </c>
      <c r="L57" s="34">
        <v>21706.064724</v>
      </c>
      <c r="M57" s="34">
        <v>12281.892948999999</v>
      </c>
      <c r="N57" s="34">
        <v>6067.7055659999996</v>
      </c>
      <c r="O57" s="34">
        <v>31173.070996999999</v>
      </c>
      <c r="P57" s="34">
        <v>50118.171159999998</v>
      </c>
      <c r="Q57" s="34">
        <v>13820.498944999999</v>
      </c>
      <c r="R57" s="34">
        <v>51517.604456000001</v>
      </c>
      <c r="U57" s="34">
        <f t="shared" si="3"/>
        <v>12517.610844999999</v>
      </c>
      <c r="V57" s="34">
        <f t="shared" si="4"/>
        <v>29536.057043000001</v>
      </c>
      <c r="W57" s="34">
        <f t="shared" si="5"/>
        <v>6067.7055659999996</v>
      </c>
      <c r="X57" s="34">
        <f t="shared" si="6"/>
        <v>51517.604456000001</v>
      </c>
    </row>
    <row r="58" spans="2:24" ht="14.15" customHeight="1">
      <c r="B58" s="23" t="s">
        <v>124</v>
      </c>
      <c r="C58" s="35">
        <v>1164974.641079</v>
      </c>
      <c r="D58" s="35">
        <v>1105249.8418730001</v>
      </c>
      <c r="E58" s="35">
        <v>1130888.9865899999</v>
      </c>
      <c r="F58" s="35">
        <v>1061274</v>
      </c>
      <c r="G58" s="35">
        <v>1160608.7810679998</v>
      </c>
      <c r="H58" s="35">
        <v>1114490.2055920002</v>
      </c>
      <c r="I58" s="35">
        <v>1165218.9253669998</v>
      </c>
      <c r="J58" s="35">
        <v>1055536.199515</v>
      </c>
      <c r="K58" s="35">
        <v>1178152.5164270001</v>
      </c>
      <c r="L58" s="35">
        <v>1161947.0140979998</v>
      </c>
      <c r="M58" s="35">
        <v>1233491.511247</v>
      </c>
      <c r="N58" s="35">
        <v>1220178</v>
      </c>
      <c r="O58" s="35">
        <v>1322268.849349</v>
      </c>
      <c r="P58" s="35">
        <v>1454973.2341720001</v>
      </c>
      <c r="Q58" s="35">
        <v>1466169.5994270002</v>
      </c>
      <c r="R58" s="35">
        <v>1151643.0044820001</v>
      </c>
      <c r="U58" s="35">
        <f t="shared" si="3"/>
        <v>1061274</v>
      </c>
      <c r="V58" s="35">
        <f t="shared" si="4"/>
        <v>1055536.199515</v>
      </c>
      <c r="W58" s="35">
        <f t="shared" si="5"/>
        <v>1220178</v>
      </c>
      <c r="X58" s="35">
        <f t="shared" si="6"/>
        <v>1151643.0044820001</v>
      </c>
    </row>
    <row r="59" spans="2:24" ht="14.15" customHeight="1">
      <c r="B59" s="33"/>
      <c r="G59" s="36"/>
    </row>
    <row r="60" spans="2:24" ht="14.15" customHeight="1">
      <c r="B60" s="33" t="s">
        <v>690</v>
      </c>
      <c r="C60" s="34">
        <v>2325.5302529999999</v>
      </c>
      <c r="D60" s="34">
        <v>2150.3192570000001</v>
      </c>
      <c r="E60" s="34">
        <v>1827.858416</v>
      </c>
      <c r="F60" s="34">
        <v>1874.4397690000001</v>
      </c>
      <c r="G60" s="34">
        <v>1907.6739689999999</v>
      </c>
      <c r="H60" s="34">
        <v>1775.0793759999999</v>
      </c>
      <c r="I60" s="34">
        <v>3327.6629560000001</v>
      </c>
      <c r="J60" s="34">
        <v>3502.4597940000003</v>
      </c>
      <c r="K60" s="34">
        <v>3450.5474439999998</v>
      </c>
      <c r="L60" s="34">
        <v>3412.3812210000001</v>
      </c>
      <c r="M60" s="34">
        <v>4040.2233539999997</v>
      </c>
      <c r="N60" s="34">
        <v>12390</v>
      </c>
      <c r="O60" s="34">
        <v>11375.297912999988</v>
      </c>
      <c r="P60" s="34">
        <v>10957.934957999998</v>
      </c>
      <c r="Q60" s="34">
        <v>6910.5242669999989</v>
      </c>
      <c r="R60" s="34">
        <v>34327.370365000002</v>
      </c>
      <c r="U60" s="34">
        <f t="shared" si="3"/>
        <v>1874.4397690000001</v>
      </c>
      <c r="V60" s="34">
        <f t="shared" si="4"/>
        <v>3502.4597940000003</v>
      </c>
      <c r="W60" s="34">
        <f t="shared" si="5"/>
        <v>12390</v>
      </c>
      <c r="X60" s="34">
        <f t="shared" si="6"/>
        <v>34327.370365000002</v>
      </c>
    </row>
    <row r="61" spans="2:24" ht="14.15" customHeight="1">
      <c r="B61" s="33" t="s">
        <v>691</v>
      </c>
      <c r="C61" s="34">
        <v>34904.032437000002</v>
      </c>
      <c r="D61" s="34">
        <v>36110.583463000003</v>
      </c>
      <c r="E61" s="34">
        <v>37494.076041</v>
      </c>
      <c r="F61" s="34">
        <v>38488</v>
      </c>
      <c r="G61" s="34">
        <v>40987.747382000001</v>
      </c>
      <c r="H61" s="34">
        <v>40552.877037999999</v>
      </c>
      <c r="I61" s="34">
        <v>45922.888594000011</v>
      </c>
      <c r="J61" s="34">
        <v>47297.832677999992</v>
      </c>
      <c r="K61" s="34">
        <v>49647.295518999999</v>
      </c>
      <c r="L61" s="34">
        <v>43144.976157999998</v>
      </c>
      <c r="M61" s="34">
        <v>47093.494292000003</v>
      </c>
      <c r="N61" s="34">
        <v>46604.813028999997</v>
      </c>
      <c r="O61" s="34">
        <v>48763.314878999998</v>
      </c>
      <c r="P61" s="34">
        <v>53897.69791499999</v>
      </c>
      <c r="Q61" s="34">
        <v>0</v>
      </c>
      <c r="R61" s="34">
        <v>0</v>
      </c>
      <c r="U61" s="34">
        <f t="shared" si="3"/>
        <v>38488</v>
      </c>
      <c r="V61" s="34">
        <f t="shared" si="4"/>
        <v>47297.832677999992</v>
      </c>
      <c r="W61" s="34">
        <f t="shared" si="5"/>
        <v>46604.813028999997</v>
      </c>
      <c r="X61" s="34">
        <f t="shared" si="6"/>
        <v>0</v>
      </c>
    </row>
    <row r="62" spans="2:24" ht="14.15" customHeight="1">
      <c r="B62" s="33" t="s">
        <v>692</v>
      </c>
      <c r="C62" s="34">
        <v>96573.731075999996</v>
      </c>
      <c r="D62" s="34">
        <v>113374.38243100001</v>
      </c>
      <c r="E62" s="34">
        <v>101819.18870899999</v>
      </c>
      <c r="F62" s="34">
        <v>101812.38997400001</v>
      </c>
      <c r="G62" s="34">
        <v>101811.886957</v>
      </c>
      <c r="H62" s="34">
        <v>103414.94516999999</v>
      </c>
      <c r="I62" s="34">
        <v>103472.638656</v>
      </c>
      <c r="J62" s="34">
        <v>102604.585253</v>
      </c>
      <c r="K62" s="34">
        <v>102512.926771</v>
      </c>
      <c r="L62" s="34">
        <v>105709.550515</v>
      </c>
      <c r="M62" s="34">
        <v>106966.217122</v>
      </c>
      <c r="N62" s="34">
        <v>101059.827534</v>
      </c>
      <c r="O62" s="34">
        <v>97338.680372999996</v>
      </c>
      <c r="P62" s="34">
        <v>97338.680372999996</v>
      </c>
      <c r="Q62" s="34">
        <v>97338.680372999996</v>
      </c>
      <c r="R62" s="34">
        <v>96825.20876400001</v>
      </c>
      <c r="U62" s="34">
        <f t="shared" si="3"/>
        <v>101812.38997400001</v>
      </c>
      <c r="V62" s="34">
        <f t="shared" si="4"/>
        <v>102604.585253</v>
      </c>
      <c r="W62" s="34">
        <f t="shared" si="5"/>
        <v>101059.827534</v>
      </c>
      <c r="X62" s="34">
        <f t="shared" si="6"/>
        <v>96825.20876400001</v>
      </c>
    </row>
    <row r="63" spans="2:24" ht="14.15" customHeight="1">
      <c r="B63" s="33" t="s">
        <v>693</v>
      </c>
      <c r="C63" s="34">
        <v>3080626.125556</v>
      </c>
      <c r="D63" s="34">
        <v>3114045.229448</v>
      </c>
      <c r="E63" s="34">
        <v>3154800.5021000002</v>
      </c>
      <c r="F63" s="34">
        <v>3202795.774251</v>
      </c>
      <c r="G63" s="34">
        <v>3203171.7573409998</v>
      </c>
      <c r="H63" s="34">
        <v>3212642.2414870001</v>
      </c>
      <c r="I63" s="34">
        <v>3228268.9322620002</v>
      </c>
      <c r="J63" s="34">
        <v>3268327.7966069998</v>
      </c>
      <c r="K63" s="34">
        <v>3254366.409494</v>
      </c>
      <c r="L63" s="34">
        <v>3254184.9030650002</v>
      </c>
      <c r="M63" s="34">
        <v>3276712.1130530001</v>
      </c>
      <c r="N63" s="34">
        <v>3342856.154929</v>
      </c>
      <c r="O63" s="34">
        <v>3344458.1371940002</v>
      </c>
      <c r="P63" s="34">
        <v>3362445.7005940001</v>
      </c>
      <c r="Q63" s="34">
        <v>3415766.9799000002</v>
      </c>
      <c r="R63" s="34">
        <v>4937733.0314269997</v>
      </c>
      <c r="U63" s="34">
        <f t="shared" si="3"/>
        <v>3202795.774251</v>
      </c>
      <c r="V63" s="34">
        <f t="shared" si="4"/>
        <v>3268327.7966069998</v>
      </c>
      <c r="W63" s="34">
        <f t="shared" si="5"/>
        <v>3342856.154929</v>
      </c>
      <c r="X63" s="34">
        <f t="shared" si="6"/>
        <v>4937733.0314269997</v>
      </c>
    </row>
    <row r="64" spans="2:24" ht="14.15" customHeight="1">
      <c r="B64" s="33" t="s">
        <v>694</v>
      </c>
      <c r="C64" s="34">
        <v>55999.540598</v>
      </c>
      <c r="D64" s="34">
        <v>55551.820324</v>
      </c>
      <c r="E64" s="34">
        <v>55449.269181000003</v>
      </c>
      <c r="F64" s="34">
        <v>67139.214349000002</v>
      </c>
      <c r="G64" s="34">
        <v>67567.410130000004</v>
      </c>
      <c r="H64" s="34">
        <v>67597.158253000001</v>
      </c>
      <c r="I64" s="34">
        <v>56911.272817999998</v>
      </c>
      <c r="J64" s="34">
        <v>63757.315908999997</v>
      </c>
      <c r="K64" s="34">
        <v>62955.876829000001</v>
      </c>
      <c r="L64" s="34">
        <v>61751.922673000001</v>
      </c>
      <c r="M64" s="34">
        <v>62102.287679000001</v>
      </c>
      <c r="N64" s="34">
        <v>31176.595929999999</v>
      </c>
      <c r="O64" s="34">
        <v>30412.269640999999</v>
      </c>
      <c r="P64" s="34">
        <v>30133.647842999999</v>
      </c>
      <c r="Q64" s="34">
        <v>29317.183949999999</v>
      </c>
      <c r="R64" s="34">
        <v>32717.230617000001</v>
      </c>
      <c r="U64" s="34">
        <f t="shared" si="3"/>
        <v>67139.214349000002</v>
      </c>
      <c r="V64" s="34">
        <f t="shared" si="4"/>
        <v>63757.315908999997</v>
      </c>
      <c r="W64" s="34">
        <f t="shared" si="5"/>
        <v>31176.595929999999</v>
      </c>
      <c r="X64" s="34">
        <f t="shared" si="6"/>
        <v>32717.230617000001</v>
      </c>
    </row>
    <row r="65" spans="2:24" ht="14.15" customHeight="1">
      <c r="B65" s="33" t="s">
        <v>695</v>
      </c>
      <c r="C65" s="34">
        <v>6858.9835540000004</v>
      </c>
      <c r="D65" s="34" t="s">
        <v>117</v>
      </c>
      <c r="E65" s="34">
        <v>15887.925945000001</v>
      </c>
      <c r="F65" s="34">
        <v>29319.71272</v>
      </c>
      <c r="G65" s="34">
        <v>33053.228440999999</v>
      </c>
      <c r="H65" s="34">
        <v>42279.540261000002</v>
      </c>
      <c r="I65" s="34">
        <v>53598.198090999998</v>
      </c>
      <c r="J65" s="34">
        <v>71275.912213000003</v>
      </c>
      <c r="K65" s="34">
        <v>87177.033301000003</v>
      </c>
      <c r="L65" s="34">
        <v>116999.56017500001</v>
      </c>
      <c r="M65" s="34">
        <v>142870.102782</v>
      </c>
      <c r="N65" s="34">
        <v>163308.73027199999</v>
      </c>
      <c r="O65" s="34">
        <v>177405.738965</v>
      </c>
      <c r="P65" s="34">
        <v>202450.87906800001</v>
      </c>
      <c r="Q65" s="34">
        <v>221621.973895</v>
      </c>
      <c r="R65" s="34">
        <v>237701.92267199999</v>
      </c>
      <c r="U65" s="34">
        <f t="shared" si="3"/>
        <v>29319.71272</v>
      </c>
      <c r="V65" s="34">
        <f t="shared" si="4"/>
        <v>71275.912213000003</v>
      </c>
      <c r="W65" s="34">
        <f t="shared" si="5"/>
        <v>163308.73027199999</v>
      </c>
      <c r="X65" s="34">
        <f t="shared" si="6"/>
        <v>237701.92267199999</v>
      </c>
    </row>
    <row r="66" spans="2:24" ht="14.15" customHeight="1">
      <c r="B66" s="33" t="s">
        <v>696</v>
      </c>
      <c r="C66" s="34">
        <v>524041.71118099999</v>
      </c>
      <c r="D66" s="34">
        <v>504623.90018300002</v>
      </c>
      <c r="E66" s="34">
        <v>492942.83371899999</v>
      </c>
      <c r="F66" s="34">
        <v>424826.31950700004</v>
      </c>
      <c r="G66" s="34">
        <v>412545.66830199998</v>
      </c>
      <c r="H66" s="34">
        <v>401402.69252800004</v>
      </c>
      <c r="I66" s="34">
        <v>289586.94572700001</v>
      </c>
      <c r="J66" s="34">
        <v>285520.85438700003</v>
      </c>
      <c r="K66" s="34">
        <v>280392.48488499998</v>
      </c>
      <c r="L66" s="34">
        <v>276444.51898699999</v>
      </c>
      <c r="M66" s="34">
        <v>271601.02404500003</v>
      </c>
      <c r="N66" s="34">
        <v>268127.51625400002</v>
      </c>
      <c r="O66" s="34">
        <v>263455.26830699999</v>
      </c>
      <c r="P66" s="34">
        <v>259371.63526299997</v>
      </c>
      <c r="Q66" s="34">
        <v>257255.68301099999</v>
      </c>
      <c r="R66" s="34">
        <v>759966.01367637771</v>
      </c>
      <c r="U66" s="34">
        <f t="shared" si="3"/>
        <v>424826.31950700004</v>
      </c>
      <c r="V66" s="34">
        <f t="shared" si="4"/>
        <v>285520.85438700003</v>
      </c>
      <c r="W66" s="34">
        <f t="shared" si="5"/>
        <v>268127.51625400002</v>
      </c>
      <c r="X66" s="34">
        <f t="shared" si="6"/>
        <v>759966.01367637771</v>
      </c>
    </row>
    <row r="67" spans="2:24" ht="14.15" customHeight="1">
      <c r="B67" s="33" t="s">
        <v>114</v>
      </c>
      <c r="C67" s="34">
        <v>717.78839099998731</v>
      </c>
      <c r="D67" s="34">
        <v>767.51591100032601</v>
      </c>
      <c r="E67" s="34">
        <v>767.51591100014048</v>
      </c>
      <c r="F67" s="34">
        <v>767.51591100026144</v>
      </c>
      <c r="G67" s="34">
        <v>767.51591100008045</v>
      </c>
      <c r="H67" s="34">
        <v>767.51591100042424</v>
      </c>
      <c r="I67" s="34">
        <v>767.51591100015503</v>
      </c>
      <c r="J67" s="34">
        <v>825.51591099943471</v>
      </c>
      <c r="K67" s="34">
        <v>825.51591099976213</v>
      </c>
      <c r="L67" s="34">
        <v>825.51591099970392</v>
      </c>
      <c r="M67" s="34">
        <v>825.515911000286</v>
      </c>
      <c r="N67" s="34">
        <v>810.21591099980287</v>
      </c>
      <c r="O67" s="34">
        <v>810.21591099968646</v>
      </c>
      <c r="P67" s="34">
        <v>810.21591099968646</v>
      </c>
      <c r="Q67" s="34">
        <v>810.21591099989018</v>
      </c>
      <c r="R67" s="34">
        <v>810.21591100050136</v>
      </c>
      <c r="U67" s="34">
        <f t="shared" si="3"/>
        <v>767.51591100026144</v>
      </c>
      <c r="V67" s="34">
        <f t="shared" si="4"/>
        <v>825.51591099943471</v>
      </c>
      <c r="W67" s="34">
        <f t="shared" si="5"/>
        <v>810.21591099980287</v>
      </c>
      <c r="X67" s="34">
        <f t="shared" si="6"/>
        <v>810.21591100050136</v>
      </c>
    </row>
    <row r="68" spans="2:24" ht="14.15" customHeight="1">
      <c r="B68" s="33" t="s">
        <v>697</v>
      </c>
      <c r="C68" s="34">
        <v>1916954.3778979999</v>
      </c>
      <c r="D68" s="34">
        <v>1919961.3604979999</v>
      </c>
      <c r="E68" s="34">
        <v>1871640.869857</v>
      </c>
      <c r="F68" s="34">
        <v>1867729.7748149999</v>
      </c>
      <c r="G68" s="34">
        <v>1868972.5783569999</v>
      </c>
      <c r="H68" s="34">
        <v>1864127.767179</v>
      </c>
      <c r="I68" s="34">
        <v>1860784.3065869999</v>
      </c>
      <c r="J68" s="34">
        <v>1941359.4392860001</v>
      </c>
      <c r="K68" s="34">
        <v>1951906.6430269999</v>
      </c>
      <c r="L68" s="34">
        <v>1938999.4836019999</v>
      </c>
      <c r="M68" s="34">
        <v>1935724.4387300001</v>
      </c>
      <c r="N68" s="34">
        <v>2140032.7336920002</v>
      </c>
      <c r="O68" s="34">
        <v>2164975.7819650001</v>
      </c>
      <c r="P68" s="34">
        <v>2201400.9402910001</v>
      </c>
      <c r="Q68" s="34">
        <v>2228344.788431</v>
      </c>
      <c r="R68" s="34">
        <v>2191625.7770179999</v>
      </c>
      <c r="U68" s="34">
        <f t="shared" si="3"/>
        <v>1867729.7748149999</v>
      </c>
      <c r="V68" s="34">
        <f t="shared" si="4"/>
        <v>1941359.4392860001</v>
      </c>
      <c r="W68" s="34">
        <f t="shared" si="5"/>
        <v>2140032.7336920002</v>
      </c>
      <c r="X68" s="34">
        <f t="shared" si="6"/>
        <v>2191625.7770179999</v>
      </c>
    </row>
    <row r="69" spans="2:24" ht="14.15" customHeight="1">
      <c r="B69" s="37" t="s">
        <v>115</v>
      </c>
      <c r="C69" s="35">
        <v>5719001.820944</v>
      </c>
      <c r="D69" s="35">
        <v>5746585.1115150005</v>
      </c>
      <c r="E69" s="35">
        <v>5732630.0398789998</v>
      </c>
      <c r="F69" s="35">
        <v>5734753</v>
      </c>
      <c r="G69" s="35">
        <v>5730785.46679</v>
      </c>
      <c r="H69" s="35">
        <v>5734559.8172030002</v>
      </c>
      <c r="I69" s="35">
        <v>5642640.3616020009</v>
      </c>
      <c r="J69" s="35">
        <v>5784471.7120379992</v>
      </c>
      <c r="K69" s="35">
        <v>5793234.7331809998</v>
      </c>
      <c r="L69" s="35">
        <v>5801472.8123070002</v>
      </c>
      <c r="M69" s="35">
        <v>5847935.4169680001</v>
      </c>
      <c r="N69" s="35">
        <v>6106367</v>
      </c>
      <c r="O69" s="35">
        <v>6138994.7051480003</v>
      </c>
      <c r="P69" s="35">
        <v>6218807.3322160002</v>
      </c>
      <c r="Q69" s="35">
        <v>6257366.0297379997</v>
      </c>
      <c r="R69" s="35">
        <v>8291706.7704503778</v>
      </c>
      <c r="U69" s="35">
        <f t="shared" si="3"/>
        <v>5734753</v>
      </c>
      <c r="V69" s="35">
        <f t="shared" si="4"/>
        <v>5784471.7120379992</v>
      </c>
      <c r="W69" s="35">
        <f t="shared" si="5"/>
        <v>6106367</v>
      </c>
      <c r="X69" s="35">
        <f t="shared" si="6"/>
        <v>8291706.7704503778</v>
      </c>
    </row>
    <row r="70" spans="2:24" ht="14.15" customHeight="1">
      <c r="B70" s="38"/>
    </row>
    <row r="71" spans="2:24" ht="14.15" customHeight="1">
      <c r="B71" s="37" t="s">
        <v>125</v>
      </c>
      <c r="C71" s="35">
        <v>6883976.4620230002</v>
      </c>
      <c r="D71" s="35">
        <v>6851834.9533880008</v>
      </c>
      <c r="E71" s="35">
        <v>6863519.0264689997</v>
      </c>
      <c r="F71" s="35">
        <v>6796027.2607010007</v>
      </c>
      <c r="G71" s="35">
        <v>6891394.247858</v>
      </c>
      <c r="H71" s="35">
        <v>6849050.0227950001</v>
      </c>
      <c r="I71" s="35">
        <v>6807859.2869690005</v>
      </c>
      <c r="J71" s="35">
        <v>6840007.9115529992</v>
      </c>
      <c r="K71" s="35">
        <v>6971387.2496079998</v>
      </c>
      <c r="L71" s="35">
        <v>6963419.8264049999</v>
      </c>
      <c r="M71" s="35">
        <v>7081426.9282149998</v>
      </c>
      <c r="N71" s="35">
        <v>7326545.2355950009</v>
      </c>
      <c r="O71" s="35">
        <v>7461263.5544969998</v>
      </c>
      <c r="P71" s="35">
        <v>7673780.5663879998</v>
      </c>
      <c r="Q71" s="35">
        <v>7723535.6291649994</v>
      </c>
      <c r="R71" s="35">
        <v>9443349.774932377</v>
      </c>
      <c r="U71" s="35">
        <f t="shared" si="3"/>
        <v>6796027.2607010007</v>
      </c>
      <c r="V71" s="35">
        <f t="shared" si="4"/>
        <v>6840007.9115529992</v>
      </c>
      <c r="W71" s="35">
        <f t="shared" si="5"/>
        <v>7326545.2355950009</v>
      </c>
      <c r="X71" s="35">
        <f t="shared" si="6"/>
        <v>9443349.774932377</v>
      </c>
    </row>
    <row r="72" spans="2:24" ht="14.15" customHeight="1">
      <c r="B72" s="38"/>
      <c r="C72" s="32"/>
      <c r="D72" s="32"/>
      <c r="E72" s="32"/>
      <c r="F72" s="32"/>
      <c r="G72" s="32"/>
      <c r="H72" s="32"/>
      <c r="I72" s="32"/>
      <c r="J72" s="32"/>
      <c r="K72" s="32"/>
      <c r="L72" s="32"/>
      <c r="M72" s="32"/>
      <c r="N72" s="32"/>
      <c r="O72" s="32"/>
      <c r="P72" s="32"/>
      <c r="Q72" s="32"/>
      <c r="R72" s="32"/>
      <c r="U72" s="32"/>
      <c r="V72" s="32"/>
      <c r="W72" s="32"/>
      <c r="X72" s="32"/>
    </row>
    <row r="73" spans="2:24" ht="14.15" customHeight="1">
      <c r="B73" s="33" t="s">
        <v>698</v>
      </c>
      <c r="C73" s="34">
        <v>83275.681924090095</v>
      </c>
      <c r="D73" s="34">
        <v>34878.073851519919</v>
      </c>
      <c r="E73" s="34">
        <v>46153.468874470142</v>
      </c>
      <c r="F73" s="34">
        <v>98713.558022000012</v>
      </c>
      <c r="G73" s="34">
        <v>120571.76365339989</v>
      </c>
      <c r="H73" s="34">
        <v>91712.325454999926</v>
      </c>
      <c r="I73" s="34">
        <v>69801.469918560004</v>
      </c>
      <c r="J73" s="34">
        <v>130876.6956565592</v>
      </c>
      <c r="K73" s="34">
        <v>152456.63677948783</v>
      </c>
      <c r="L73" s="34">
        <v>116519.8381731601</v>
      </c>
      <c r="M73" s="34">
        <v>132276.7617472359</v>
      </c>
      <c r="N73" s="34">
        <v>33844.975868337671</v>
      </c>
      <c r="O73" s="34">
        <v>37642.326227110287</v>
      </c>
      <c r="P73" s="34">
        <v>32998.105089356482</v>
      </c>
      <c r="Q73" s="34">
        <v>38352.125733828812</v>
      </c>
      <c r="R73" s="34">
        <v>1031325.0307532637</v>
      </c>
      <c r="U73" s="34">
        <f t="shared" si="3"/>
        <v>98713.558022000012</v>
      </c>
      <c r="V73" s="34">
        <f t="shared" si="4"/>
        <v>130876.6956565592</v>
      </c>
      <c r="W73" s="34">
        <f t="shared" si="5"/>
        <v>33844.975868337671</v>
      </c>
      <c r="X73" s="34">
        <f t="shared" si="6"/>
        <v>1031325.0307532637</v>
      </c>
    </row>
    <row r="74" spans="2:24" ht="14.15" customHeight="1">
      <c r="B74" s="33" t="s">
        <v>699</v>
      </c>
      <c r="C74" s="34">
        <v>9708.5417840000009</v>
      </c>
      <c r="D74" s="34">
        <v>9872.2589869999792</v>
      </c>
      <c r="E74" s="34">
        <v>10059.976189999958</v>
      </c>
      <c r="F74" s="34">
        <v>10637.704667999991</v>
      </c>
      <c r="G74" s="34">
        <v>10338.051013999968</v>
      </c>
      <c r="H74" s="34">
        <v>10211.012769000023</v>
      </c>
      <c r="I74" s="34">
        <v>10024.962489999947</v>
      </c>
      <c r="J74" s="34">
        <v>9890.7457629999844</v>
      </c>
      <c r="K74" s="34">
        <v>8887.8365009999834</v>
      </c>
      <c r="L74" s="34">
        <v>8410.8891229999717</v>
      </c>
      <c r="M74" s="34">
        <v>8822.8255039999494</v>
      </c>
      <c r="N74" s="34">
        <v>11607.057270999998</v>
      </c>
      <c r="O74" s="34">
        <v>11132.689778</v>
      </c>
      <c r="P74" s="34">
        <v>12186.122013</v>
      </c>
      <c r="Q74" s="34">
        <v>12858.174535</v>
      </c>
      <c r="R74" s="34">
        <v>43125.562275999997</v>
      </c>
      <c r="U74" s="34">
        <f t="shared" si="3"/>
        <v>10637.704667999991</v>
      </c>
      <c r="V74" s="34">
        <f t="shared" si="4"/>
        <v>9890.7457629999844</v>
      </c>
      <c r="W74" s="34">
        <f t="shared" si="5"/>
        <v>11607.057270999998</v>
      </c>
      <c r="X74" s="34">
        <f t="shared" si="6"/>
        <v>43125.562275999997</v>
      </c>
    </row>
    <row r="75" spans="2:24" ht="14.15" customHeight="1">
      <c r="B75" s="33" t="s">
        <v>700</v>
      </c>
      <c r="C75" s="34">
        <v>510009.55836599995</v>
      </c>
      <c r="D75" s="34">
        <v>372073.08635100001</v>
      </c>
      <c r="E75" s="34">
        <v>348399.80574400007</v>
      </c>
      <c r="F75" s="34">
        <v>339479.67700299993</v>
      </c>
      <c r="G75" s="34">
        <v>460717.1896959999</v>
      </c>
      <c r="H75" s="34">
        <v>392689.08832100005</v>
      </c>
      <c r="I75" s="34">
        <v>195241.06556499997</v>
      </c>
      <c r="J75" s="34">
        <v>193550.07486699999</v>
      </c>
      <c r="K75" s="34">
        <v>313738.63065300003</v>
      </c>
      <c r="L75" s="34">
        <v>231070.79552000001</v>
      </c>
      <c r="M75" s="34">
        <v>174348.06017300001</v>
      </c>
      <c r="N75" s="34">
        <v>205776.00633399998</v>
      </c>
      <c r="O75" s="34">
        <v>341840.51087599999</v>
      </c>
      <c r="P75" s="34">
        <v>303270.36643400003</v>
      </c>
      <c r="Q75" s="34">
        <v>289385.73718699999</v>
      </c>
      <c r="R75" s="34">
        <v>418307.49900499999</v>
      </c>
      <c r="U75" s="34">
        <v>338862</v>
      </c>
      <c r="V75" s="34">
        <f t="shared" si="4"/>
        <v>193550.07486699999</v>
      </c>
      <c r="W75" s="34">
        <f t="shared" si="5"/>
        <v>205776.00633399998</v>
      </c>
      <c r="X75" s="34">
        <f t="shared" si="6"/>
        <v>418307.49900499999</v>
      </c>
    </row>
    <row r="76" spans="2:24" ht="14.15" customHeight="1">
      <c r="B76" s="33" t="s">
        <v>701</v>
      </c>
      <c r="C76" s="34">
        <v>84276.857802000013</v>
      </c>
      <c r="D76" s="34">
        <v>46694.185918000003</v>
      </c>
      <c r="E76" s="34">
        <v>26332.270124000002</v>
      </c>
      <c r="F76" s="34">
        <v>74054.059204000005</v>
      </c>
      <c r="G76" s="34">
        <v>93050.445632999996</v>
      </c>
      <c r="H76" s="34">
        <v>37658.199092999996</v>
      </c>
      <c r="I76" s="34">
        <v>22142.500418</v>
      </c>
      <c r="J76" s="34">
        <v>51931.103101000001</v>
      </c>
      <c r="K76" s="34">
        <v>60946.762056</v>
      </c>
      <c r="L76" s="34">
        <v>33796.096185000002</v>
      </c>
      <c r="M76" s="34">
        <v>18264.235239000001</v>
      </c>
      <c r="N76" s="34">
        <v>93269.509511000011</v>
      </c>
      <c r="O76" s="34">
        <v>106588.24945600001</v>
      </c>
      <c r="P76" s="34">
        <v>28091.449270000001</v>
      </c>
      <c r="Q76" s="34">
        <v>3792.9467650000001</v>
      </c>
      <c r="R76" s="34">
        <v>94198.038907000009</v>
      </c>
      <c r="U76" s="34">
        <v>74672</v>
      </c>
      <c r="V76" s="34">
        <f t="shared" si="4"/>
        <v>51931.103101000001</v>
      </c>
      <c r="W76" s="34">
        <f t="shared" si="5"/>
        <v>93269.509511000011</v>
      </c>
      <c r="X76" s="34">
        <f t="shared" si="6"/>
        <v>94198.038907000009</v>
      </c>
    </row>
    <row r="77" spans="2:24" ht="14.15" customHeight="1">
      <c r="B77" s="33" t="s">
        <v>702</v>
      </c>
      <c r="C77" s="34">
        <v>7182.3980310000006</v>
      </c>
      <c r="D77" s="34">
        <v>6864.9902279999997</v>
      </c>
      <c r="E77" s="34">
        <v>9674.4994559999996</v>
      </c>
      <c r="F77" s="34">
        <v>9176.6680309999992</v>
      </c>
      <c r="G77" s="34">
        <v>8391.4748820000004</v>
      </c>
      <c r="H77" s="34">
        <v>8076.6815139999999</v>
      </c>
      <c r="I77" s="34">
        <v>11270.018083000001</v>
      </c>
      <c r="J77" s="34">
        <v>11100.474307</v>
      </c>
      <c r="K77" s="34">
        <v>10900.967597999999</v>
      </c>
      <c r="L77" s="34">
        <v>10873.581045999999</v>
      </c>
      <c r="M77" s="34">
        <v>14152.67369</v>
      </c>
      <c r="N77" s="34">
        <v>13655.996093</v>
      </c>
      <c r="O77" s="34">
        <v>11080.029071000001</v>
      </c>
      <c r="P77" s="34">
        <v>11505.406709999999</v>
      </c>
      <c r="Q77" s="34">
        <v>17170.95347</v>
      </c>
      <c r="R77" s="34">
        <v>19952.226844000001</v>
      </c>
      <c r="U77" s="34">
        <f t="shared" si="3"/>
        <v>9176.6680309999992</v>
      </c>
      <c r="V77" s="34">
        <f t="shared" si="4"/>
        <v>11100.474307</v>
      </c>
      <c r="W77" s="34">
        <f t="shared" si="5"/>
        <v>13655.996093</v>
      </c>
      <c r="X77" s="34">
        <f t="shared" si="6"/>
        <v>19952.226844000001</v>
      </c>
    </row>
    <row r="78" spans="2:24" ht="14.15" customHeight="1">
      <c r="B78" s="33" t="s">
        <v>703</v>
      </c>
      <c r="C78" s="34">
        <v>108239.47884100002</v>
      </c>
      <c r="D78" s="34">
        <v>148368.37655799999</v>
      </c>
      <c r="E78" s="34">
        <v>186119.32548800003</v>
      </c>
      <c r="F78" s="34">
        <v>90068.300204000014</v>
      </c>
      <c r="G78" s="34">
        <v>138644.023827</v>
      </c>
      <c r="H78" s="34">
        <v>169873.15529100003</v>
      </c>
      <c r="I78" s="34">
        <v>327965.58322599996</v>
      </c>
      <c r="J78" s="34">
        <v>36197.705575999949</v>
      </c>
      <c r="K78" s="34">
        <v>87082.252384000021</v>
      </c>
      <c r="L78" s="34">
        <v>139672.247011</v>
      </c>
      <c r="M78" s="34">
        <v>179689.42308000004</v>
      </c>
      <c r="N78" s="34">
        <v>35329.207888000019</v>
      </c>
      <c r="O78" s="34">
        <v>81858.119027000008</v>
      </c>
      <c r="P78" s="34">
        <v>176568.57345699996</v>
      </c>
      <c r="Q78" s="34">
        <v>211854.234517</v>
      </c>
      <c r="R78" s="34">
        <v>44049.000710000037</v>
      </c>
      <c r="U78" s="34">
        <f t="shared" si="3"/>
        <v>90068.300204000014</v>
      </c>
      <c r="V78" s="34">
        <f t="shared" si="4"/>
        <v>36197.705575999949</v>
      </c>
      <c r="W78" s="34">
        <f t="shared" si="5"/>
        <v>35329.207888000019</v>
      </c>
      <c r="X78" s="34">
        <f t="shared" si="6"/>
        <v>44049.000710000037</v>
      </c>
    </row>
    <row r="79" spans="2:24" ht="14.15" customHeight="1">
      <c r="B79" s="33" t="s">
        <v>704</v>
      </c>
      <c r="C79" s="34">
        <v>0</v>
      </c>
      <c r="D79" s="34">
        <v>0</v>
      </c>
      <c r="E79" s="34">
        <v>0</v>
      </c>
      <c r="F79" s="34">
        <v>686</v>
      </c>
      <c r="G79" s="34" t="s">
        <v>117</v>
      </c>
      <c r="H79" s="34" t="s">
        <v>117</v>
      </c>
      <c r="I79" s="34" t="s">
        <v>117</v>
      </c>
      <c r="J79" s="34" t="s">
        <v>117</v>
      </c>
      <c r="K79" s="34" t="s">
        <v>117</v>
      </c>
      <c r="L79" s="34" t="s">
        <v>117</v>
      </c>
      <c r="M79" s="34" t="s">
        <v>117</v>
      </c>
      <c r="N79" s="34" t="s">
        <v>117</v>
      </c>
      <c r="O79" s="34" t="s">
        <v>117</v>
      </c>
      <c r="P79" s="34"/>
      <c r="Q79" s="34"/>
      <c r="R79" s="34"/>
      <c r="U79" s="34">
        <f t="shared" si="3"/>
        <v>686</v>
      </c>
      <c r="V79" s="34" t="str">
        <f t="shared" si="4"/>
        <v/>
      </c>
      <c r="W79" s="34" t="str">
        <f t="shared" si="5"/>
        <v/>
      </c>
      <c r="X79" s="34"/>
    </row>
    <row r="80" spans="2:24" ht="14.15" customHeight="1">
      <c r="B80" s="33" t="s">
        <v>705</v>
      </c>
      <c r="C80" s="34">
        <v>11240.350095</v>
      </c>
      <c r="D80" s="34">
        <v>11672.79254</v>
      </c>
      <c r="E80" s="34">
        <v>10910.699381</v>
      </c>
      <c r="F80" s="34">
        <v>9606.7356970000001</v>
      </c>
      <c r="G80" s="34">
        <v>9853.5655580000002</v>
      </c>
      <c r="H80" s="34">
        <v>9630.5009129999999</v>
      </c>
      <c r="I80" s="34">
        <v>8853.2801560000007</v>
      </c>
      <c r="J80" s="34">
        <v>9183.9566410000007</v>
      </c>
      <c r="K80" s="34">
        <v>8605.8699340000003</v>
      </c>
      <c r="L80" s="34">
        <v>9519.4979949999997</v>
      </c>
      <c r="M80" s="34">
        <v>10686.468242000001</v>
      </c>
      <c r="N80" s="34">
        <v>13711.449045000001</v>
      </c>
      <c r="O80" s="34">
        <v>12821.450735</v>
      </c>
      <c r="P80" s="34">
        <v>12566.922584</v>
      </c>
      <c r="Q80" s="34">
        <v>20665.046812000001</v>
      </c>
      <c r="R80" s="34">
        <v>19512.024045999999</v>
      </c>
      <c r="U80" s="34">
        <f t="shared" si="3"/>
        <v>9606.7356970000001</v>
      </c>
      <c r="V80" s="34">
        <f t="shared" si="4"/>
        <v>9183.9566410000007</v>
      </c>
      <c r="W80" s="34">
        <f t="shared" si="5"/>
        <v>13711.449045000001</v>
      </c>
      <c r="X80" s="34">
        <f t="shared" si="6"/>
        <v>19512.024045999999</v>
      </c>
    </row>
    <row r="81" spans="2:24" ht="14.15" customHeight="1">
      <c r="B81" s="37" t="s">
        <v>154</v>
      </c>
      <c r="C81" s="35">
        <v>813932.86684309016</v>
      </c>
      <c r="D81" s="35">
        <v>630423.76443351991</v>
      </c>
      <c r="E81" s="35">
        <v>637650.04525747022</v>
      </c>
      <c r="F81" s="35">
        <v>632422.70282899996</v>
      </c>
      <c r="G81" s="35">
        <v>841566.51426339964</v>
      </c>
      <c r="H81" s="35">
        <v>719850.96335600002</v>
      </c>
      <c r="I81" s="35">
        <v>645298.87985655991</v>
      </c>
      <c r="J81" s="35">
        <v>442730.7559115591</v>
      </c>
      <c r="K81" s="35">
        <v>642618.95590548776</v>
      </c>
      <c r="L81" s="35">
        <v>549862.94505316007</v>
      </c>
      <c r="M81" s="35">
        <v>538240.44767523592</v>
      </c>
      <c r="N81" s="35">
        <v>407194.20201033767</v>
      </c>
      <c r="O81" s="35">
        <v>602963.37517011026</v>
      </c>
      <c r="P81" s="35">
        <v>577186.94555735658</v>
      </c>
      <c r="Q81" s="35">
        <v>594079.21901982883</v>
      </c>
      <c r="R81" s="35">
        <v>1670469.3825412637</v>
      </c>
      <c r="U81" s="35">
        <f t="shared" si="3"/>
        <v>632422.70282899996</v>
      </c>
      <c r="V81" s="35">
        <f t="shared" si="4"/>
        <v>442730.7559115591</v>
      </c>
      <c r="W81" s="35">
        <f t="shared" si="5"/>
        <v>407194.20201033767</v>
      </c>
      <c r="X81" s="35">
        <f t="shared" si="6"/>
        <v>1670469.3825412637</v>
      </c>
    </row>
    <row r="82" spans="2:24" ht="14.15" customHeight="1">
      <c r="B82" s="25"/>
    </row>
    <row r="83" spans="2:24" ht="14.15" customHeight="1">
      <c r="B83" s="33" t="s">
        <v>706</v>
      </c>
      <c r="C83" s="34">
        <v>1218469.03948491</v>
      </c>
      <c r="D83" s="34">
        <v>1200528.7522384801</v>
      </c>
      <c r="E83" s="34">
        <v>1227418.4084325298</v>
      </c>
      <c r="F83" s="34">
        <v>1154459.2888779999</v>
      </c>
      <c r="G83" s="34">
        <v>1129627.4451536001</v>
      </c>
      <c r="H83" s="34">
        <v>1128395.9418500001</v>
      </c>
      <c r="I83" s="34">
        <v>1088679.70082644</v>
      </c>
      <c r="J83" s="34">
        <v>975575.97055244073</v>
      </c>
      <c r="K83" s="34">
        <v>995396.2118055122</v>
      </c>
      <c r="L83" s="34">
        <v>1023689.17394384</v>
      </c>
      <c r="M83" s="34">
        <v>1047906.9752537641</v>
      </c>
      <c r="N83" s="34">
        <v>340707.40379266231</v>
      </c>
      <c r="O83" s="34">
        <v>355943.9919358897</v>
      </c>
      <c r="P83" s="34">
        <v>355989.62805564352</v>
      </c>
      <c r="Q83" s="34">
        <v>337178.97661417117</v>
      </c>
      <c r="R83" s="34">
        <v>1075859.4653187362</v>
      </c>
      <c r="U83" s="34">
        <f t="shared" si="3"/>
        <v>1154459.2888779999</v>
      </c>
      <c r="V83" s="34">
        <f t="shared" si="4"/>
        <v>975575.97055244073</v>
      </c>
      <c r="W83" s="34">
        <f t="shared" si="5"/>
        <v>340707.40379266231</v>
      </c>
      <c r="X83" s="34">
        <f t="shared" si="6"/>
        <v>1075859.4653187362</v>
      </c>
    </row>
    <row r="84" spans="2:24" ht="14.15" customHeight="1">
      <c r="B84" s="33" t="s">
        <v>707</v>
      </c>
      <c r="C84" s="34">
        <v>600000</v>
      </c>
      <c r="D84" s="34">
        <v>600000</v>
      </c>
      <c r="E84" s="34">
        <v>600000</v>
      </c>
      <c r="F84" s="34">
        <v>600000</v>
      </c>
      <c r="G84" s="34">
        <v>600000</v>
      </c>
      <c r="H84" s="34">
        <v>600000</v>
      </c>
      <c r="I84" s="34">
        <v>600000</v>
      </c>
      <c r="J84" s="34">
        <v>600000</v>
      </c>
      <c r="K84" s="34">
        <v>600000</v>
      </c>
      <c r="L84" s="34">
        <v>600000</v>
      </c>
      <c r="M84" s="34">
        <v>600000</v>
      </c>
      <c r="N84" s="34">
        <v>1400000</v>
      </c>
      <c r="O84" s="34">
        <v>1400000</v>
      </c>
      <c r="P84" s="34">
        <v>1400000</v>
      </c>
      <c r="Q84" s="34">
        <v>1400000</v>
      </c>
      <c r="R84" s="34">
        <v>1587483.809655</v>
      </c>
      <c r="U84" s="34">
        <f t="shared" si="3"/>
        <v>600000</v>
      </c>
      <c r="V84" s="34">
        <f t="shared" si="4"/>
        <v>600000</v>
      </c>
      <c r="W84" s="34">
        <f t="shared" si="5"/>
        <v>1400000</v>
      </c>
      <c r="X84" s="34">
        <f t="shared" si="6"/>
        <v>1587483.809655</v>
      </c>
    </row>
    <row r="85" spans="2:24" ht="14.15" customHeight="1">
      <c r="B85" s="33" t="s">
        <v>708</v>
      </c>
      <c r="C85" s="34">
        <v>18838</v>
      </c>
      <c r="D85" s="34">
        <v>18838</v>
      </c>
      <c r="E85" s="34">
        <v>18864.749919999998</v>
      </c>
      <c r="F85" s="34">
        <v>27694</v>
      </c>
      <c r="G85" s="34">
        <v>15117</v>
      </c>
      <c r="H85" s="34">
        <v>15117</v>
      </c>
      <c r="I85" s="34">
        <v>7558.3770000000004</v>
      </c>
      <c r="J85" s="34">
        <v>13846.627</v>
      </c>
      <c r="K85" s="34">
        <v>13846.627</v>
      </c>
      <c r="L85" s="34">
        <v>6923.3135000000002</v>
      </c>
      <c r="M85" s="34" t="s">
        <v>117</v>
      </c>
      <c r="N85" s="34" t="s">
        <v>117</v>
      </c>
      <c r="O85" s="34" t="s">
        <v>117</v>
      </c>
      <c r="P85" s="34"/>
      <c r="Q85" s="34"/>
      <c r="R85" s="34"/>
      <c r="U85" s="34">
        <f t="shared" si="3"/>
        <v>27694</v>
      </c>
      <c r="V85" s="34">
        <f t="shared" si="4"/>
        <v>13846.627</v>
      </c>
      <c r="W85" s="34" t="str">
        <f t="shared" si="5"/>
        <v/>
      </c>
      <c r="X85" s="34"/>
    </row>
    <row r="86" spans="2:24" ht="14.15" customHeight="1">
      <c r="B86" s="33" t="s">
        <v>709</v>
      </c>
      <c r="C86" s="34">
        <v>165383.31018999999</v>
      </c>
      <c r="D86" s="34">
        <v>164177.06018999999</v>
      </c>
      <c r="E86" s="34">
        <v>164177.06018999999</v>
      </c>
      <c r="F86" s="34">
        <v>164177.06018999999</v>
      </c>
      <c r="G86" s="34">
        <v>163955.60944</v>
      </c>
      <c r="H86" s="34">
        <v>163955.60944</v>
      </c>
      <c r="I86" s="34">
        <v>163955.60944</v>
      </c>
      <c r="J86" s="34">
        <v>314216.992685</v>
      </c>
      <c r="K86" s="34">
        <v>314216.992685</v>
      </c>
      <c r="L86" s="34">
        <v>265729.47218899999</v>
      </c>
      <c r="M86" s="34">
        <v>265953.242226</v>
      </c>
      <c r="N86" s="34">
        <v>151258.08622299999</v>
      </c>
      <c r="O86" s="34">
        <v>152959.46722699999</v>
      </c>
      <c r="P86" s="34">
        <v>154951.03588000001</v>
      </c>
      <c r="Q86" s="34">
        <v>155624.488304</v>
      </c>
      <c r="R86" s="34">
        <v>156501.737295</v>
      </c>
      <c r="U86" s="34">
        <f t="shared" si="3"/>
        <v>164177.06018999999</v>
      </c>
      <c r="V86" s="34">
        <f t="shared" si="4"/>
        <v>314216.992685</v>
      </c>
      <c r="W86" s="34">
        <f t="shared" si="5"/>
        <v>151258.08622299999</v>
      </c>
      <c r="X86" s="34">
        <f t="shared" si="6"/>
        <v>156501.737295</v>
      </c>
    </row>
    <row r="87" spans="2:24" ht="14.15" customHeight="1">
      <c r="B87" s="33" t="s">
        <v>710</v>
      </c>
      <c r="C87" s="34">
        <v>74614.223211000004</v>
      </c>
      <c r="D87" s="34">
        <v>74868.594446999996</v>
      </c>
      <c r="E87" s="34">
        <v>75122.965683000002</v>
      </c>
      <c r="F87" s="34">
        <v>75994</v>
      </c>
      <c r="G87" s="34">
        <v>77627.787437999999</v>
      </c>
      <c r="H87" s="34">
        <v>78396.053755999994</v>
      </c>
      <c r="I87" s="34">
        <v>78805.900208000006</v>
      </c>
      <c r="J87" s="34">
        <v>80150.100424000004</v>
      </c>
      <c r="K87" s="34">
        <v>81069.821182999993</v>
      </c>
      <c r="L87" s="34">
        <v>81926.898942999993</v>
      </c>
      <c r="M87" s="34">
        <v>82846.819701999993</v>
      </c>
      <c r="N87" s="34">
        <v>80863.703802000004</v>
      </c>
      <c r="O87" s="34">
        <v>81084.200180999993</v>
      </c>
      <c r="P87" s="34">
        <v>81304.696559999997</v>
      </c>
      <c r="Q87" s="34">
        <v>81525.192937999993</v>
      </c>
      <c r="R87" s="34">
        <v>81584.612324999995</v>
      </c>
      <c r="U87" s="34">
        <f t="shared" si="3"/>
        <v>75994</v>
      </c>
      <c r="V87" s="34">
        <f t="shared" si="4"/>
        <v>80150.100424000004</v>
      </c>
      <c r="W87" s="34">
        <f t="shared" si="5"/>
        <v>80863.703802000004</v>
      </c>
      <c r="X87" s="34">
        <f t="shared" si="6"/>
        <v>81584.612324999995</v>
      </c>
    </row>
    <row r="88" spans="2:24" ht="14.15" customHeight="1">
      <c r="B88" s="33" t="s">
        <v>711</v>
      </c>
      <c r="C88" s="34">
        <v>42832.281948000076</v>
      </c>
      <c r="D88" s="34">
        <v>41710.149502000124</v>
      </c>
      <c r="E88" s="34">
        <v>41555.777473000009</v>
      </c>
      <c r="F88" s="34">
        <v>40992.54047800001</v>
      </c>
      <c r="G88" s="34">
        <v>40838.16844899999</v>
      </c>
      <c r="H88" s="34">
        <v>40683.796419999999</v>
      </c>
      <c r="I88" s="34">
        <v>40529.424390999884</v>
      </c>
      <c r="J88" s="34">
        <v>40075.408339000118</v>
      </c>
      <c r="K88" s="34">
        <v>40837.989396000048</v>
      </c>
      <c r="L88" s="34">
        <v>42059.346996000037</v>
      </c>
      <c r="M88" s="34">
        <v>43280.704596000025</v>
      </c>
      <c r="N88" s="34">
        <v>36040.324952000286</v>
      </c>
      <c r="O88" s="34">
        <v>35885.952923000092</v>
      </c>
      <c r="P88" s="34">
        <v>35731.58089400013</v>
      </c>
      <c r="Q88" s="34">
        <v>35577.208865000168</v>
      </c>
      <c r="R88" s="34">
        <v>34553.071325999917</v>
      </c>
      <c r="U88" s="34">
        <f t="shared" si="3"/>
        <v>40992.54047800001</v>
      </c>
      <c r="V88" s="34">
        <f t="shared" si="4"/>
        <v>40075.408339000118</v>
      </c>
      <c r="W88" s="34">
        <f t="shared" si="5"/>
        <v>36040.324952000286</v>
      </c>
      <c r="X88" s="34">
        <f t="shared" si="6"/>
        <v>34553.071325999917</v>
      </c>
    </row>
    <row r="89" spans="2:24" ht="14.15" customHeight="1">
      <c r="B89" s="37" t="s">
        <v>145</v>
      </c>
      <c r="C89" s="35">
        <v>2120136.8548339098</v>
      </c>
      <c r="D89" s="35">
        <v>2100122.5563774803</v>
      </c>
      <c r="E89" s="35">
        <v>2127138.9616985298</v>
      </c>
      <c r="F89" s="35">
        <v>2063317</v>
      </c>
      <c r="G89" s="35">
        <v>2027166.0104806002</v>
      </c>
      <c r="H89" s="35">
        <v>2026548.4014660001</v>
      </c>
      <c r="I89" s="35">
        <v>1979529.0118654401</v>
      </c>
      <c r="J89" s="35">
        <v>2023865.0990004409</v>
      </c>
      <c r="K89" s="35">
        <v>2045367.6420695123</v>
      </c>
      <c r="L89" s="35">
        <v>2020328.2055718401</v>
      </c>
      <c r="M89" s="35">
        <v>2039987.7417777639</v>
      </c>
      <c r="N89" s="35">
        <v>2008869.5187696626</v>
      </c>
      <c r="O89" s="35">
        <v>2025873.6122668898</v>
      </c>
      <c r="P89" s="35">
        <v>2027976.9413896438</v>
      </c>
      <c r="Q89" s="35">
        <v>2009905.8667211712</v>
      </c>
      <c r="R89" s="35">
        <v>2935982.6959197363</v>
      </c>
      <c r="U89" s="35">
        <f t="shared" si="3"/>
        <v>2063317</v>
      </c>
      <c r="V89" s="35">
        <f t="shared" si="4"/>
        <v>2023865.0990004409</v>
      </c>
      <c r="W89" s="35">
        <f t="shared" si="5"/>
        <v>2008869.5187696626</v>
      </c>
      <c r="X89" s="35">
        <f t="shared" si="6"/>
        <v>2935982.6959197363</v>
      </c>
    </row>
    <row r="90" spans="2:24" ht="14.15" customHeight="1">
      <c r="C90" s="31"/>
      <c r="D90" s="31"/>
      <c r="E90" s="31"/>
      <c r="F90" s="31"/>
      <c r="G90" s="31"/>
      <c r="H90" s="31"/>
      <c r="I90" s="31"/>
      <c r="J90" s="31"/>
      <c r="K90" s="31"/>
      <c r="L90" s="31"/>
      <c r="M90" s="31"/>
      <c r="N90" s="31"/>
      <c r="O90" s="31"/>
      <c r="P90" s="31"/>
      <c r="Q90" s="31"/>
      <c r="R90" s="31"/>
      <c r="U90" s="31"/>
      <c r="V90" s="31"/>
      <c r="W90" s="31"/>
      <c r="X90" s="31"/>
    </row>
    <row r="91" spans="2:24" ht="14.15" customHeight="1">
      <c r="B91" s="37" t="s">
        <v>155</v>
      </c>
      <c r="C91" s="35">
        <v>2934069.7216769997</v>
      </c>
      <c r="D91" s="35">
        <v>2730546.3208110002</v>
      </c>
      <c r="E91" s="35">
        <v>2764789.0069559999</v>
      </c>
      <c r="F91" s="35">
        <v>2695739.7035619998</v>
      </c>
      <c r="G91" s="35">
        <v>2868732.5247439998</v>
      </c>
      <c r="H91" s="35">
        <v>2746399.3648220003</v>
      </c>
      <c r="I91" s="35">
        <v>2624827.8917220002</v>
      </c>
      <c r="J91" s="35">
        <v>2466595.8549119998</v>
      </c>
      <c r="K91" s="35">
        <v>2687986.5979749998</v>
      </c>
      <c r="L91" s="35">
        <v>2570191.1506250002</v>
      </c>
      <c r="M91" s="35">
        <v>2578228.1894529997</v>
      </c>
      <c r="N91" s="35">
        <v>2416063.7207800001</v>
      </c>
      <c r="O91" s="35">
        <v>2628836.987437</v>
      </c>
      <c r="P91" s="35">
        <v>2605163.8869470004</v>
      </c>
      <c r="Q91" s="35">
        <v>2603985.0857410002</v>
      </c>
      <c r="R91" s="35">
        <v>4606452.0784609998</v>
      </c>
      <c r="U91" s="35">
        <f t="shared" si="3"/>
        <v>2695739.7035619998</v>
      </c>
      <c r="V91" s="35">
        <f t="shared" si="4"/>
        <v>2466595.8549119998</v>
      </c>
      <c r="W91" s="35">
        <f t="shared" si="5"/>
        <v>2416063.7207800001</v>
      </c>
      <c r="X91" s="35">
        <f t="shared" si="6"/>
        <v>4606452.0784609998</v>
      </c>
    </row>
    <row r="93" spans="2:24" ht="14.15" customHeight="1">
      <c r="B93" s="15" t="s">
        <v>712</v>
      </c>
      <c r="C93" s="39">
        <v>1370928.6366999999</v>
      </c>
      <c r="D93" s="39">
        <v>1435562.670524</v>
      </c>
      <c r="E93" s="39">
        <v>1447560.2989729999</v>
      </c>
      <c r="F93" s="39">
        <v>1449745.0547809999</v>
      </c>
      <c r="G93" s="39">
        <v>1358920.262685</v>
      </c>
      <c r="H93" s="39">
        <v>1388335.277737</v>
      </c>
      <c r="I93" s="39">
        <v>1414548.78758</v>
      </c>
      <c r="J93" s="39">
        <v>1468000.97422</v>
      </c>
      <c r="K93" s="39">
        <v>1391706.640262</v>
      </c>
      <c r="L93" s="39">
        <v>1431953.0707390001</v>
      </c>
      <c r="M93" s="39">
        <v>1467733.0726940001</v>
      </c>
      <c r="N93" s="39">
        <v>1622156.5074209999</v>
      </c>
      <c r="O93" s="39">
        <v>1550651.6988969999</v>
      </c>
      <c r="P93" s="39">
        <v>1621024.684293</v>
      </c>
      <c r="Q93" s="39">
        <v>1650077.4592629999</v>
      </c>
      <c r="R93" s="39">
        <v>1350523.984808</v>
      </c>
      <c r="U93" s="39">
        <f t="shared" si="3"/>
        <v>1449745.0547809999</v>
      </c>
      <c r="V93" s="39">
        <f t="shared" si="4"/>
        <v>1468000.97422</v>
      </c>
      <c r="W93" s="39">
        <f t="shared" si="5"/>
        <v>1622156.5074209999</v>
      </c>
      <c r="X93" s="39">
        <f t="shared" si="6"/>
        <v>1350523.984808</v>
      </c>
    </row>
    <row r="94" spans="2:24" ht="14.15" customHeight="1">
      <c r="B94" s="40" t="s">
        <v>713</v>
      </c>
      <c r="C94" s="39">
        <v>2578978.1036459999</v>
      </c>
      <c r="D94" s="39">
        <v>2685725.962053</v>
      </c>
      <c r="E94" s="39">
        <v>2651169.7205400001</v>
      </c>
      <c r="F94" s="39">
        <v>2650541.8023580001</v>
      </c>
      <c r="G94" s="39">
        <v>2663741.4604290002</v>
      </c>
      <c r="H94" s="39">
        <v>2714315.3802359998</v>
      </c>
      <c r="I94" s="39">
        <v>2768482.607667</v>
      </c>
      <c r="J94" s="39">
        <v>2905410.6824210002</v>
      </c>
      <c r="K94" s="39">
        <v>2891694.0113710002</v>
      </c>
      <c r="L94" s="39">
        <v>2961275.6050410001</v>
      </c>
      <c r="M94" s="39">
        <v>3035465.6660679998</v>
      </c>
      <c r="N94" s="39">
        <v>3288325.007394</v>
      </c>
      <c r="O94" s="39">
        <v>3281774.8681629999</v>
      </c>
      <c r="P94" s="39">
        <v>3447591.9951479998</v>
      </c>
      <c r="Q94" s="39">
        <v>3469473.0841600001</v>
      </c>
      <c r="R94" s="39">
        <v>3486373.7116629998</v>
      </c>
      <c r="U94" s="39">
        <f t="shared" si="3"/>
        <v>2650541.8023580001</v>
      </c>
      <c r="V94" s="39">
        <f t="shared" si="4"/>
        <v>2905410.6824210002</v>
      </c>
      <c r="W94" s="39">
        <f t="shared" si="5"/>
        <v>3288325.007394</v>
      </c>
      <c r="X94" s="39">
        <f t="shared" si="6"/>
        <v>3486373.7116629998</v>
      </c>
    </row>
    <row r="96" spans="2:24" ht="14.15" customHeight="1">
      <c r="B96" s="37" t="s">
        <v>714</v>
      </c>
      <c r="C96" s="35">
        <v>6883976.4620229993</v>
      </c>
      <c r="D96" s="35">
        <v>6851834.9533879999</v>
      </c>
      <c r="E96" s="35">
        <v>6863519.0264689997</v>
      </c>
      <c r="F96" s="35">
        <v>6796026.5607010005</v>
      </c>
      <c r="G96" s="35">
        <v>6891394.247858</v>
      </c>
      <c r="H96" s="35">
        <v>6849050.0227950001</v>
      </c>
      <c r="I96" s="35">
        <v>6807859.2869690005</v>
      </c>
      <c r="J96" s="35">
        <v>6840007.5115530007</v>
      </c>
      <c r="K96" s="35">
        <v>6971387.2496080007</v>
      </c>
      <c r="L96" s="35">
        <v>6963419.8264050009</v>
      </c>
      <c r="M96" s="35">
        <v>7081426.9282149989</v>
      </c>
      <c r="N96" s="35">
        <v>7326545.235595</v>
      </c>
      <c r="O96" s="35">
        <v>7461263.5544969998</v>
      </c>
      <c r="P96" s="35">
        <v>7673780.5663879998</v>
      </c>
      <c r="Q96" s="35">
        <v>7723535.629164</v>
      </c>
      <c r="R96" s="35">
        <v>9443349.7749320008</v>
      </c>
      <c r="U96" s="35">
        <f t="shared" si="3"/>
        <v>6796026.5607010005</v>
      </c>
      <c r="V96" s="35">
        <f t="shared" si="4"/>
        <v>6840007.5115530007</v>
      </c>
      <c r="W96" s="35">
        <f t="shared" si="5"/>
        <v>7326545.235595</v>
      </c>
      <c r="X96" s="35">
        <f t="shared" si="6"/>
        <v>9443349.7749320008</v>
      </c>
    </row>
  </sheetData>
  <hyperlinks>
    <hyperlink ref="B1" location="Contenido!A1" display="Volver al inicio" xr:uid="{1EBC78C7-95E7-4455-8A1E-A8AB766DEA1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14"/>
  <sheetViews>
    <sheetView showGridLines="0" zoomScaleNormal="100" workbookViewId="0">
      <pane xSplit="3" ySplit="3" topLeftCell="AV4" activePane="bottomRight" state="frozen"/>
      <selection pane="topRight" activeCell="B42" sqref="B42"/>
      <selection pane="bottomLeft" activeCell="B42" sqref="B42"/>
      <selection pane="bottomRight" activeCell="C3" sqref="C3"/>
    </sheetView>
  </sheetViews>
  <sheetFormatPr baseColWidth="10" defaultColWidth="11.453125" defaultRowHeight="14.15" customHeight="1"/>
  <cols>
    <col min="1" max="1" width="9.453125" style="12" customWidth="1"/>
    <col min="2" max="2" width="29.6328125" style="618" customWidth="1"/>
    <col min="3" max="3" width="27.1796875" style="618" customWidth="1"/>
    <col min="4" max="59" width="11" style="42" customWidth="1"/>
    <col min="60" max="16384" width="11.453125" style="12"/>
  </cols>
  <sheetData>
    <row r="1" spans="2:59" ht="14.15" customHeight="1">
      <c r="B1" s="533" t="s">
        <v>32</v>
      </c>
      <c r="C1" s="533"/>
    </row>
    <row r="2" spans="2:59" ht="14.15" customHeight="1">
      <c r="B2" s="894" t="s">
        <v>33</v>
      </c>
      <c r="C2" s="894"/>
    </row>
    <row r="3" spans="2:59" ht="14.15" customHeight="1" thickBot="1">
      <c r="B3" s="419" t="s">
        <v>34</v>
      </c>
      <c r="C3" s="419"/>
      <c r="D3" s="420" t="s">
        <v>35</v>
      </c>
      <c r="E3" s="420" t="s">
        <v>36</v>
      </c>
      <c r="F3" s="420" t="s">
        <v>37</v>
      </c>
      <c r="G3" s="420" t="s">
        <v>38</v>
      </c>
      <c r="H3" s="655">
        <v>2015</v>
      </c>
      <c r="I3" s="420" t="s">
        <v>39</v>
      </c>
      <c r="J3" s="420" t="s">
        <v>40</v>
      </c>
      <c r="K3" s="420" t="s">
        <v>41</v>
      </c>
      <c r="L3" s="420" t="s">
        <v>42</v>
      </c>
      <c r="M3" s="655">
        <f>+H3+1</f>
        <v>2016</v>
      </c>
      <c r="N3" s="420" t="s">
        <v>43</v>
      </c>
      <c r="O3" s="420" t="s">
        <v>44</v>
      </c>
      <c r="P3" s="420" t="s">
        <v>45</v>
      </c>
      <c r="Q3" s="420" t="s">
        <v>46</v>
      </c>
      <c r="R3" s="655">
        <f>+M3+1</f>
        <v>2017</v>
      </c>
      <c r="S3" s="420" t="s">
        <v>47</v>
      </c>
      <c r="T3" s="420" t="s">
        <v>48</v>
      </c>
      <c r="U3" s="420" t="s">
        <v>49</v>
      </c>
      <c r="V3" s="420" t="s">
        <v>50</v>
      </c>
      <c r="W3" s="655">
        <f>+R3+1</f>
        <v>2018</v>
      </c>
      <c r="X3" s="420" t="s">
        <v>51</v>
      </c>
      <c r="Y3" s="420" t="s">
        <v>52</v>
      </c>
      <c r="Z3" s="420" t="s">
        <v>53</v>
      </c>
      <c r="AA3" s="420" t="s">
        <v>54</v>
      </c>
      <c r="AB3" s="655">
        <f>+W3+1</f>
        <v>2019</v>
      </c>
      <c r="AC3" s="420" t="s">
        <v>55</v>
      </c>
      <c r="AD3" s="420" t="s">
        <v>56</v>
      </c>
      <c r="AE3" s="420" t="s">
        <v>57</v>
      </c>
      <c r="AF3" s="420" t="s">
        <v>58</v>
      </c>
      <c r="AG3" s="655">
        <f>+AB3+1</f>
        <v>2020</v>
      </c>
      <c r="AH3" s="420" t="s">
        <v>59</v>
      </c>
      <c r="AI3" s="420" t="s">
        <v>60</v>
      </c>
      <c r="AJ3" s="420" t="s">
        <v>61</v>
      </c>
      <c r="AK3" s="420" t="s">
        <v>62</v>
      </c>
      <c r="AL3" s="655">
        <f>+AG3+1</f>
        <v>2021</v>
      </c>
      <c r="AM3" s="420" t="s">
        <v>63</v>
      </c>
      <c r="AN3" s="420" t="s">
        <v>64</v>
      </c>
      <c r="AO3" s="420" t="s">
        <v>65</v>
      </c>
      <c r="AP3" s="420" t="s">
        <v>66</v>
      </c>
      <c r="AQ3" s="655">
        <f>+AL3+1</f>
        <v>2022</v>
      </c>
      <c r="AR3" s="420" t="s">
        <v>67</v>
      </c>
      <c r="AS3" s="420" t="s">
        <v>68</v>
      </c>
      <c r="AT3" s="420" t="s">
        <v>723</v>
      </c>
      <c r="AU3" s="420" t="s">
        <v>750</v>
      </c>
      <c r="AV3" s="655">
        <f>+AQ3+1</f>
        <v>2023</v>
      </c>
      <c r="AW3" s="420" t="s">
        <v>759</v>
      </c>
      <c r="AX3" s="420" t="s">
        <v>768</v>
      </c>
      <c r="AY3" s="420" t="s">
        <v>779</v>
      </c>
      <c r="AZ3" s="420" t="s">
        <v>785</v>
      </c>
      <c r="BA3" s="655">
        <f>+AV3+1</f>
        <v>2024</v>
      </c>
      <c r="BB3" s="420" t="s">
        <v>802</v>
      </c>
      <c r="BC3" s="420" t="s">
        <v>808</v>
      </c>
      <c r="BD3" s="420" t="s">
        <v>846</v>
      </c>
      <c r="BE3" s="420" t="s">
        <v>887</v>
      </c>
      <c r="BF3" s="655">
        <v>2025</v>
      </c>
      <c r="BG3" s="420" t="s">
        <v>1031</v>
      </c>
    </row>
    <row r="4" spans="2:59" ht="14.15" customHeight="1" thickTop="1">
      <c r="B4" s="890" t="s">
        <v>916</v>
      </c>
      <c r="C4" s="892" t="s">
        <v>932</v>
      </c>
    </row>
    <row r="5" spans="2:59" ht="14.15" customHeight="1" thickBot="1">
      <c r="B5" s="891"/>
      <c r="C5" s="89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row>
    <row r="6" spans="2:59" ht="14.15" customHeight="1" thickTop="1">
      <c r="B6" s="618" t="s">
        <v>915</v>
      </c>
      <c r="C6" s="618" t="s">
        <v>934</v>
      </c>
    </row>
    <row r="7" spans="2:59" s="15" customFormat="1" ht="14.15" customHeight="1">
      <c r="B7" s="841" t="s">
        <v>70</v>
      </c>
      <c r="C7" s="859" t="s">
        <v>902</v>
      </c>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row>
    <row r="8" spans="2:59" ht="14.15" customHeight="1">
      <c r="B8" s="618" t="s">
        <v>71</v>
      </c>
      <c r="C8" s="860" t="s">
        <v>903</v>
      </c>
      <c r="D8" s="44">
        <v>539586.22373013478</v>
      </c>
      <c r="E8" s="44">
        <v>503725.06295886519</v>
      </c>
      <c r="F8" s="44">
        <v>517346.62347700004</v>
      </c>
      <c r="G8" s="44">
        <v>1044955.6509449999</v>
      </c>
      <c r="H8" s="650">
        <f>+G8+F8+E8+D8</f>
        <v>2605613.5611109999</v>
      </c>
      <c r="I8" s="44">
        <v>1060581.576412</v>
      </c>
      <c r="J8" s="44">
        <v>569167.47465600003</v>
      </c>
      <c r="K8" s="44">
        <v>480882.16040599998</v>
      </c>
      <c r="L8" s="44">
        <v>493696.17176600033</v>
      </c>
      <c r="M8" s="650">
        <f>+L8+K8+J8+I8</f>
        <v>2604327.3832400003</v>
      </c>
      <c r="N8" s="44">
        <v>447381.11200900003</v>
      </c>
      <c r="O8" s="44">
        <v>420339.69722699991</v>
      </c>
      <c r="P8" s="44">
        <v>470739.04384700011</v>
      </c>
      <c r="Q8" s="44">
        <v>499590.37656</v>
      </c>
      <c r="R8" s="650">
        <f>+Q8+P8+O8+N8</f>
        <v>1838050.2296430001</v>
      </c>
      <c r="S8" s="44">
        <v>509067.95079500001</v>
      </c>
      <c r="T8" s="44">
        <v>447339.93446399999</v>
      </c>
      <c r="U8" s="44">
        <v>475992.36910399992</v>
      </c>
      <c r="V8" s="44">
        <v>521600.47136300011</v>
      </c>
      <c r="W8" s="650">
        <f>+V8+U8+T8+S8</f>
        <v>1954000.725726</v>
      </c>
      <c r="X8" s="44">
        <v>495959.291081</v>
      </c>
      <c r="Y8" s="44">
        <v>433775.77675399999</v>
      </c>
      <c r="Z8" s="44">
        <v>404044.46512199997</v>
      </c>
      <c r="AA8" s="457">
        <v>362495.20049099997</v>
      </c>
      <c r="AB8" s="650">
        <f>+AA8+Z8+Y8+X8</f>
        <v>1696274.7334480002</v>
      </c>
      <c r="AC8" s="44">
        <v>395529.09170599992</v>
      </c>
      <c r="AD8" s="44">
        <v>368379.82423299999</v>
      </c>
      <c r="AE8" s="44">
        <v>260911.16977300006</v>
      </c>
      <c r="AF8" s="457">
        <v>273532.94550599996</v>
      </c>
      <c r="AG8" s="650">
        <f>+AF8+AE8+AD8+AC8</f>
        <v>1298353.0312179998</v>
      </c>
      <c r="AH8" s="44">
        <v>376655</v>
      </c>
      <c r="AI8" s="44">
        <v>326119.34560400003</v>
      </c>
      <c r="AJ8" s="44">
        <v>293467.65568099997</v>
      </c>
      <c r="AK8" s="457">
        <v>481571.08058300009</v>
      </c>
      <c r="AL8" s="650">
        <f>+AK8+AJ8+AI8+AH8</f>
        <v>1477813.0818680001</v>
      </c>
      <c r="AM8" s="44">
        <v>575745.946031</v>
      </c>
      <c r="AN8" s="44">
        <v>393444.25509300001</v>
      </c>
      <c r="AO8" s="44">
        <v>403137.94342500006</v>
      </c>
      <c r="AP8" s="457">
        <v>564806.13675499998</v>
      </c>
      <c r="AQ8" s="650">
        <f>+AP8+AO8+AN8+AM8</f>
        <v>1937134.2813039999</v>
      </c>
      <c r="AR8" s="44">
        <v>663810.13191600004</v>
      </c>
      <c r="AS8" s="44">
        <v>510290.43199999997</v>
      </c>
      <c r="AT8" s="44">
        <v>533019.79777299985</v>
      </c>
      <c r="AU8" s="457">
        <v>614241.89780499996</v>
      </c>
      <c r="AV8" s="650">
        <f>+AU8+AT8+AS8+AR8</f>
        <v>2321362.2594940001</v>
      </c>
      <c r="AW8" s="44">
        <v>355360.81829099997</v>
      </c>
      <c r="AX8" s="44">
        <v>615312.70608799998</v>
      </c>
      <c r="AY8" s="44">
        <v>386503.90957800008</v>
      </c>
      <c r="AZ8" s="457">
        <v>851307.14352099993</v>
      </c>
      <c r="BA8" s="650">
        <f>+AZ8+AY8+AX8+AW8</f>
        <v>2208484.577478</v>
      </c>
      <c r="BB8" s="44">
        <v>397541.52166899998</v>
      </c>
      <c r="BC8" s="44">
        <v>325676.00387499999</v>
      </c>
      <c r="BD8" s="44">
        <v>306408.00188400003</v>
      </c>
      <c r="BE8" s="457">
        <v>331694.03470900003</v>
      </c>
      <c r="BF8" s="650">
        <f>+BE8+BD8+BC8+BB8</f>
        <v>1361319.562137</v>
      </c>
      <c r="BG8" s="44">
        <v>304757.84816400002</v>
      </c>
    </row>
    <row r="9" spans="2:59" ht="14.15" customHeight="1">
      <c r="B9" s="618" t="s">
        <v>72</v>
      </c>
      <c r="C9" s="860" t="s">
        <v>904</v>
      </c>
      <c r="D9" s="44">
        <v>166171.13452700002</v>
      </c>
      <c r="E9" s="44">
        <v>175872.47708099999</v>
      </c>
      <c r="F9" s="44">
        <v>190256.93055099994</v>
      </c>
      <c r="G9" s="44">
        <v>195692.00166200008</v>
      </c>
      <c r="H9" s="650">
        <f t="shared" ref="H9:H12" si="0">+G9+F9+E9+D9</f>
        <v>727992.54382100003</v>
      </c>
      <c r="I9" s="44">
        <v>209873.06075400001</v>
      </c>
      <c r="J9" s="44">
        <v>197206.405291</v>
      </c>
      <c r="K9" s="44">
        <v>214050.04743199993</v>
      </c>
      <c r="L9" s="44">
        <v>203686.87812900008</v>
      </c>
      <c r="M9" s="650">
        <f t="shared" ref="M9:M12" si="1">+L9+K9+J9+I9</f>
        <v>824816.39160600002</v>
      </c>
      <c r="N9" s="44">
        <v>206007.24705800001</v>
      </c>
      <c r="O9" s="44">
        <v>225383.42169300001</v>
      </c>
      <c r="P9" s="44">
        <v>235887.19543100003</v>
      </c>
      <c r="Q9" s="44">
        <v>226768.8520839999</v>
      </c>
      <c r="R9" s="650">
        <f t="shared" ref="R9:R12" si="2">+Q9+P9+O9+N9</f>
        <v>894046.71626599994</v>
      </c>
      <c r="S9" s="44">
        <v>231381.79572200001</v>
      </c>
      <c r="T9" s="44">
        <v>250226.98340500001</v>
      </c>
      <c r="U9" s="44">
        <v>265596.12798500003</v>
      </c>
      <c r="V9" s="44">
        <v>267175.92588599992</v>
      </c>
      <c r="W9" s="650">
        <f t="shared" ref="W9:W12" si="3">+V9+U9+T9+S9</f>
        <v>1014380.8329980001</v>
      </c>
      <c r="X9" s="44">
        <v>262695.60609299998</v>
      </c>
      <c r="Y9" s="44">
        <v>337965.11506499996</v>
      </c>
      <c r="Z9" s="44">
        <v>436333.68281400006</v>
      </c>
      <c r="AA9" s="457">
        <v>421149.18013000011</v>
      </c>
      <c r="AB9" s="650">
        <f t="shared" ref="AB9:AB12" si="4">+AA9+Z9+Y9+X9</f>
        <v>1458143.5841020001</v>
      </c>
      <c r="AC9" s="44">
        <v>437271.32002300001</v>
      </c>
      <c r="AD9" s="44">
        <v>431467.324853</v>
      </c>
      <c r="AE9" s="44">
        <v>463622.98852699995</v>
      </c>
      <c r="AF9" s="457">
        <v>515434.75216999999</v>
      </c>
      <c r="AG9" s="650">
        <f t="shared" ref="AG9:AG12" si="5">+AF9+AE9+AD9+AC9</f>
        <v>1847796.3855729999</v>
      </c>
      <c r="AH9" s="44">
        <v>497947</v>
      </c>
      <c r="AI9" s="44">
        <v>501637.69680099998</v>
      </c>
      <c r="AJ9" s="44">
        <v>560447.01107299991</v>
      </c>
      <c r="AK9" s="457">
        <v>586712.04465700011</v>
      </c>
      <c r="AL9" s="650">
        <f t="shared" ref="AL9:AL12" si="6">+AK9+AJ9+AI9+AH9</f>
        <v>2146743.7525310004</v>
      </c>
      <c r="AM9" s="44">
        <v>594780.54882799997</v>
      </c>
      <c r="AN9" s="44">
        <v>666491.14899999998</v>
      </c>
      <c r="AO9" s="44">
        <v>706020.34377499996</v>
      </c>
      <c r="AP9" s="457">
        <v>654477.01225899998</v>
      </c>
      <c r="AQ9" s="650">
        <f t="shared" ref="AQ9:AQ12" si="7">+AP9+AO9+AN9+AM9</f>
        <v>2621769.0538619999</v>
      </c>
      <c r="AR9" s="44">
        <v>630860.03893399995</v>
      </c>
      <c r="AS9" s="44">
        <v>679703.73100000003</v>
      </c>
      <c r="AT9" s="44">
        <v>698607.87385399989</v>
      </c>
      <c r="AU9" s="457">
        <v>740736.39104000013</v>
      </c>
      <c r="AV9" s="650">
        <f t="shared" ref="AV9:AV12" si="8">+AU9+AT9+AS9+AR9</f>
        <v>2749908.0348279998</v>
      </c>
      <c r="AW9" s="44">
        <v>778354.97859299998</v>
      </c>
      <c r="AX9" s="44">
        <v>758857.14479900012</v>
      </c>
      <c r="AY9" s="44">
        <v>735518.30754499999</v>
      </c>
      <c r="AZ9" s="457">
        <v>777508.06427800003</v>
      </c>
      <c r="BA9" s="650">
        <f t="shared" ref="BA9:BA12" si="9">+AZ9+AY9+AX9+AW9</f>
        <v>3050238.4952150006</v>
      </c>
      <c r="BB9" s="44">
        <v>826649.67830999999</v>
      </c>
      <c r="BC9" s="44">
        <v>748214.06658800005</v>
      </c>
      <c r="BD9" s="44">
        <v>759227.7988059998</v>
      </c>
      <c r="BE9" s="457">
        <v>742256.0770030003</v>
      </c>
      <c r="BF9" s="650">
        <f t="shared" ref="BF9:BF12" si="10">+BE9+BD9+BC9+BB9</f>
        <v>3076347.6207070001</v>
      </c>
      <c r="BG9" s="44">
        <v>762494.24783799995</v>
      </c>
    </row>
    <row r="10" spans="2:59" ht="14.15" customHeight="1">
      <c r="B10" s="618" t="s">
        <v>73</v>
      </c>
      <c r="C10" s="860" t="s">
        <v>905</v>
      </c>
      <c r="D10" s="44">
        <v>54280.572751000014</v>
      </c>
      <c r="E10" s="44">
        <v>56092.335172999985</v>
      </c>
      <c r="F10" s="44">
        <v>57544.391036999994</v>
      </c>
      <c r="G10" s="44">
        <v>58828.89115000001</v>
      </c>
      <c r="H10" s="650">
        <f t="shared" si="0"/>
        <v>226746.19011099997</v>
      </c>
      <c r="I10" s="44">
        <v>60394.073872000001</v>
      </c>
      <c r="J10" s="44">
        <v>65939.185817999998</v>
      </c>
      <c r="K10" s="44">
        <v>63576.846511999989</v>
      </c>
      <c r="L10" s="44">
        <v>67093.162888999999</v>
      </c>
      <c r="M10" s="650">
        <f t="shared" si="1"/>
        <v>257003.26909099999</v>
      </c>
      <c r="N10" s="44">
        <v>66274.177572999994</v>
      </c>
      <c r="O10" s="44">
        <v>65957.913503000018</v>
      </c>
      <c r="P10" s="44">
        <v>65437.076242999989</v>
      </c>
      <c r="Q10" s="44">
        <v>67031.388060000027</v>
      </c>
      <c r="R10" s="650">
        <f t="shared" si="2"/>
        <v>264700.55537900003</v>
      </c>
      <c r="S10" s="44">
        <v>67434.226443000007</v>
      </c>
      <c r="T10" s="44">
        <v>64282.107501999984</v>
      </c>
      <c r="U10" s="44">
        <v>69570.542320000008</v>
      </c>
      <c r="V10" s="44">
        <v>76360.354370999994</v>
      </c>
      <c r="W10" s="650">
        <f t="shared" si="3"/>
        <v>277647.23063599999</v>
      </c>
      <c r="X10" s="44">
        <v>77366.437248000002</v>
      </c>
      <c r="Y10" s="44">
        <v>99580.613887999993</v>
      </c>
      <c r="Z10" s="44">
        <v>105429.08048400001</v>
      </c>
      <c r="AA10" s="457">
        <v>156873.45828199998</v>
      </c>
      <c r="AB10" s="650">
        <f t="shared" si="4"/>
        <v>439249.58990199998</v>
      </c>
      <c r="AC10" s="44">
        <v>73725.297483000002</v>
      </c>
      <c r="AD10" s="44">
        <v>64645.983812999999</v>
      </c>
      <c r="AE10" s="44">
        <v>66425.008757000003</v>
      </c>
      <c r="AF10" s="457">
        <v>66794.593416999996</v>
      </c>
      <c r="AG10" s="650">
        <f t="shared" si="5"/>
        <v>271590.88347</v>
      </c>
      <c r="AH10" s="44">
        <v>65925</v>
      </c>
      <c r="AI10" s="44">
        <v>73754.619922000013</v>
      </c>
      <c r="AJ10" s="44">
        <v>79672.869576999976</v>
      </c>
      <c r="AK10" s="457">
        <v>89143.193539000029</v>
      </c>
      <c r="AL10" s="650">
        <f t="shared" si="6"/>
        <v>308495.68303800002</v>
      </c>
      <c r="AM10" s="44">
        <v>85851.091113000002</v>
      </c>
      <c r="AN10" s="44">
        <v>99810.216</v>
      </c>
      <c r="AO10" s="44">
        <v>111572.53191999998</v>
      </c>
      <c r="AP10" s="457">
        <v>132056.191915</v>
      </c>
      <c r="AQ10" s="650">
        <f t="shared" si="7"/>
        <v>429290.03094799997</v>
      </c>
      <c r="AR10" s="44">
        <v>156825.419341</v>
      </c>
      <c r="AS10" s="44">
        <v>158751.59599999999</v>
      </c>
      <c r="AT10" s="44">
        <v>156639.61661700002</v>
      </c>
      <c r="AU10" s="457">
        <v>162919.57269500004</v>
      </c>
      <c r="AV10" s="650">
        <f t="shared" si="8"/>
        <v>635136.20465300011</v>
      </c>
      <c r="AW10" s="44">
        <v>146863.23391800001</v>
      </c>
      <c r="AX10" s="44">
        <v>146878.37029300001</v>
      </c>
      <c r="AY10" s="44">
        <v>147766.20952699997</v>
      </c>
      <c r="AZ10" s="457">
        <v>149501.39548900002</v>
      </c>
      <c r="BA10" s="650">
        <f t="shared" si="9"/>
        <v>591009.20922700001</v>
      </c>
      <c r="BB10" s="44">
        <v>135807.256845</v>
      </c>
      <c r="BC10" s="44">
        <v>141503.74043799998</v>
      </c>
      <c r="BD10" s="44">
        <v>150606.28627700004</v>
      </c>
      <c r="BE10" s="457">
        <v>155737.72127600003</v>
      </c>
      <c r="BF10" s="650">
        <f t="shared" si="10"/>
        <v>583655.00483600004</v>
      </c>
      <c r="BG10" s="44">
        <v>144415.72395000001</v>
      </c>
    </row>
    <row r="11" spans="2:59" ht="14.15" customHeight="1">
      <c r="B11" s="618" t="s">
        <v>74</v>
      </c>
      <c r="C11" s="860" t="s">
        <v>906</v>
      </c>
      <c r="D11" s="44">
        <v>18936.600821</v>
      </c>
      <c r="E11" s="44">
        <v>17319.431306999999</v>
      </c>
      <c r="F11" s="44">
        <v>18890.870833000001</v>
      </c>
      <c r="G11" s="44">
        <v>18332.239604999995</v>
      </c>
      <c r="H11" s="650">
        <f t="shared" si="0"/>
        <v>73479.142565999995</v>
      </c>
      <c r="I11" s="44">
        <v>21466.895295999999</v>
      </c>
      <c r="J11" s="44">
        <v>16830.420312999999</v>
      </c>
      <c r="K11" s="44">
        <v>7465.594689000005</v>
      </c>
      <c r="L11" s="44">
        <v>5498.6084080000001</v>
      </c>
      <c r="M11" s="650">
        <f t="shared" si="1"/>
        <v>51261.518706000003</v>
      </c>
      <c r="N11" s="44">
        <v>10311.521417</v>
      </c>
      <c r="O11" s="44">
        <v>11596.473249999999</v>
      </c>
      <c r="P11" s="44">
        <v>13038.005024999999</v>
      </c>
      <c r="Q11" s="44">
        <v>16781.172480000001</v>
      </c>
      <c r="R11" s="650">
        <f t="shared" si="2"/>
        <v>51727.172171999991</v>
      </c>
      <c r="S11" s="44">
        <v>25970.971722000002</v>
      </c>
      <c r="T11" s="44">
        <v>45314.217074000007</v>
      </c>
      <c r="U11" s="44">
        <v>27207.293575000003</v>
      </c>
      <c r="V11" s="44">
        <v>22094.027443999992</v>
      </c>
      <c r="W11" s="650">
        <f t="shared" si="3"/>
        <v>120586.50981500001</v>
      </c>
      <c r="X11" s="44">
        <v>10260.515828</v>
      </c>
      <c r="Y11" s="44">
        <v>20328.589114000002</v>
      </c>
      <c r="Z11" s="44">
        <v>9574.8993000000009</v>
      </c>
      <c r="AA11" s="457">
        <v>462.68968299999688</v>
      </c>
      <c r="AB11" s="650">
        <f t="shared" si="4"/>
        <v>40626.693925</v>
      </c>
      <c r="AC11" s="44">
        <v>1213.0065090000001</v>
      </c>
      <c r="AD11" s="44">
        <v>782.31392699999992</v>
      </c>
      <c r="AE11" s="44">
        <v>0</v>
      </c>
      <c r="AF11" s="457">
        <v>17.334912000000031</v>
      </c>
      <c r="AG11" s="650">
        <f t="shared" si="5"/>
        <v>2012.655348</v>
      </c>
      <c r="AH11" s="44">
        <v>0</v>
      </c>
      <c r="AI11" s="44">
        <v>0</v>
      </c>
      <c r="AJ11" s="44">
        <v>0</v>
      </c>
      <c r="AK11" s="457">
        <v>0</v>
      </c>
      <c r="AL11" s="650">
        <f t="shared" si="6"/>
        <v>0</v>
      </c>
      <c r="AM11" s="44">
        <v>0</v>
      </c>
      <c r="AN11" s="44">
        <v>0</v>
      </c>
      <c r="AO11" s="44">
        <v>0</v>
      </c>
      <c r="AP11" s="457">
        <v>0</v>
      </c>
      <c r="AQ11" s="650">
        <f t="shared" si="7"/>
        <v>0</v>
      </c>
      <c r="AR11" s="44">
        <v>0</v>
      </c>
      <c r="AS11" s="44">
        <v>0</v>
      </c>
      <c r="AT11" s="44">
        <v>0</v>
      </c>
      <c r="AU11" s="457">
        <v>0</v>
      </c>
      <c r="AV11" s="650">
        <f t="shared" si="8"/>
        <v>0</v>
      </c>
      <c r="AW11" s="44">
        <v>0</v>
      </c>
      <c r="AX11" s="44">
        <v>0</v>
      </c>
      <c r="AY11" s="44">
        <v>0</v>
      </c>
      <c r="AZ11" s="457">
        <v>26957.247963999995</v>
      </c>
      <c r="BA11" s="650">
        <f t="shared" si="9"/>
        <v>26957.247963999995</v>
      </c>
      <c r="BB11" s="44">
        <v>273.71945599999998</v>
      </c>
      <c r="BC11" s="44">
        <v>0</v>
      </c>
      <c r="BD11" s="44">
        <v>0</v>
      </c>
      <c r="BE11" s="457">
        <v>0</v>
      </c>
      <c r="BF11" s="650">
        <f t="shared" si="10"/>
        <v>273.71945599999998</v>
      </c>
      <c r="BG11" s="44">
        <v>0</v>
      </c>
    </row>
    <row r="12" spans="2:59" ht="14.15" customHeight="1">
      <c r="B12" s="618" t="s">
        <v>75</v>
      </c>
      <c r="C12" s="860" t="s">
        <v>907</v>
      </c>
      <c r="D12" s="44">
        <v>11732.387707844002</v>
      </c>
      <c r="E12" s="44">
        <v>11999.383870155998</v>
      </c>
      <c r="F12" s="44">
        <v>12759.202341999997</v>
      </c>
      <c r="G12" s="44">
        <v>21375.415944</v>
      </c>
      <c r="H12" s="650">
        <f t="shared" si="0"/>
        <v>57866.389863999997</v>
      </c>
      <c r="I12" s="44">
        <v>10774.057733</v>
      </c>
      <c r="J12" s="44">
        <v>12697.242772</v>
      </c>
      <c r="K12" s="44">
        <v>10593.593415000003</v>
      </c>
      <c r="L12" s="44">
        <v>23436.373907000001</v>
      </c>
      <c r="M12" s="650">
        <f t="shared" si="1"/>
        <v>57501.267827000003</v>
      </c>
      <c r="N12" s="44">
        <v>11952.47422</v>
      </c>
      <c r="O12" s="44">
        <v>20057.253771</v>
      </c>
      <c r="P12" s="44">
        <v>-228.85886499999833</v>
      </c>
      <c r="Q12" s="44">
        <v>13730.155875</v>
      </c>
      <c r="R12" s="650">
        <f t="shared" si="2"/>
        <v>45511.025001000002</v>
      </c>
      <c r="S12" s="44">
        <v>12943.689974000001</v>
      </c>
      <c r="T12" s="44">
        <v>13343.437249999999</v>
      </c>
      <c r="U12" s="44">
        <v>13161.114717</v>
      </c>
      <c r="V12" s="44">
        <v>18366.28901</v>
      </c>
      <c r="W12" s="650">
        <f t="shared" si="3"/>
        <v>57814.530951000001</v>
      </c>
      <c r="X12" s="44">
        <v>14957.465926000001</v>
      </c>
      <c r="Y12" s="44">
        <v>21557.149407000001</v>
      </c>
      <c r="Z12" s="44">
        <v>28626.436195999995</v>
      </c>
      <c r="AA12" s="457">
        <v>26326.578094999997</v>
      </c>
      <c r="AB12" s="650">
        <f t="shared" si="4"/>
        <v>91467.629623999994</v>
      </c>
      <c r="AC12" s="44">
        <v>20654.918794000001</v>
      </c>
      <c r="AD12" s="44">
        <v>25793.152767999996</v>
      </c>
      <c r="AE12" s="44">
        <v>28049.304512999995</v>
      </c>
      <c r="AF12" s="457">
        <v>41756.258724000014</v>
      </c>
      <c r="AG12" s="650">
        <f t="shared" si="5"/>
        <v>116253.63479900001</v>
      </c>
      <c r="AH12" s="44">
        <v>39948</v>
      </c>
      <c r="AI12" s="44">
        <v>38385.107493000003</v>
      </c>
      <c r="AJ12" s="44">
        <v>44127.160428999996</v>
      </c>
      <c r="AK12" s="457">
        <v>55222.541135000007</v>
      </c>
      <c r="AL12" s="650">
        <f t="shared" si="6"/>
        <v>177682.80905700001</v>
      </c>
      <c r="AM12" s="44">
        <v>53090.717073</v>
      </c>
      <c r="AN12" s="44">
        <v>48259.659</v>
      </c>
      <c r="AO12" s="44">
        <v>79142.579079000017</v>
      </c>
      <c r="AP12" s="457">
        <v>415859.88917899999</v>
      </c>
      <c r="AQ12" s="650">
        <f t="shared" si="7"/>
        <v>596352.844331</v>
      </c>
      <c r="AR12" s="44">
        <v>55034.785434999998</v>
      </c>
      <c r="AS12" s="44">
        <v>235963.89499999999</v>
      </c>
      <c r="AT12" s="44">
        <v>93064.035362974741</v>
      </c>
      <c r="AU12" s="457">
        <v>139452.43932300003</v>
      </c>
      <c r="AV12" s="650">
        <f t="shared" si="8"/>
        <v>523515.15512097476</v>
      </c>
      <c r="AW12" s="44">
        <v>94816.691638999997</v>
      </c>
      <c r="AX12" s="44">
        <v>404078.29062099999</v>
      </c>
      <c r="AY12" s="44">
        <v>138604.97492799995</v>
      </c>
      <c r="AZ12" s="457">
        <v>292479.13122900005</v>
      </c>
      <c r="BA12" s="650">
        <f t="shared" si="9"/>
        <v>929979.08841700002</v>
      </c>
      <c r="BB12" s="44">
        <v>90264.122434000004</v>
      </c>
      <c r="BC12" s="44">
        <v>100648.259572</v>
      </c>
      <c r="BD12" s="44">
        <v>81102.012868999998</v>
      </c>
      <c r="BE12" s="457">
        <v>101508.96971799998</v>
      </c>
      <c r="BF12" s="650">
        <f t="shared" si="10"/>
        <v>373523.36459299998</v>
      </c>
      <c r="BG12" s="44">
        <v>59526.697584000001</v>
      </c>
    </row>
    <row r="13" spans="2:59" s="15" customFormat="1" ht="14.15" customHeight="1">
      <c r="B13" s="842" t="s">
        <v>76</v>
      </c>
      <c r="C13" s="861" t="s">
        <v>908</v>
      </c>
      <c r="D13" s="45">
        <f t="shared" ref="D13:F13" si="11">SUM(D8:D12)</f>
        <v>790706.91953697882</v>
      </c>
      <c r="E13" s="45">
        <f t="shared" si="11"/>
        <v>765008.69039002119</v>
      </c>
      <c r="F13" s="45">
        <f t="shared" si="11"/>
        <v>796798.01824</v>
      </c>
      <c r="G13" s="45">
        <f>SUM(G8:G12)</f>
        <v>1339184.199306</v>
      </c>
      <c r="H13" s="651">
        <f>+G13+F13+E13+D13</f>
        <v>3691697.8274730002</v>
      </c>
      <c r="I13" s="45">
        <f>SUM(I8:I12)</f>
        <v>1363089.6640669999</v>
      </c>
      <c r="J13" s="45">
        <f>SUM(J8:J12)</f>
        <v>861840.72885000007</v>
      </c>
      <c r="K13" s="45">
        <f>SUM(K8:K12)</f>
        <v>776568.24245399993</v>
      </c>
      <c r="L13" s="45">
        <v>793411.19509900047</v>
      </c>
      <c r="M13" s="651">
        <f>+L13+K13+J13+I13</f>
        <v>3794909.8304700004</v>
      </c>
      <c r="N13" s="45">
        <v>741926.53227700002</v>
      </c>
      <c r="O13" s="45">
        <v>743334.75944399997</v>
      </c>
      <c r="P13" s="45">
        <v>784872.46168100007</v>
      </c>
      <c r="Q13" s="45">
        <v>823901.94505899993</v>
      </c>
      <c r="R13" s="651">
        <f>+Q13+P13+O13+N13</f>
        <v>3094035.6984609999</v>
      </c>
      <c r="S13" s="45">
        <v>846798.63465599995</v>
      </c>
      <c r="T13" s="45">
        <v>820506.67969499994</v>
      </c>
      <c r="U13" s="45">
        <v>851527.44770099991</v>
      </c>
      <c r="V13" s="45">
        <v>905597.06807400007</v>
      </c>
      <c r="W13" s="651">
        <f>+V13+U13+T13+S13</f>
        <v>3424429.8301259996</v>
      </c>
      <c r="X13" s="45">
        <v>861239.31617600005</v>
      </c>
      <c r="Y13" s="45">
        <v>913207.24422800005</v>
      </c>
      <c r="Z13" s="45">
        <v>984008.56391600007</v>
      </c>
      <c r="AA13" s="458">
        <v>967307.10668100009</v>
      </c>
      <c r="AB13" s="651">
        <f>+AA13+Z13+Y13+X13</f>
        <v>3725762.2310009999</v>
      </c>
      <c r="AC13" s="45">
        <v>928393.63451500004</v>
      </c>
      <c r="AD13" s="45">
        <v>891068.59959400003</v>
      </c>
      <c r="AE13" s="45">
        <v>819008.47156999994</v>
      </c>
      <c r="AF13" s="458">
        <v>897535.88472900004</v>
      </c>
      <c r="AG13" s="651">
        <f>+AF13+AE13+AD13+AC13</f>
        <v>3536006.5904079997</v>
      </c>
      <c r="AH13" s="45">
        <v>980476</v>
      </c>
      <c r="AI13" s="45">
        <v>939896.76982000016</v>
      </c>
      <c r="AJ13" s="45">
        <v>977714.69675999996</v>
      </c>
      <c r="AK13" s="458">
        <v>1212647.8599140001</v>
      </c>
      <c r="AL13" s="651">
        <f>+AK13+AJ13+AI13+AH13</f>
        <v>4110735.3264939999</v>
      </c>
      <c r="AM13" s="45">
        <f>+SUM(AM8:AM12)</f>
        <v>1309468.3030449999</v>
      </c>
      <c r="AN13" s="45">
        <f>+SUM(AN8:AN12)</f>
        <v>1208005.2790930001</v>
      </c>
      <c r="AO13" s="45">
        <f>+SUM(AO8:AO12)</f>
        <v>1299873.3981990002</v>
      </c>
      <c r="AP13" s="458">
        <v>1767199.2301080001</v>
      </c>
      <c r="AQ13" s="651">
        <f>+AP13+AO13+AN13+AM13</f>
        <v>5584546.2104450008</v>
      </c>
      <c r="AR13" s="45">
        <v>1506530.3756259999</v>
      </c>
      <c r="AS13" s="45">
        <f>+SUM(AS8:AS12)</f>
        <v>1584709.6539999999</v>
      </c>
      <c r="AT13" s="45">
        <v>1481331.3236069744</v>
      </c>
      <c r="AU13" s="458">
        <v>1657350.3008630001</v>
      </c>
      <c r="AV13" s="651">
        <f>+AU13+AT13+AS13+AR13</f>
        <v>6229921.6540959738</v>
      </c>
      <c r="AW13" s="45">
        <v>1375395.7224409999</v>
      </c>
      <c r="AX13" s="45">
        <v>1925126.5118010002</v>
      </c>
      <c r="AY13" s="45">
        <f>+AY12+AY11+AY10+AY9+AY8</f>
        <v>1408393.4015779998</v>
      </c>
      <c r="AZ13" s="458">
        <f>+AZ12+AZ11+AZ10+AZ9+AZ8</f>
        <v>2097752.982481</v>
      </c>
      <c r="BA13" s="651">
        <f>+AZ13+AY13+AX13+AW13</f>
        <v>6806668.6183009995</v>
      </c>
      <c r="BB13" s="45">
        <f>+BB12+BB11+BB10+BB9+BB8</f>
        <v>1450536.2987139998</v>
      </c>
      <c r="BC13" s="45">
        <f>+BC12+BC11+BC10+BC9+BC8</f>
        <v>1316042.0704729999</v>
      </c>
      <c r="BD13" s="45">
        <f>+BD12+BD11+BD10+BD9+BD8</f>
        <v>1297344.0998359998</v>
      </c>
      <c r="BE13" s="458">
        <f t="shared" ref="BE13:BF13" si="12">+BE12+BE11+BE10+BE9+BE8</f>
        <v>1331196.8027060004</v>
      </c>
      <c r="BF13" s="651">
        <f t="shared" si="12"/>
        <v>5395119.2717289999</v>
      </c>
      <c r="BG13" s="45">
        <f>+BG12+BG11+BG10+BG9+BG8</f>
        <v>1271194.5175360001</v>
      </c>
    </row>
    <row r="14" spans="2:59" ht="14.15" customHeight="1">
      <c r="B14" s="843"/>
      <c r="C14" s="843"/>
    </row>
    <row r="15" spans="2:59" ht="14.15" customHeight="1">
      <c r="B15" s="844" t="s">
        <v>77</v>
      </c>
      <c r="C15" s="862" t="s">
        <v>909</v>
      </c>
      <c r="D15" s="691">
        <v>-613493.58885171439</v>
      </c>
      <c r="E15" s="691">
        <v>-589912.07193128555</v>
      </c>
      <c r="F15" s="691">
        <v>-676563.23865399999</v>
      </c>
      <c r="G15" s="691">
        <v>-1227207.320172</v>
      </c>
      <c r="H15" s="692">
        <f t="shared" ref="H15" si="13">+G15+F15+E15+D15</f>
        <v>-3107176.2196089998</v>
      </c>
      <c r="I15" s="691">
        <v>-1135672.065894</v>
      </c>
      <c r="J15" s="691">
        <v>-637754.18109699991</v>
      </c>
      <c r="K15" s="691">
        <v>-561048.75300900009</v>
      </c>
      <c r="L15" s="691">
        <v>-575805.43988227984</v>
      </c>
      <c r="M15" s="692">
        <f t="shared" ref="M15" si="14">+L15+K15+J15+I15</f>
        <v>-2910280.4398822798</v>
      </c>
      <c r="N15" s="691">
        <v>-523367.71954000002</v>
      </c>
      <c r="O15" s="691">
        <v>-500557.56915599998</v>
      </c>
      <c r="P15" s="691">
        <v>-527460.39438599988</v>
      </c>
      <c r="Q15" s="691">
        <v>-548254.48662916292</v>
      </c>
      <c r="R15" s="692">
        <f t="shared" ref="R15" si="15">+Q15+P15+O15+N15</f>
        <v>-2099640.1697111628</v>
      </c>
      <c r="S15" s="691">
        <v>-592042.63686700002</v>
      </c>
      <c r="T15" s="691">
        <v>-582075.98412899999</v>
      </c>
      <c r="U15" s="691">
        <v>-623485.23343200004</v>
      </c>
      <c r="V15" s="691">
        <v>-615986.65350300004</v>
      </c>
      <c r="W15" s="692">
        <f t="shared" ref="W15" si="16">+V15+U15+T15+S15</f>
        <v>-2413590.5079310001</v>
      </c>
      <c r="X15" s="691">
        <v>-622849.88997699996</v>
      </c>
      <c r="Y15" s="691">
        <v>-663405.32307499996</v>
      </c>
      <c r="Z15" s="691">
        <v>-694840.71804000018</v>
      </c>
      <c r="AA15" s="693">
        <v>-599578.44482300011</v>
      </c>
      <c r="AB15" s="692">
        <f t="shared" ref="AB15" si="17">+AA15+Z15+Y15+X15</f>
        <v>-2580674.3759150002</v>
      </c>
      <c r="AC15" s="691">
        <v>-622159.19033400004</v>
      </c>
      <c r="AD15" s="691">
        <v>-595956.58063599991</v>
      </c>
      <c r="AE15" s="691">
        <v>-561895.22776199994</v>
      </c>
      <c r="AF15" s="693">
        <v>-597965.13938900013</v>
      </c>
      <c r="AG15" s="692">
        <f t="shared" ref="AG15" si="18">+AF15+AE15+AD15+AC15</f>
        <v>-2377976.138121</v>
      </c>
      <c r="AH15" s="691">
        <v>-665684</v>
      </c>
      <c r="AI15" s="691">
        <v>-660708.70042699995</v>
      </c>
      <c r="AJ15" s="691">
        <v>-677371.84831400006</v>
      </c>
      <c r="AK15" s="693">
        <v>-825618.54378999979</v>
      </c>
      <c r="AL15" s="692">
        <f t="shared" ref="AL15" si="19">+AK15+AJ15+AI15+AH15</f>
        <v>-2829383.0925309998</v>
      </c>
      <c r="AM15" s="691">
        <v>-881039.487127</v>
      </c>
      <c r="AN15" s="691">
        <v>-768611.15500000003</v>
      </c>
      <c r="AO15" s="691">
        <v>-899823.31896499987</v>
      </c>
      <c r="AP15" s="693">
        <v>-1323116.2895259999</v>
      </c>
      <c r="AQ15" s="692">
        <f t="shared" ref="AQ15" si="20">+AP15+AO15+AN15+AM15</f>
        <v>-3872590.250618</v>
      </c>
      <c r="AR15" s="691">
        <v>-995166.53005900001</v>
      </c>
      <c r="AS15" s="691">
        <v>-1103093.088</v>
      </c>
      <c r="AT15" s="691">
        <v>-1086251.9119790001</v>
      </c>
      <c r="AU15" s="693">
        <v>-1233957.1891730004</v>
      </c>
      <c r="AV15" s="692">
        <f t="shared" ref="AV15" si="21">+AU15+AT15+AS15+AR15</f>
        <v>-4418468.7192110009</v>
      </c>
      <c r="AW15" s="691">
        <v>-1058446.918666</v>
      </c>
      <c r="AX15" s="691">
        <v>-1457691.0632989998</v>
      </c>
      <c r="AY15" s="691">
        <v>-1076337.3666540002</v>
      </c>
      <c r="AZ15" s="693">
        <v>-1739765.7963309996</v>
      </c>
      <c r="BA15" s="692">
        <f t="shared" ref="BA15" si="22">+AZ15+AY15+AX15+AW15</f>
        <v>-5332241.1449499987</v>
      </c>
      <c r="BB15" s="691">
        <v>-987305.07989499997</v>
      </c>
      <c r="BC15" s="691">
        <v>-892632.21595400013</v>
      </c>
      <c r="BD15" s="691">
        <v>-930731.80720699998</v>
      </c>
      <c r="BE15" s="693">
        <v>-973488.08986099996</v>
      </c>
      <c r="BF15" s="692">
        <f t="shared" ref="BF15" si="23">+BE15+BD15+BC15+BB15</f>
        <v>-3784157.192917</v>
      </c>
      <c r="BG15" s="691">
        <v>-895688.42428599996</v>
      </c>
    </row>
    <row r="16" spans="2:59" s="15" customFormat="1" ht="14.15" customHeight="1">
      <c r="B16" s="841" t="s">
        <v>78</v>
      </c>
      <c r="C16" s="859" t="s">
        <v>910</v>
      </c>
      <c r="D16" s="46">
        <f t="shared" ref="D16:K16" si="24">+D13+D15</f>
        <v>177213.33068526443</v>
      </c>
      <c r="E16" s="46">
        <f t="shared" si="24"/>
        <v>175096.61845873564</v>
      </c>
      <c r="F16" s="46">
        <f t="shared" si="24"/>
        <v>120234.77958600002</v>
      </c>
      <c r="G16" s="46">
        <f t="shared" si="24"/>
        <v>111976.87913400005</v>
      </c>
      <c r="H16" s="651">
        <f>+G16+F16+E16+D16</f>
        <v>584521.60786400014</v>
      </c>
      <c r="I16" s="46">
        <f t="shared" si="24"/>
        <v>227417.59817299992</v>
      </c>
      <c r="J16" s="46">
        <f t="shared" si="24"/>
        <v>224086.54775300017</v>
      </c>
      <c r="K16" s="46">
        <f t="shared" si="24"/>
        <v>215519.48944499984</v>
      </c>
      <c r="L16" s="46">
        <v>217605.75521672054</v>
      </c>
      <c r="M16" s="651">
        <f>+L16+K16+J16+I16</f>
        <v>884629.39058772044</v>
      </c>
      <c r="N16" s="46">
        <v>218558.812737</v>
      </c>
      <c r="O16" s="46">
        <v>242777.19028799998</v>
      </c>
      <c r="P16" s="46">
        <v>257412.06729500022</v>
      </c>
      <c r="Q16" s="46">
        <v>275647.45842983702</v>
      </c>
      <c r="R16" s="651">
        <f>+Q16+P16+O16+N16</f>
        <v>994395.52874983707</v>
      </c>
      <c r="S16" s="46">
        <v>254755.99778900002</v>
      </c>
      <c r="T16" s="46">
        <v>238430.69556599995</v>
      </c>
      <c r="U16" s="46">
        <v>228042.21426899987</v>
      </c>
      <c r="V16" s="46">
        <v>289610.41457099997</v>
      </c>
      <c r="W16" s="651">
        <f>+V16+U16+T16+S16</f>
        <v>1010839.3221949999</v>
      </c>
      <c r="X16" s="46">
        <v>238389.42619900001</v>
      </c>
      <c r="Y16" s="46">
        <v>249801.92115300003</v>
      </c>
      <c r="Z16" s="46">
        <v>289167.84587599989</v>
      </c>
      <c r="AA16" s="459">
        <f>+AA13+AA15</f>
        <v>367728.66185799998</v>
      </c>
      <c r="AB16" s="651">
        <f>+AA16+Z16+Y16+X16</f>
        <v>1145087.8550859999</v>
      </c>
      <c r="AC16" s="46">
        <v>306234.44418099994</v>
      </c>
      <c r="AD16" s="46">
        <v>295112.01895800012</v>
      </c>
      <c r="AE16" s="46">
        <v>257113.243808</v>
      </c>
      <c r="AF16" s="459">
        <v>299570.74533999991</v>
      </c>
      <c r="AG16" s="651">
        <f>+AF16+AE16+AD16+AC16</f>
        <v>1158030.4522869999</v>
      </c>
      <c r="AH16" s="46">
        <v>314792</v>
      </c>
      <c r="AI16" s="46">
        <v>279188.06939300016</v>
      </c>
      <c r="AJ16" s="46">
        <v>300342.84844599979</v>
      </c>
      <c r="AK16" s="459">
        <v>387029.31612400012</v>
      </c>
      <c r="AL16" s="651">
        <f>+AK16+AJ16+AI16+AH16</f>
        <v>1281352.2339630001</v>
      </c>
      <c r="AM16" s="46">
        <f>+AM13+AM15</f>
        <v>428428.81591799995</v>
      </c>
      <c r="AN16" s="46">
        <f>+AN13+AN15</f>
        <v>439394.12409300008</v>
      </c>
      <c r="AO16" s="46">
        <f>+AO13+AO15</f>
        <v>400050.0792340003</v>
      </c>
      <c r="AP16" s="459">
        <v>444082.94058200001</v>
      </c>
      <c r="AQ16" s="651">
        <f>+AP16+AO16+AN16+AM16</f>
        <v>1711955.9598270003</v>
      </c>
      <c r="AR16" s="46">
        <v>511363.84556699987</v>
      </c>
      <c r="AS16" s="46">
        <f>+AS13+AS15</f>
        <v>481616.56599999988</v>
      </c>
      <c r="AT16" s="46">
        <f>+AT13+AT15</f>
        <v>395079.41162797436</v>
      </c>
      <c r="AU16" s="459">
        <f>+AU13+AU15</f>
        <v>423393.1116899997</v>
      </c>
      <c r="AV16" s="651">
        <f>+AU16+AT16+AS16+AR16</f>
        <v>1811452.9348849738</v>
      </c>
      <c r="AW16" s="46">
        <f>+AW15+AW13</f>
        <v>316948.80377499992</v>
      </c>
      <c r="AX16" s="46">
        <f>+AX15+AX13</f>
        <v>467435.44850200042</v>
      </c>
      <c r="AY16" s="46">
        <f>+AY15+AY13</f>
        <v>332056.03492399957</v>
      </c>
      <c r="AZ16" s="459">
        <f>+AZ15+AZ13</f>
        <v>357987.18615000043</v>
      </c>
      <c r="BA16" s="651">
        <f>+AZ16+AY16+AX16+AW16</f>
        <v>1474427.4733510003</v>
      </c>
      <c r="BB16" s="46">
        <f>+BB15+BB13</f>
        <v>463231.21881899983</v>
      </c>
      <c r="BC16" s="46">
        <f>+BC15+BC13</f>
        <v>423409.85451899981</v>
      </c>
      <c r="BD16" s="46">
        <f>+BD15+BD13</f>
        <v>366612.2926289998</v>
      </c>
      <c r="BE16" s="459">
        <f t="shared" ref="BE16:BF16" si="25">+BE15+BE13</f>
        <v>357708.71284500044</v>
      </c>
      <c r="BF16" s="651">
        <f t="shared" si="25"/>
        <v>1610962.0788119999</v>
      </c>
      <c r="BG16" s="46">
        <f>+BG15+BG13</f>
        <v>375506.09325000015</v>
      </c>
    </row>
    <row r="17" spans="2:59" s="15" customFormat="1" ht="14.15" customHeight="1">
      <c r="B17" s="845" t="s">
        <v>79</v>
      </c>
      <c r="C17" s="863" t="s">
        <v>911</v>
      </c>
      <c r="D17" s="694">
        <v>0.2226696161881806</v>
      </c>
      <c r="E17" s="694">
        <v>0.22732135266243433</v>
      </c>
      <c r="F17" s="694">
        <v>0.15411193731129139</v>
      </c>
      <c r="G17" s="694">
        <v>5.6734108556574007E-2</v>
      </c>
      <c r="H17" s="654">
        <f>+H16/H13</f>
        <v>0.15833408777773947</v>
      </c>
      <c r="I17" s="694">
        <v>0.16683979357195219</v>
      </c>
      <c r="J17" s="694">
        <v>0.26000923401706866</v>
      </c>
      <c r="K17" s="694">
        <v>0.27752807501365995</v>
      </c>
      <c r="L17" s="694">
        <v>0.27355567306148576</v>
      </c>
      <c r="M17" s="654">
        <f>+M16/M13</f>
        <v>0.23310946243962768</v>
      </c>
      <c r="N17" s="694">
        <v>0.2936355167446032</v>
      </c>
      <c r="O17" s="694">
        <v>0.32761603927923155</v>
      </c>
      <c r="P17" s="694">
        <v>0.32794940971558445</v>
      </c>
      <c r="Q17" s="694">
        <v>0.33382188050738787</v>
      </c>
      <c r="R17" s="654">
        <f>+R16/R13</f>
        <v>0.32139109747326383</v>
      </c>
      <c r="S17" s="694">
        <v>0.30581748913884238</v>
      </c>
      <c r="T17" s="694">
        <v>0.29042241122988749</v>
      </c>
      <c r="U17" s="694">
        <v>0.2677954732248124</v>
      </c>
      <c r="V17" s="694">
        <v>0.31936344188833649</v>
      </c>
      <c r="W17" s="654">
        <f>+W16/W13</f>
        <v>0.29518470879510084</v>
      </c>
      <c r="X17" s="694">
        <v>0.27694861206035853</v>
      </c>
      <c r="Y17" s="694">
        <v>0.27393592997412769</v>
      </c>
      <c r="Z17" s="694">
        <v>0.29597828614103083</v>
      </c>
      <c r="AA17" s="695">
        <v>0.37464629586072057</v>
      </c>
      <c r="AB17" s="654">
        <f>+AB16/AB13</f>
        <v>0.30734324524470508</v>
      </c>
      <c r="AC17" s="694">
        <v>0.32965080270451841</v>
      </c>
      <c r="AD17" s="694">
        <f>+AD16/AD13</f>
        <v>0.33118888836669008</v>
      </c>
      <c r="AE17" s="694">
        <f>+AE16/AE13</f>
        <v>0.31393233737268461</v>
      </c>
      <c r="AF17" s="695">
        <f>+AF16/AF13</f>
        <v>0.33377021513791799</v>
      </c>
      <c r="AG17" s="654">
        <f>+AG16/AG13</f>
        <v>0.32749668946555366</v>
      </c>
      <c r="AH17" s="694">
        <f t="shared" ref="AH17:AI17" si="26">+AH16/AH13</f>
        <v>0.32106038291605304</v>
      </c>
      <c r="AI17" s="694">
        <f t="shared" si="26"/>
        <v>0.29704120532988693</v>
      </c>
      <c r="AJ17" s="694">
        <v>0.30666157926754223</v>
      </c>
      <c r="AK17" s="695">
        <f t="shared" ref="AK17:AR17" si="27">+AK16/AK13</f>
        <v>0.31916051552793562</v>
      </c>
      <c r="AL17" s="654">
        <f>+AL16/AL13</f>
        <v>0.31170876551078053</v>
      </c>
      <c r="AM17" s="694">
        <f t="shared" si="27"/>
        <v>0.32717769106876732</v>
      </c>
      <c r="AN17" s="694">
        <f t="shared" si="27"/>
        <v>0.36373526812971207</v>
      </c>
      <c r="AO17" s="694">
        <f t="shared" si="27"/>
        <v>0.30776080177367848</v>
      </c>
      <c r="AP17" s="695">
        <f t="shared" si="27"/>
        <v>0.25129195000546739</v>
      </c>
      <c r="AQ17" s="654">
        <f>+AQ16/AQ13</f>
        <v>0.30655238497714649</v>
      </c>
      <c r="AR17" s="694">
        <f t="shared" si="27"/>
        <v>0.33943148697185466</v>
      </c>
      <c r="AS17" s="694">
        <f t="shared" ref="AS17:AY17" si="28">+AS16/AS13</f>
        <v>0.30391470436514417</v>
      </c>
      <c r="AT17" s="694">
        <f t="shared" si="28"/>
        <v>0.26670563521601226</v>
      </c>
      <c r="AU17" s="695">
        <f t="shared" si="28"/>
        <v>0.25546386389741166</v>
      </c>
      <c r="AV17" s="654">
        <f>+AV16/AV13</f>
        <v>0.29076656745659096</v>
      </c>
      <c r="AW17" s="694">
        <f t="shared" si="28"/>
        <v>0.23044190017727498</v>
      </c>
      <c r="AX17" s="694">
        <f t="shared" si="28"/>
        <v>0.24280765219149353</v>
      </c>
      <c r="AY17" s="694">
        <f t="shared" si="28"/>
        <v>0.23576937704476286</v>
      </c>
      <c r="AZ17" s="695">
        <f t="shared" ref="AZ17:BB17" si="29">+AZ16/AZ13</f>
        <v>0.17065268844314124</v>
      </c>
      <c r="BA17" s="654">
        <f>+BA16/BA13</f>
        <v>0.21661513965682519</v>
      </c>
      <c r="BB17" s="694">
        <f t="shared" si="29"/>
        <v>0.3193516902884031</v>
      </c>
      <c r="BC17" s="694">
        <f t="shared" ref="BC17:BG17" si="30">+BC16/BC13</f>
        <v>0.32172972583378101</v>
      </c>
      <c r="BD17" s="694">
        <f t="shared" si="30"/>
        <v>0.28258678069707499</v>
      </c>
      <c r="BE17" s="695">
        <f t="shared" si="30"/>
        <v>0.26871211838690218</v>
      </c>
      <c r="BF17" s="654">
        <f t="shared" si="30"/>
        <v>0.29859619364739776</v>
      </c>
      <c r="BG17" s="694">
        <f t="shared" si="30"/>
        <v>0.295396249802789</v>
      </c>
    </row>
    <row r="18" spans="2:59" ht="14.15" customHeight="1">
      <c r="B18" s="843"/>
      <c r="C18" s="843"/>
    </row>
    <row r="19" spans="2:59" ht="14.15" customHeight="1">
      <c r="B19" s="844" t="s">
        <v>80</v>
      </c>
      <c r="C19" s="862" t="s">
        <v>912</v>
      </c>
      <c r="D19" s="691">
        <v>21632.93825132522</v>
      </c>
      <c r="E19" s="691">
        <v>11226.798645674782</v>
      </c>
      <c r="F19" s="691">
        <v>14266.182884999995</v>
      </c>
      <c r="G19" s="691">
        <v>5656.0682540000053</v>
      </c>
      <c r="H19" s="692">
        <f>+G19+F19+E19+D19</f>
        <v>52781.988036000002</v>
      </c>
      <c r="I19" s="691">
        <v>3224.8083240000001</v>
      </c>
      <c r="J19" s="691">
        <v>1278.9646310000003</v>
      </c>
      <c r="K19" s="691">
        <v>50.893853999999919</v>
      </c>
      <c r="L19" s="691">
        <v>23701.361671999999</v>
      </c>
      <c r="M19" s="692">
        <f>+L19+K19+J19+I19</f>
        <v>28256.028481000001</v>
      </c>
      <c r="N19" s="691">
        <v>6997.6760549999999</v>
      </c>
      <c r="O19" s="691">
        <v>1681.5011580000009</v>
      </c>
      <c r="P19" s="691">
        <v>2298.1757709999983</v>
      </c>
      <c r="Q19" s="691">
        <v>2652.3031289999999</v>
      </c>
      <c r="R19" s="692">
        <f>+Q19+P19+O19+N19</f>
        <v>13629.656112999999</v>
      </c>
      <c r="S19" s="691">
        <v>4210.193319</v>
      </c>
      <c r="T19" s="691">
        <v>2287.6261869999998</v>
      </c>
      <c r="U19" s="691">
        <v>5135.9770989999997</v>
      </c>
      <c r="V19" s="691">
        <v>950</v>
      </c>
      <c r="W19" s="692">
        <f>+V19+U19+T19+S19</f>
        <v>12583.796605</v>
      </c>
      <c r="X19" s="691">
        <v>1527.567292</v>
      </c>
      <c r="Y19" s="691">
        <v>1472.424211</v>
      </c>
      <c r="Z19" s="691">
        <v>314262.45441999997</v>
      </c>
      <c r="AA19" s="693">
        <v>341593.55553600006</v>
      </c>
      <c r="AB19" s="692">
        <f>+AA19+Z19+Y19+X19</f>
        <v>658856.00145900005</v>
      </c>
      <c r="AC19" s="691">
        <v>3623.9927150000003</v>
      </c>
      <c r="AD19" s="691">
        <v>15114.724926000001</v>
      </c>
      <c r="AE19" s="691">
        <v>10905.370923000002</v>
      </c>
      <c r="AF19" s="693">
        <v>19977.026113999997</v>
      </c>
      <c r="AG19" s="692">
        <f>+AF19+AE19+AD19+AC19</f>
        <v>49621.114677999998</v>
      </c>
      <c r="AH19" s="691">
        <v>2651</v>
      </c>
      <c r="AI19" s="691">
        <v>1439.7568139999998</v>
      </c>
      <c r="AJ19" s="691">
        <v>3891.5584450000001</v>
      </c>
      <c r="AK19" s="693">
        <v>121182.29419500001</v>
      </c>
      <c r="AL19" s="692">
        <f>+AK19+AJ19+AI19+AH19</f>
        <v>129164.609454</v>
      </c>
      <c r="AM19" s="691">
        <v>3819.189574</v>
      </c>
      <c r="AN19" s="691">
        <v>13825.156999999999</v>
      </c>
      <c r="AO19" s="691">
        <v>6524.1874360000002</v>
      </c>
      <c r="AP19" s="693">
        <v>36145.774054000001</v>
      </c>
      <c r="AQ19" s="692">
        <f>+AP19+AO19+AN19+AM19</f>
        <v>60314.308063999997</v>
      </c>
      <c r="AR19" s="691">
        <v>6994.7791909999996</v>
      </c>
      <c r="AS19" s="691">
        <v>3884.8490000000002</v>
      </c>
      <c r="AT19" s="691">
        <v>11044.363147</v>
      </c>
      <c r="AU19" s="693">
        <v>119002.108058</v>
      </c>
      <c r="AV19" s="692">
        <f>+AU19+AT19+AS19+AR19</f>
        <v>140926.09939600001</v>
      </c>
      <c r="AW19" s="691">
        <v>3830.2831080000001</v>
      </c>
      <c r="AX19" s="691">
        <v>8352.681681</v>
      </c>
      <c r="AY19" s="691">
        <v>10238.12653</v>
      </c>
      <c r="AZ19" s="693">
        <v>7771.515413000001</v>
      </c>
      <c r="BA19" s="692">
        <f>+AZ19+AY19+AX19+AW19</f>
        <v>30192.606732000004</v>
      </c>
      <c r="BB19" s="691">
        <v>12935.581432000001</v>
      </c>
      <c r="BC19" s="691">
        <v>3993.1423379999997</v>
      </c>
      <c r="BD19" s="691">
        <v>4854.6442939999979</v>
      </c>
      <c r="BE19" s="693">
        <v>3285.1367010000031</v>
      </c>
      <c r="BF19" s="692">
        <f>+BE19+BD19+BC19+BB19</f>
        <v>25068.504765000001</v>
      </c>
      <c r="BG19" s="691">
        <v>9305.9797670000007</v>
      </c>
    </row>
    <row r="20" spans="2:59" ht="14.15" customHeight="1">
      <c r="B20" s="618" t="s">
        <v>81</v>
      </c>
      <c r="C20" s="860" t="s">
        <v>913</v>
      </c>
      <c r="D20" s="44">
        <v>-84717.293830146402</v>
      </c>
      <c r="E20" s="44">
        <v>-44618.803290915996</v>
      </c>
      <c r="F20" s="44">
        <v>-46962.670578999998</v>
      </c>
      <c r="G20" s="44">
        <v>-78420.758177999989</v>
      </c>
      <c r="H20" s="650">
        <f t="shared" ref="H20:H21" si="31">+G20+F20+E20+D20</f>
        <v>-254719.52587806238</v>
      </c>
      <c r="I20" s="44">
        <v>-82467.849451999995</v>
      </c>
      <c r="J20" s="44">
        <v>-41636.613649000006</v>
      </c>
      <c r="K20" s="44">
        <v>-50403.844153000013</v>
      </c>
      <c r="L20" s="44">
        <v>-54025.44657</v>
      </c>
      <c r="M20" s="650">
        <f t="shared" ref="M20:M21" si="32">+L20+K20+J20+I20</f>
        <v>-228533.75382400001</v>
      </c>
      <c r="N20" s="44">
        <v>-73306.488423999996</v>
      </c>
      <c r="O20" s="44">
        <v>-49367.922323999999</v>
      </c>
      <c r="P20" s="44">
        <v>-52150.005459000007</v>
      </c>
      <c r="Q20" s="44">
        <v>-58568.604756999994</v>
      </c>
      <c r="R20" s="650">
        <f t="shared" ref="R20:R21" si="33">+Q20+P20+O20+N20</f>
        <v>-233393.02096399997</v>
      </c>
      <c r="S20" s="44">
        <v>-56203.339816</v>
      </c>
      <c r="T20" s="44">
        <v>-54335.904763999999</v>
      </c>
      <c r="U20" s="44">
        <v>-54119.438098000013</v>
      </c>
      <c r="V20" s="44">
        <v>-58331.351185999985</v>
      </c>
      <c r="W20" s="650">
        <f t="shared" ref="W20:W21" si="34">+V20+U20+T20+S20</f>
        <v>-222990.033864</v>
      </c>
      <c r="X20" s="44">
        <v>-58722.075553000002</v>
      </c>
      <c r="Y20" s="44">
        <v>-71023.604072000002</v>
      </c>
      <c r="Z20" s="44">
        <v>-82648.836621999988</v>
      </c>
      <c r="AA20" s="457">
        <v>-83946.166717999993</v>
      </c>
      <c r="AB20" s="650">
        <f t="shared" ref="AB20:AB21" si="35">+AA20+Z20+Y20+X20</f>
        <v>-296340.68296500004</v>
      </c>
      <c r="AC20" s="44">
        <v>-65457.614718999997</v>
      </c>
      <c r="AD20" s="44">
        <v>-76362.537875000009</v>
      </c>
      <c r="AE20" s="44">
        <v>-97017.233459999989</v>
      </c>
      <c r="AF20" s="457">
        <v>-63977.123121000011</v>
      </c>
      <c r="AG20" s="650">
        <f t="shared" ref="AG20:AG21" si="36">+AF20+AE20+AD20+AC20</f>
        <v>-302814.50917500001</v>
      </c>
      <c r="AH20" s="44">
        <v>-75007</v>
      </c>
      <c r="AI20" s="44">
        <v>-69433.705776999996</v>
      </c>
      <c r="AJ20" s="44">
        <v>-76950.025790999993</v>
      </c>
      <c r="AK20" s="457">
        <v>-90106.967432000034</v>
      </c>
      <c r="AL20" s="650">
        <f t="shared" ref="AL20:AL21" si="37">+AK20+AJ20+AI20+AH20</f>
        <v>-311497.69900000002</v>
      </c>
      <c r="AM20" s="44">
        <v>-78599.572910999996</v>
      </c>
      <c r="AN20" s="44">
        <v>-86723.629000000001</v>
      </c>
      <c r="AO20" s="44">
        <v>-86199.83724600001</v>
      </c>
      <c r="AP20" s="457">
        <v>-129295.96548899999</v>
      </c>
      <c r="AQ20" s="650">
        <f t="shared" ref="AQ20:AQ21" si="38">+AP20+AO20+AN20+AM20</f>
        <v>-380819.00464599999</v>
      </c>
      <c r="AR20" s="44">
        <v>-83021.191795000006</v>
      </c>
      <c r="AS20" s="44">
        <v>-95349.982999999993</v>
      </c>
      <c r="AT20" s="44">
        <v>-76553.839449000021</v>
      </c>
      <c r="AU20" s="457">
        <v>-89610.79571793272</v>
      </c>
      <c r="AV20" s="650">
        <f t="shared" ref="AV20:AV21" si="39">+AU20+AT20+AS20+AR20</f>
        <v>-344535.80996193271</v>
      </c>
      <c r="AW20" s="44">
        <v>-87817.198009999993</v>
      </c>
      <c r="AX20" s="44">
        <v>-100143.19373600002</v>
      </c>
      <c r="AY20" s="44">
        <v>-85518.429172000004</v>
      </c>
      <c r="AZ20" s="457">
        <v>-116917.34229299997</v>
      </c>
      <c r="BA20" s="650">
        <f t="shared" ref="BA20:BA22" si="40">+AZ20+AY20+AX20+AW20</f>
        <v>-390396.16321099998</v>
      </c>
      <c r="BB20" s="44">
        <v>-94255.984482</v>
      </c>
      <c r="BC20" s="44">
        <v>-93972.493646999996</v>
      </c>
      <c r="BD20" s="44">
        <v>-98235.970880999987</v>
      </c>
      <c r="BE20" s="457">
        <v>-98456.941940999997</v>
      </c>
      <c r="BF20" s="650">
        <f t="shared" ref="BF20:BF22" si="41">+BE20+BD20+BC20+BB20</f>
        <v>-384921.39095099998</v>
      </c>
      <c r="BG20" s="44">
        <v>-114030.35460599999</v>
      </c>
    </row>
    <row r="21" spans="2:59" ht="14.15" customHeight="1">
      <c r="B21" s="618" t="s">
        <v>82</v>
      </c>
      <c r="C21" s="860" t="s">
        <v>914</v>
      </c>
      <c r="D21" s="44">
        <v>-5391.1525159723997</v>
      </c>
      <c r="E21" s="44">
        <v>-8588.0580222786011</v>
      </c>
      <c r="F21" s="44">
        <v>-2095.5812799999985</v>
      </c>
      <c r="G21" s="44">
        <v>-2595.6369780000023</v>
      </c>
      <c r="H21" s="650">
        <f t="shared" si="31"/>
        <v>-18670.428796251002</v>
      </c>
      <c r="I21" s="44">
        <v>-23479.328265</v>
      </c>
      <c r="J21" s="44">
        <v>-28229.352282000003</v>
      </c>
      <c r="K21" s="44">
        <v>24912.214078000005</v>
      </c>
      <c r="L21" s="44">
        <v>-15115.555111000001</v>
      </c>
      <c r="M21" s="650">
        <f t="shared" si="32"/>
        <v>-41912.021580000001</v>
      </c>
      <c r="N21" s="44">
        <v>-11779.592751</v>
      </c>
      <c r="O21" s="44">
        <v>-732.05076899999949</v>
      </c>
      <c r="P21" s="44">
        <v>-1691.7033900000006</v>
      </c>
      <c r="Q21" s="44">
        <v>-858.02857899999981</v>
      </c>
      <c r="R21" s="650">
        <f t="shared" si="33"/>
        <v>-15061.375489</v>
      </c>
      <c r="S21" s="44">
        <v>-10632.328896999999</v>
      </c>
      <c r="T21" s="44">
        <v>-2530.5607950000012</v>
      </c>
      <c r="U21" s="44">
        <v>-7992.8057819999995</v>
      </c>
      <c r="V21" s="44">
        <v>-7648.4421770000008</v>
      </c>
      <c r="W21" s="650">
        <f t="shared" si="34"/>
        <v>-28804.137651000001</v>
      </c>
      <c r="X21" s="44">
        <v>-10439.527760999999</v>
      </c>
      <c r="Y21" s="44">
        <v>-10920.853612000001</v>
      </c>
      <c r="Z21" s="44">
        <v>188.62110100000064</v>
      </c>
      <c r="AA21" s="457">
        <v>-113359.67136399999</v>
      </c>
      <c r="AB21" s="650">
        <f t="shared" si="35"/>
        <v>-134531.43163599999</v>
      </c>
      <c r="AC21" s="44">
        <v>-17872.648402999999</v>
      </c>
      <c r="AD21" s="44">
        <v>-1610.3646609999996</v>
      </c>
      <c r="AE21" s="44">
        <v>-4126.3487700000005</v>
      </c>
      <c r="AF21" s="457">
        <v>-3862.8136489999997</v>
      </c>
      <c r="AG21" s="650">
        <f t="shared" si="36"/>
        <v>-27472.175482999999</v>
      </c>
      <c r="AH21" s="44">
        <v>-20463</v>
      </c>
      <c r="AI21" s="44">
        <v>-3205.5702999999994</v>
      </c>
      <c r="AJ21" s="44">
        <v>-9000.8578469999993</v>
      </c>
      <c r="AK21" s="457">
        <v>-149746.30556000001</v>
      </c>
      <c r="AL21" s="650">
        <f t="shared" si="37"/>
        <v>-182415.73370700001</v>
      </c>
      <c r="AM21" s="44">
        <v>-16115.455825999999</v>
      </c>
      <c r="AN21" s="44">
        <v>-2451.0839999999998</v>
      </c>
      <c r="AO21" s="44">
        <v>-6608.9914470000003</v>
      </c>
      <c r="AP21" s="457">
        <v>-47924.910774999997</v>
      </c>
      <c r="AQ21" s="650">
        <f t="shared" si="38"/>
        <v>-73100.442047999997</v>
      </c>
      <c r="AR21" s="44">
        <v>-19298.631778999999</v>
      </c>
      <c r="AS21" s="44">
        <v>-15000.057000000001</v>
      </c>
      <c r="AT21" s="44">
        <v>-6999.7108939747923</v>
      </c>
      <c r="AU21" s="457">
        <v>-198647.74869506722</v>
      </c>
      <c r="AV21" s="650">
        <f t="shared" si="39"/>
        <v>-239946.14836804199</v>
      </c>
      <c r="AW21" s="44">
        <v>-34209.560323999998</v>
      </c>
      <c r="AX21" s="44">
        <v>-42780.246625000007</v>
      </c>
      <c r="AY21" s="44">
        <v>1258.4807350000046</v>
      </c>
      <c r="AZ21" s="457">
        <v>-3293.4194690000004</v>
      </c>
      <c r="BA21" s="650">
        <f t="shared" si="40"/>
        <v>-79024.745683000001</v>
      </c>
      <c r="BB21" s="44">
        <v>-27159.605608999998</v>
      </c>
      <c r="BC21" s="44">
        <v>-12186.178458000002</v>
      </c>
      <c r="BD21" s="44">
        <v>-10951.873321999999</v>
      </c>
      <c r="BE21" s="457">
        <v>-28308.507761999994</v>
      </c>
      <c r="BF21" s="650">
        <f t="shared" si="41"/>
        <v>-78606.165150999994</v>
      </c>
      <c r="BG21" s="44">
        <v>-21753.075402999999</v>
      </c>
    </row>
    <row r="22" spans="2:59" ht="14.15" customHeight="1">
      <c r="B22" s="618" t="s">
        <v>927</v>
      </c>
      <c r="C22" s="860" t="s">
        <v>926</v>
      </c>
      <c r="D22" s="107" t="s">
        <v>83</v>
      </c>
      <c r="E22" s="107" t="s">
        <v>83</v>
      </c>
      <c r="F22" s="107" t="s">
        <v>83</v>
      </c>
      <c r="G22" s="107" t="s">
        <v>83</v>
      </c>
      <c r="H22" s="652" t="s">
        <v>83</v>
      </c>
      <c r="I22" s="107" t="s">
        <v>83</v>
      </c>
      <c r="J22" s="107" t="s">
        <v>83</v>
      </c>
      <c r="K22" s="107" t="s">
        <v>83</v>
      </c>
      <c r="L22" s="107" t="s">
        <v>83</v>
      </c>
      <c r="M22" s="652" t="s">
        <v>83</v>
      </c>
      <c r="N22" s="107" t="s">
        <v>83</v>
      </c>
      <c r="O22" s="44">
        <v>-34.089213000000001</v>
      </c>
      <c r="P22" s="44">
        <v>-188.064446</v>
      </c>
      <c r="Q22" s="44">
        <v>-1488.8423519999999</v>
      </c>
      <c r="R22" s="652" t="s">
        <v>83</v>
      </c>
      <c r="S22" s="44">
        <v>433.17254699999995</v>
      </c>
      <c r="T22" s="44">
        <v>-342.02492999999998</v>
      </c>
      <c r="U22" s="44">
        <v>-117.43822399999996</v>
      </c>
      <c r="V22" s="44">
        <v>134.53119800000002</v>
      </c>
      <c r="W22" s="652" t="s">
        <v>83</v>
      </c>
      <c r="X22" s="44">
        <v>-315.68364700000001</v>
      </c>
      <c r="Y22" s="44">
        <v>-414.98818</v>
      </c>
      <c r="Z22" s="44">
        <v>-617.22683100000006</v>
      </c>
      <c r="AA22" s="457">
        <v>-17944.969834000003</v>
      </c>
      <c r="AB22" s="652" t="s">
        <v>83</v>
      </c>
      <c r="AC22" s="44">
        <v>-2826.7474889999999</v>
      </c>
      <c r="AD22" s="44">
        <v>-266.96950900000002</v>
      </c>
      <c r="AE22" s="44">
        <v>-1634.9264220000005</v>
      </c>
      <c r="AF22" s="457">
        <v>78.590523000000758</v>
      </c>
      <c r="AG22" s="652" t="s">
        <v>83</v>
      </c>
      <c r="AH22" s="44">
        <v>-424</v>
      </c>
      <c r="AI22" s="44">
        <v>-443.62937900000009</v>
      </c>
      <c r="AJ22" s="44">
        <v>2077.5834679999998</v>
      </c>
      <c r="AK22" s="457">
        <v>-3067.4372919999996</v>
      </c>
      <c r="AL22" s="652" t="s">
        <v>83</v>
      </c>
      <c r="AM22" s="44">
        <v>12265.740428999999</v>
      </c>
      <c r="AN22" s="44">
        <v>-9850.6810000000005</v>
      </c>
      <c r="AO22" s="44">
        <v>-5263.7333269999999</v>
      </c>
      <c r="AP22" s="457">
        <v>5691.6163859999997</v>
      </c>
      <c r="AQ22" s="652" t="s">
        <v>83</v>
      </c>
      <c r="AR22" s="44">
        <v>4301.221501</v>
      </c>
      <c r="AS22" s="44">
        <v>3490.3440000000001</v>
      </c>
      <c r="AT22" s="44">
        <v>10357.389656999996</v>
      </c>
      <c r="AU22" s="457">
        <v>24072.168025999999</v>
      </c>
      <c r="AV22" s="652" t="s">
        <v>83</v>
      </c>
      <c r="AW22" s="44">
        <v>15617.895474999999</v>
      </c>
      <c r="AX22" s="44">
        <v>4357.7374180000024</v>
      </c>
      <c r="AY22" s="44">
        <v>27505.091962999999</v>
      </c>
      <c r="AZ22" s="457">
        <v>-9618.0707410000032</v>
      </c>
      <c r="BA22" s="650">
        <f t="shared" si="40"/>
        <v>37862.654114999998</v>
      </c>
      <c r="BB22" s="44">
        <v>-2614.1960529999997</v>
      </c>
      <c r="BC22" s="44">
        <v>-4848.4148399999995</v>
      </c>
      <c r="BD22" s="44">
        <v>-10373.019193</v>
      </c>
      <c r="BE22" s="457">
        <v>-5076.6212820000001</v>
      </c>
      <c r="BF22" s="650">
        <f t="shared" si="41"/>
        <v>-22912.251367999997</v>
      </c>
      <c r="BG22" s="44">
        <v>-7529.2411009999996</v>
      </c>
    </row>
    <row r="23" spans="2:59" s="15" customFormat="1" ht="14.15" customHeight="1">
      <c r="B23" s="841" t="s">
        <v>84</v>
      </c>
      <c r="C23" s="859" t="s">
        <v>928</v>
      </c>
      <c r="D23" s="45">
        <v>108737.82259047043</v>
      </c>
      <c r="E23" s="45">
        <v>133116.55579121574</v>
      </c>
      <c r="F23" s="45">
        <v>85442.710612000024</v>
      </c>
      <c r="G23" s="45">
        <v>36616.552232000227</v>
      </c>
      <c r="H23" s="651">
        <f>+G23+F23+E23+D23</f>
        <v>363913.64122568641</v>
      </c>
      <c r="I23" s="45">
        <v>124695.22877999993</v>
      </c>
      <c r="J23" s="45">
        <v>155499.54645300086</v>
      </c>
      <c r="K23" s="45">
        <v>190078.75322399969</v>
      </c>
      <c r="L23" s="45">
        <v>172166.11520772055</v>
      </c>
      <c r="M23" s="651">
        <f>+L23+K23+J23+I23</f>
        <v>642439.64366472105</v>
      </c>
      <c r="N23" s="45">
        <v>140470.40761699999</v>
      </c>
      <c r="O23" s="45">
        <v>194324.62913999998</v>
      </c>
      <c r="P23" s="45">
        <v>205680.46977100021</v>
      </c>
      <c r="Q23" s="45">
        <v>217384.28587083699</v>
      </c>
      <c r="R23" s="651">
        <f>+Q23+P23+O23+N23</f>
        <v>757859.79239883716</v>
      </c>
      <c r="S23" s="45">
        <v>192563.69494200003</v>
      </c>
      <c r="T23" s="45">
        <v>183509.83126399998</v>
      </c>
      <c r="U23" s="45">
        <v>170948.50926399993</v>
      </c>
      <c r="V23" s="45">
        <v>224714.83543699997</v>
      </c>
      <c r="W23" s="651">
        <f>+V23+U23+T23+S23</f>
        <v>771736.87090700003</v>
      </c>
      <c r="X23" s="45">
        <v>170439.70653000002</v>
      </c>
      <c r="Y23" s="45">
        <v>168914.89950000003</v>
      </c>
      <c r="Z23" s="45">
        <v>520352.85794399987</v>
      </c>
      <c r="AA23" s="458">
        <v>494071.40947800013</v>
      </c>
      <c r="AB23" s="651">
        <f>+AA23+Z23+Y23+X23</f>
        <v>1353778.8734520001</v>
      </c>
      <c r="AC23" s="45">
        <v>223701.42628499994</v>
      </c>
      <c r="AD23" s="45">
        <v>231986.87183900012</v>
      </c>
      <c r="AE23" s="45">
        <v>165240.10607899999</v>
      </c>
      <c r="AF23" s="458">
        <v>251786.42520699991</v>
      </c>
      <c r="AG23" s="651">
        <f>+AF23+AE23+AD23+AC23</f>
        <v>872714.82941000001</v>
      </c>
      <c r="AH23" s="45">
        <v>221550</v>
      </c>
      <c r="AI23" s="45">
        <v>207544.92075100017</v>
      </c>
      <c r="AJ23" s="45">
        <v>220361.10672099979</v>
      </c>
      <c r="AK23" s="458">
        <v>328197.73225700005</v>
      </c>
      <c r="AL23" s="651">
        <f>+AK23+AJ23+AI23+AH23</f>
        <v>977653.75972900004</v>
      </c>
      <c r="AM23" s="45">
        <f>+AM16+SUM(AM19:AM22)</f>
        <v>349798.71718399995</v>
      </c>
      <c r="AN23" s="45">
        <f>+AN16+SUM(AN19:AN22)</f>
        <v>354193.88709300006</v>
      </c>
      <c r="AO23" s="45">
        <f>+AO16+SUM(AO19:AO22)</f>
        <v>308501.70465000032</v>
      </c>
      <c r="AP23" s="458">
        <v>308699.45475799998</v>
      </c>
      <c r="AQ23" s="651">
        <f>+AP23+AO23+AN23+AM23</f>
        <v>1321193.7636850004</v>
      </c>
      <c r="AR23" s="45">
        <v>420340.02268499986</v>
      </c>
      <c r="AS23" s="45">
        <f>+AS16+SUM(AS19:AS22)</f>
        <v>378641.71899999987</v>
      </c>
      <c r="AT23" s="45">
        <f>+AT16+SUM(AT19:AT22)</f>
        <v>332927.61408899957</v>
      </c>
      <c r="AU23" s="458">
        <f>+AU16+SUM(AU19:AU22)</f>
        <v>278208.84336099972</v>
      </c>
      <c r="AV23" s="651">
        <f>+AU23+AT23+AS23+AR23</f>
        <v>1410118.199134999</v>
      </c>
      <c r="AW23" s="45">
        <f>+AW16+AW19+AW20+AW21+AW22</f>
        <v>214370.22402399994</v>
      </c>
      <c r="AX23" s="45">
        <f>+AX16+AX19+AX20+AX21+AX22</f>
        <v>337222.42724000034</v>
      </c>
      <c r="AY23" s="45">
        <f>+AY16+AY19+AY20+AY21+AY22</f>
        <v>285539.30497999961</v>
      </c>
      <c r="AZ23" s="458">
        <f>+AZ16+AZ19+AZ20+AZ21+AZ22</f>
        <v>235929.86906000046</v>
      </c>
      <c r="BA23" s="651">
        <f>+AZ23+AY23+AX23+AW23</f>
        <v>1073061.8253040004</v>
      </c>
      <c r="BB23" s="45">
        <f>+BB16+BB19+BB20+BB21+BB22</f>
        <v>352137.01410699979</v>
      </c>
      <c r="BC23" s="45">
        <f>+BC16+BC19+BC20+BC21+BC22</f>
        <v>316395.90991199983</v>
      </c>
      <c r="BD23" s="45">
        <f>+BD16+BD19+BD20+BD21+BD22</f>
        <v>251906.07352699985</v>
      </c>
      <c r="BE23" s="458">
        <f t="shared" ref="BE23:BF23" si="42">+BE16+BE19+BE20+BE21+BE22</f>
        <v>229151.77856100042</v>
      </c>
      <c r="BF23" s="651">
        <f t="shared" si="42"/>
        <v>1149590.776107</v>
      </c>
      <c r="BG23" s="45">
        <f>+BG16+BG19+BG20+BG21+BG22</f>
        <v>241499.40190700017</v>
      </c>
    </row>
    <row r="24" spans="2:59" ht="14.15" customHeight="1">
      <c r="B24" s="843"/>
      <c r="C24" s="843"/>
    </row>
    <row r="25" spans="2:59" ht="14.15" customHeight="1">
      <c r="B25" s="844" t="s">
        <v>673</v>
      </c>
      <c r="C25" s="862" t="s">
        <v>917</v>
      </c>
      <c r="D25" s="691">
        <v>5577.1855080000005</v>
      </c>
      <c r="E25" s="691">
        <v>3368.3237520000002</v>
      </c>
      <c r="F25" s="691">
        <v>1721.1270539999987</v>
      </c>
      <c r="G25" s="691">
        <v>3760.3636860000006</v>
      </c>
      <c r="H25" s="692">
        <f>+G25+F25+E25+D25</f>
        <v>14427</v>
      </c>
      <c r="I25" s="691">
        <v>4257.5034900000001</v>
      </c>
      <c r="J25" s="691">
        <v>6179.1337410000006</v>
      </c>
      <c r="K25" s="691">
        <v>6643.5425219999997</v>
      </c>
      <c r="L25" s="691">
        <v>8968.4795659999982</v>
      </c>
      <c r="M25" s="692">
        <f>+L25+K25+J25+I25</f>
        <v>26048.659318999999</v>
      </c>
      <c r="N25" s="691">
        <v>4962.7406789999995</v>
      </c>
      <c r="O25" s="691">
        <v>4440.6014459999997</v>
      </c>
      <c r="P25" s="691">
        <v>5215.5833980000007</v>
      </c>
      <c r="Q25" s="691">
        <v>803.31676399999924</v>
      </c>
      <c r="R25" s="692">
        <f>+Q25+P25+O25+N25</f>
        <v>15422.242286999997</v>
      </c>
      <c r="S25" s="691">
        <v>3852.2031400000005</v>
      </c>
      <c r="T25" s="691">
        <v>1599.7726470000002</v>
      </c>
      <c r="U25" s="691">
        <v>2721.8279579999999</v>
      </c>
      <c r="V25" s="691">
        <v>3740.1328440000007</v>
      </c>
      <c r="W25" s="692">
        <f>+V25+U25+T25+S25</f>
        <v>11913.936589000001</v>
      </c>
      <c r="X25" s="691">
        <v>4851.1648649999997</v>
      </c>
      <c r="Y25" s="691">
        <v>7002.4146040000005</v>
      </c>
      <c r="Z25" s="691">
        <v>3973.6804499999998</v>
      </c>
      <c r="AA25" s="693">
        <v>5372.1455620000015</v>
      </c>
      <c r="AB25" s="692">
        <f>+AA25+Z25+Y25+X25</f>
        <v>21199.405481000002</v>
      </c>
      <c r="AC25" s="691">
        <v>6148.2800349999998</v>
      </c>
      <c r="AD25" s="691">
        <v>9806.9820550000004</v>
      </c>
      <c r="AE25" s="691">
        <v>10254.089582000001</v>
      </c>
      <c r="AF25" s="693">
        <v>5528.7000630000002</v>
      </c>
      <c r="AG25" s="692">
        <f>+AF25+AE25+AD25+AC25</f>
        <v>31738.051735000001</v>
      </c>
      <c r="AH25" s="691">
        <v>8384</v>
      </c>
      <c r="AI25" s="691">
        <v>6938.9819429999989</v>
      </c>
      <c r="AJ25" s="691">
        <v>7601.5952180000022</v>
      </c>
      <c r="AK25" s="693">
        <v>82471.745053999999</v>
      </c>
      <c r="AL25" s="692">
        <f>+AK25+AJ25+AI25+AH25</f>
        <v>105396.32221499999</v>
      </c>
      <c r="AM25" s="691">
        <v>5121.0000339999997</v>
      </c>
      <c r="AN25" s="691">
        <v>4150.0600000000004</v>
      </c>
      <c r="AO25" s="691">
        <v>3603.2193090000001</v>
      </c>
      <c r="AP25" s="693">
        <v>35432.866435000004</v>
      </c>
      <c r="AQ25" s="692">
        <f>+AP25+AO25+AN25+AM25</f>
        <v>48307.145777999998</v>
      </c>
      <c r="AR25" s="691">
        <v>10318.752591</v>
      </c>
      <c r="AS25" s="691">
        <v>8107.3609999999999</v>
      </c>
      <c r="AT25" s="691">
        <v>8403.1219999999994</v>
      </c>
      <c r="AU25" s="693">
        <v>17102.953651</v>
      </c>
      <c r="AV25" s="692">
        <f>+AU25+AT25+AS25+AR25</f>
        <v>43932.189241999993</v>
      </c>
      <c r="AW25" s="691">
        <v>11419.211501</v>
      </c>
      <c r="AX25" s="691">
        <v>8591.4207069999993</v>
      </c>
      <c r="AY25" s="691">
        <v>8437.6467000000011</v>
      </c>
      <c r="AZ25" s="693">
        <v>17073.795049</v>
      </c>
      <c r="BA25" s="692">
        <f>+AZ25+AY25+AX25+AW25</f>
        <v>45522.073957000001</v>
      </c>
      <c r="BB25" s="691">
        <v>9372.6131619999996</v>
      </c>
      <c r="BC25" s="691">
        <v>13641.721957</v>
      </c>
      <c r="BD25" s="691">
        <v>9778.6586819999975</v>
      </c>
      <c r="BE25" s="693">
        <v>10724.005187000002</v>
      </c>
      <c r="BF25" s="692">
        <f>+BE25+BD25+BC25+BB25</f>
        <v>43516.998987999999</v>
      </c>
      <c r="BG25" s="691">
        <v>5628.4981399999997</v>
      </c>
    </row>
    <row r="26" spans="2:59" ht="14.15" customHeight="1">
      <c r="B26" s="618" t="s">
        <v>676</v>
      </c>
      <c r="C26" s="860" t="s">
        <v>918</v>
      </c>
      <c r="D26" s="44">
        <v>-56967.944363999995</v>
      </c>
      <c r="E26" s="44">
        <v>-63992.700401000009</v>
      </c>
      <c r="F26" s="44">
        <v>-64115.192582999996</v>
      </c>
      <c r="G26" s="44">
        <v>-71560.162651999999</v>
      </c>
      <c r="H26" s="650">
        <f t="shared" ref="H26" si="43">+G26+F26+E26+D26</f>
        <v>-256636</v>
      </c>
      <c r="I26" s="44">
        <v>-81355.285839000004</v>
      </c>
      <c r="J26" s="44">
        <v>-90746.157552000004</v>
      </c>
      <c r="K26" s="44">
        <v>-83881.132396000001</v>
      </c>
      <c r="L26" s="44">
        <v>-101435.29628399998</v>
      </c>
      <c r="M26" s="650">
        <f t="shared" ref="M26" si="44">+L26+K26+J26+I26</f>
        <v>-357417.87207099999</v>
      </c>
      <c r="N26" s="44">
        <v>-77460.285413999998</v>
      </c>
      <c r="O26" s="44">
        <v>-88536.865092000007</v>
      </c>
      <c r="P26" s="44">
        <v>-73613.479930000001</v>
      </c>
      <c r="Q26" s="44">
        <v>-87208.395152000012</v>
      </c>
      <c r="R26" s="650">
        <f t="shared" ref="R26" si="45">+Q26+P26+O26+N26</f>
        <v>-326819.02558800002</v>
      </c>
      <c r="S26" s="44">
        <v>-77876.863469999997</v>
      </c>
      <c r="T26" s="44">
        <v>-74919.095171000008</v>
      </c>
      <c r="U26" s="44">
        <v>-70502.779181999998</v>
      </c>
      <c r="V26" s="44">
        <v>-71454.988361000025</v>
      </c>
      <c r="W26" s="650">
        <f t="shared" ref="W26" si="46">+V26+U26+T26+S26</f>
        <v>-294753.72618400003</v>
      </c>
      <c r="X26" s="44">
        <v>-80174.588623999996</v>
      </c>
      <c r="Y26" s="44">
        <v>-115205.42601</v>
      </c>
      <c r="Z26" s="44">
        <v>-109195.67213300001</v>
      </c>
      <c r="AA26" s="457">
        <v>-114656.18242199998</v>
      </c>
      <c r="AB26" s="650">
        <f t="shared" ref="AB26" si="47">+AA26+Z26+Y26+X26</f>
        <v>-419231.86918899999</v>
      </c>
      <c r="AC26" s="44">
        <v>-95978.230890000006</v>
      </c>
      <c r="AD26" s="44">
        <v>-85285.738794999983</v>
      </c>
      <c r="AE26" s="44">
        <v>-76068.669655000005</v>
      </c>
      <c r="AF26" s="457">
        <v>-102888.87694400002</v>
      </c>
      <c r="AG26" s="650">
        <f t="shared" ref="AG26" si="48">+AF26+AE26+AD26+AC26</f>
        <v>-360221.51628400001</v>
      </c>
      <c r="AH26" s="44">
        <v>-71338</v>
      </c>
      <c r="AI26" s="44">
        <v>-77277.227956000002</v>
      </c>
      <c r="AJ26" s="44">
        <v>-81750.412550000008</v>
      </c>
      <c r="AK26" s="457">
        <v>-90706.656021999952</v>
      </c>
      <c r="AL26" s="650">
        <f t="shared" ref="AL26" si="49">+AK26+AJ26+AI26+AH26</f>
        <v>-321072.29652799998</v>
      </c>
      <c r="AM26" s="44">
        <v>-97610.691042000006</v>
      </c>
      <c r="AN26" s="44">
        <v>-115285.777</v>
      </c>
      <c r="AO26" s="44">
        <v>-158071.50072299998</v>
      </c>
      <c r="AP26" s="457">
        <v>-257176.12089399999</v>
      </c>
      <c r="AQ26" s="650">
        <f t="shared" ref="AQ26" si="50">+AP26+AO26+AN26+AM26</f>
        <v>-628144.08965899993</v>
      </c>
      <c r="AR26" s="44">
        <v>-232623.42798199999</v>
      </c>
      <c r="AS26" s="44">
        <v>-223011.88399999999</v>
      </c>
      <c r="AT26" s="44">
        <v>-221236.277</v>
      </c>
      <c r="AU26" s="457">
        <v>-195260.83086899994</v>
      </c>
      <c r="AV26" s="650">
        <f t="shared" ref="AV26" si="51">+AU26+AT26+AS26+AR26</f>
        <v>-872132.41985099996</v>
      </c>
      <c r="AW26" s="44">
        <v>-176950.404224</v>
      </c>
      <c r="AX26" s="44">
        <v>-185281.42113899998</v>
      </c>
      <c r="AY26" s="44">
        <v>-156661.17951600003</v>
      </c>
      <c r="AZ26" s="457">
        <v>-169399.098734</v>
      </c>
      <c r="BA26" s="650">
        <f t="shared" ref="BA26" si="52">+AZ26+AY26+AX26+AW26</f>
        <v>-688292.10361300001</v>
      </c>
      <c r="BB26" s="44">
        <v>-181833.493796</v>
      </c>
      <c r="BC26" s="44">
        <v>-174570.923752</v>
      </c>
      <c r="BD26" s="44">
        <v>-169103.62712199998</v>
      </c>
      <c r="BE26" s="457">
        <v>-153921.44117000001</v>
      </c>
      <c r="BF26" s="650">
        <f t="shared" ref="BF26" si="53">+BE26+BD26+BC26+BB26</f>
        <v>-679429.48583999998</v>
      </c>
      <c r="BG26" s="44">
        <v>-155487.024286</v>
      </c>
    </row>
    <row r="27" spans="2:59" ht="14.15" customHeight="1">
      <c r="B27" s="618" t="s">
        <v>87</v>
      </c>
      <c r="C27" s="860" t="s">
        <v>929</v>
      </c>
      <c r="D27" s="47">
        <v>-14577.009883999999</v>
      </c>
      <c r="E27" s="47">
        <v>-548.82071699999869</v>
      </c>
      <c r="F27" s="47">
        <v>-37040.005617999996</v>
      </c>
      <c r="G27" s="47">
        <v>-16056.163781000003</v>
      </c>
      <c r="H27" s="650">
        <f>+G27+F27+E27+D27</f>
        <v>-68222</v>
      </c>
      <c r="I27" s="47">
        <v>5008.3619739999995</v>
      </c>
      <c r="J27" s="47">
        <v>-4280.3055009999998</v>
      </c>
      <c r="K27" s="47">
        <v>-1253.2191499999999</v>
      </c>
      <c r="L27" s="47">
        <v>6847.8335590000006</v>
      </c>
      <c r="M27" s="650">
        <f>+L27+K27+J27+I27</f>
        <v>6322.6708820000003</v>
      </c>
      <c r="N27" s="47">
        <v>-1621.422673</v>
      </c>
      <c r="O27" s="47">
        <v>-1066.9061579999998</v>
      </c>
      <c r="P27" s="47">
        <v>1025.3507519999998</v>
      </c>
      <c r="Q27" s="47">
        <v>1744.7770890000002</v>
      </c>
      <c r="R27" s="650">
        <f>+Q27+P27+O27+N27</f>
        <v>81.79901000000018</v>
      </c>
      <c r="S27" s="47">
        <v>6044.9212260000004</v>
      </c>
      <c r="T27" s="47">
        <v>18283.273223999997</v>
      </c>
      <c r="U27" s="47">
        <v>-7546.2327839999998</v>
      </c>
      <c r="V27" s="47">
        <v>-3488.4347499999985</v>
      </c>
      <c r="W27" s="650">
        <f>+V27+U27+T27+S27</f>
        <v>13293.526915999999</v>
      </c>
      <c r="X27" s="47">
        <v>4088.1686810000001</v>
      </c>
      <c r="Y27" s="47">
        <v>31886.256766999999</v>
      </c>
      <c r="Z27" s="47">
        <v>-21695.272441000005</v>
      </c>
      <c r="AA27" s="460">
        <v>-6027.9922670000014</v>
      </c>
      <c r="AB27" s="650">
        <f>+AA27+Z27+Y27+X27</f>
        <v>8251.1607399999921</v>
      </c>
      <c r="AC27" s="47">
        <v>19799.405718000002</v>
      </c>
      <c r="AD27" s="47">
        <v>-9370.9831350000004</v>
      </c>
      <c r="AE27" s="47">
        <v>-3177.5794069999993</v>
      </c>
      <c r="AF27" s="460">
        <v>-8247.9764270000014</v>
      </c>
      <c r="AG27" s="650">
        <f>+AF27+AE27+AD27+AC27</f>
        <v>-997.13325099999929</v>
      </c>
      <c r="AH27" s="47">
        <v>11119</v>
      </c>
      <c r="AI27" s="47">
        <v>387.04328100000021</v>
      </c>
      <c r="AJ27" s="47">
        <v>6292.4762709999995</v>
      </c>
      <c r="AK27" s="460">
        <v>17920.364062000001</v>
      </c>
      <c r="AL27" s="650">
        <f>+AK27+AJ27+AI27+AH27</f>
        <v>35718.883613999998</v>
      </c>
      <c r="AM27" s="47">
        <v>2549.6563200000001</v>
      </c>
      <c r="AN27" s="47">
        <v>-12578.441999999999</v>
      </c>
      <c r="AO27" s="47">
        <v>18635.166810999999</v>
      </c>
      <c r="AP27" s="460">
        <v>7666.0112559999998</v>
      </c>
      <c r="AQ27" s="650">
        <f>+AP27+AO27+AN27+AM27</f>
        <v>16272.392387000002</v>
      </c>
      <c r="AR27" s="47">
        <v>-11556.751587000001</v>
      </c>
      <c r="AS27" s="47">
        <v>-19662.125</v>
      </c>
      <c r="AT27" s="47">
        <v>-4539.0619999999999</v>
      </c>
      <c r="AU27" s="460">
        <v>-8661.7060380000039</v>
      </c>
      <c r="AV27" s="650">
        <f>+AU27+AT27+AS27+AR27</f>
        <v>-44419.644625000001</v>
      </c>
      <c r="AW27" s="47">
        <v>1687.8789939999999</v>
      </c>
      <c r="AX27" s="47">
        <v>23189.661723999998</v>
      </c>
      <c r="AY27" s="47">
        <v>13998.937197000003</v>
      </c>
      <c r="AZ27" s="460">
        <v>-13002.892694000002</v>
      </c>
      <c r="BA27" s="650">
        <f>+AZ27+AY27+AX27+AW27</f>
        <v>25873.585220999998</v>
      </c>
      <c r="BB27" s="47">
        <v>14530.118936000001</v>
      </c>
      <c r="BC27" s="47">
        <v>5516.5144280000004</v>
      </c>
      <c r="BD27" s="47">
        <v>-7912.3121480000009</v>
      </c>
      <c r="BE27" s="460">
        <v>12499.607354</v>
      </c>
      <c r="BF27" s="650">
        <f>+BE27+BD27+BC27+BB27</f>
        <v>24633.92857</v>
      </c>
      <c r="BG27" s="47">
        <v>15844.62889</v>
      </c>
    </row>
    <row r="28" spans="2:59" s="15" customFormat="1" ht="14.15" customHeight="1">
      <c r="B28" s="841" t="s">
        <v>88</v>
      </c>
      <c r="C28" s="859" t="s">
        <v>920</v>
      </c>
      <c r="D28" s="45">
        <v>42769.846053329442</v>
      </c>
      <c r="E28" s="45">
        <v>71943.56622235672</v>
      </c>
      <c r="F28" s="45">
        <v>-13991.360534999963</v>
      </c>
      <c r="G28" s="45">
        <v>-47239.500132999783</v>
      </c>
      <c r="H28" s="651">
        <f>+G28+F28+E28+D28</f>
        <v>53482.551607686415</v>
      </c>
      <c r="I28" s="45">
        <v>52605.808404999931</v>
      </c>
      <c r="J28" s="45">
        <v>66652.21714100086</v>
      </c>
      <c r="K28" s="45">
        <v>111587.94419999969</v>
      </c>
      <c r="L28" s="45">
        <v>86547.132048720552</v>
      </c>
      <c r="M28" s="651">
        <f>+L28+K28+J28+I28</f>
        <v>317393.10179472098</v>
      </c>
      <c r="N28" s="45">
        <v>66351.440209000008</v>
      </c>
      <c r="O28" s="45">
        <v>109161.459336</v>
      </c>
      <c r="P28" s="45">
        <v>138307.92399100019</v>
      </c>
      <c r="Q28" s="45">
        <v>132723.98457183698</v>
      </c>
      <c r="R28" s="651">
        <f>+Q28+P28+O28+N28</f>
        <v>446544.80810783722</v>
      </c>
      <c r="S28" s="45">
        <v>124583.95583800002</v>
      </c>
      <c r="T28" s="45">
        <v>128473.78196399999</v>
      </c>
      <c r="U28" s="45">
        <v>95621.325255999909</v>
      </c>
      <c r="V28" s="45">
        <v>153511.54516999994</v>
      </c>
      <c r="W28" s="651">
        <f>+V28+U28+T28+S28</f>
        <v>502190.60822799988</v>
      </c>
      <c r="X28" s="45">
        <v>99204.451452000008</v>
      </c>
      <c r="Y28" s="45">
        <v>92598.144861000037</v>
      </c>
      <c r="Z28" s="45">
        <v>393435.59381999983</v>
      </c>
      <c r="AA28" s="458">
        <v>378759.38035100012</v>
      </c>
      <c r="AB28" s="651">
        <f>+AA28+Z28+Y28+X28</f>
        <v>963997.57048400003</v>
      </c>
      <c r="AC28" s="45">
        <v>153670.88114799993</v>
      </c>
      <c r="AD28" s="45">
        <v>147137.13196400015</v>
      </c>
      <c r="AE28" s="45">
        <v>96247.946598999974</v>
      </c>
      <c r="AF28" s="458">
        <v>146178.27189899987</v>
      </c>
      <c r="AG28" s="651">
        <f>+AF28+AE28+AD28+AC28</f>
        <v>543234.2316099999</v>
      </c>
      <c r="AH28" s="45">
        <v>169715</v>
      </c>
      <c r="AI28" s="45">
        <v>137593.71801900017</v>
      </c>
      <c r="AJ28" s="45">
        <v>152504.7656599998</v>
      </c>
      <c r="AK28" s="458">
        <v>274975.353129</v>
      </c>
      <c r="AL28" s="651">
        <f>+AK28+AJ28+AI28+AH28</f>
        <v>734788.83680799999</v>
      </c>
      <c r="AM28" s="45">
        <f>+AM23+SUM(AM25:AM27)</f>
        <v>259858.68249599994</v>
      </c>
      <c r="AN28" s="45">
        <f>+AN23+SUM(AN25:AN27)</f>
        <v>230479.72809300007</v>
      </c>
      <c r="AO28" s="45">
        <f>+AO23+SUM(AO25:AO27)</f>
        <v>172668.59004700035</v>
      </c>
      <c r="AP28" s="458">
        <v>94622.211555000002</v>
      </c>
      <c r="AQ28" s="651">
        <f>+AP28+AO28+AN28+AM28</f>
        <v>757629.21219100035</v>
      </c>
      <c r="AR28" s="45">
        <v>186478.59570699985</v>
      </c>
      <c r="AS28" s="45">
        <f>+AS23+SUM(AS25:AS27)</f>
        <v>144075.07099999988</v>
      </c>
      <c r="AT28" s="45">
        <f>+AT23+SUM(AT25:AT27)</f>
        <v>115555.39708899957</v>
      </c>
      <c r="AU28" s="458">
        <f>+AU23+SUM(AU25:AU27)</f>
        <v>91389.260104999761</v>
      </c>
      <c r="AV28" s="651">
        <f>+AU28+AT28+AS28+AR28</f>
        <v>537498.32390099904</v>
      </c>
      <c r="AW28" s="45">
        <f>+AW23+AW25+AW26+AW27</f>
        <v>50526.910294999951</v>
      </c>
      <c r="AX28" s="45">
        <f>+AX23+AX25+AX26+AX27</f>
        <v>183722.08853200037</v>
      </c>
      <c r="AY28" s="45">
        <f>+AY23+AY25+AY26+AY27</f>
        <v>151314.70936099955</v>
      </c>
      <c r="AZ28" s="458">
        <f>+AZ23+AZ25+AZ26+AZ27</f>
        <v>70601.672681000462</v>
      </c>
      <c r="BA28" s="651">
        <f>+AZ28+AY28+AX28+AW28</f>
        <v>456165.38086900034</v>
      </c>
      <c r="BB28" s="45">
        <f>+BB23+BB25+BB26+BB27</f>
        <v>194206.25240899983</v>
      </c>
      <c r="BC28" s="45">
        <f>+BC23+BC25+BC26+BC27</f>
        <v>160983.22254499979</v>
      </c>
      <c r="BD28" s="45">
        <f>+BD23+BD25+BD26+BD27</f>
        <v>84668.79293899989</v>
      </c>
      <c r="BE28" s="458">
        <f t="shared" ref="BE28:BF28" si="54">+BE23+BE25+BE26+BE27</f>
        <v>98453.949932000425</v>
      </c>
      <c r="BF28" s="651">
        <f t="shared" si="54"/>
        <v>538312.21782499994</v>
      </c>
      <c r="BG28" s="45">
        <f>+BG23+BG25+BG26+BG27</f>
        <v>107485.50465100017</v>
      </c>
    </row>
    <row r="29" spans="2:59" ht="14.15" customHeight="1">
      <c r="B29" s="843"/>
      <c r="C29" s="843"/>
    </row>
    <row r="30" spans="2:59" ht="14.15" customHeight="1">
      <c r="B30" s="844" t="s">
        <v>89</v>
      </c>
      <c r="C30" s="862" t="s">
        <v>921</v>
      </c>
      <c r="D30" s="696">
        <v>0</v>
      </c>
      <c r="E30" s="696">
        <v>0</v>
      </c>
      <c r="F30" s="696">
        <v>0</v>
      </c>
      <c r="G30" s="691">
        <v>105437.43071900001</v>
      </c>
      <c r="H30" s="692">
        <f t="shared" ref="H30" si="55">+G30+F30+E30+D30</f>
        <v>105437.43071900001</v>
      </c>
      <c r="I30" s="696">
        <v>0</v>
      </c>
      <c r="J30" s="696">
        <v>0</v>
      </c>
      <c r="K30" s="696">
        <v>0</v>
      </c>
      <c r="L30" s="691">
        <v>48112.6176291745</v>
      </c>
      <c r="M30" s="692">
        <f t="shared" ref="M30" si="56">+L30+K30+J30+I30</f>
        <v>48112.6176291745</v>
      </c>
      <c r="N30" s="691">
        <v>3426.3486670000002</v>
      </c>
      <c r="O30" s="691">
        <v>-5823.6672330000001</v>
      </c>
      <c r="P30" s="691">
        <v>-7509.8769900000007</v>
      </c>
      <c r="Q30" s="691">
        <v>-11575.215007000001</v>
      </c>
      <c r="R30" s="692">
        <f t="shared" ref="R30" si="57">+Q30+P30+O30+N30</f>
        <v>-21482.410563000005</v>
      </c>
      <c r="S30" s="691">
        <v>-661.94597799999997</v>
      </c>
      <c r="T30" s="691">
        <v>7464.9332939999995</v>
      </c>
      <c r="U30" s="691">
        <v>-2925.0507539999999</v>
      </c>
      <c r="V30" s="691">
        <v>26045.773753000001</v>
      </c>
      <c r="W30" s="692">
        <f t="shared" ref="W30" si="58">+V30+U30+T30+S30</f>
        <v>29923.710315</v>
      </c>
      <c r="X30" s="691">
        <v>3854.082942</v>
      </c>
      <c r="Y30" s="691">
        <v>-8439.1876779999984</v>
      </c>
      <c r="Z30" s="691">
        <v>15855.605179</v>
      </c>
      <c r="AA30" s="693">
        <v>-44059.387414000004</v>
      </c>
      <c r="AB30" s="692">
        <f t="shared" ref="AB30" si="59">+AA30+Z30+Y30+X30</f>
        <v>-32788.886971000007</v>
      </c>
      <c r="AC30" s="691">
        <v>-21261.057208999999</v>
      </c>
      <c r="AD30" s="691">
        <v>3953.9361719999979</v>
      </c>
      <c r="AE30" s="691">
        <v>-7300.3506369999996</v>
      </c>
      <c r="AF30" s="693">
        <v>-6638.9064419999995</v>
      </c>
      <c r="AG30" s="692">
        <f t="shared" ref="AG30" si="60">+AF30+AE30+AD30+AC30</f>
        <v>-31246.378116</v>
      </c>
      <c r="AH30" s="691">
        <v>75</v>
      </c>
      <c r="AI30" s="691">
        <v>-11390.847744999999</v>
      </c>
      <c r="AJ30" s="691">
        <v>-4585.8278090000003</v>
      </c>
      <c r="AK30" s="693">
        <v>17692.407930000001</v>
      </c>
      <c r="AL30" s="692">
        <f t="shared" ref="AL30" si="61">+AK30+AJ30+AI30+AH30</f>
        <v>1790.7323760000018</v>
      </c>
      <c r="AM30" s="691">
        <v>1105.2705120000001</v>
      </c>
      <c r="AN30" s="691">
        <v>9456.6169830000017</v>
      </c>
      <c r="AO30" s="691">
        <v>-12221.503604000001</v>
      </c>
      <c r="AP30" s="693">
        <v>-6475.1064539999998</v>
      </c>
      <c r="AQ30" s="692">
        <f t="shared" ref="AQ30" si="62">+AP30+AO30+AN30+AM30</f>
        <v>-8134.7225630000003</v>
      </c>
      <c r="AR30" s="691">
        <v>5273.1440954999998</v>
      </c>
      <c r="AS30" s="691">
        <v>4653.4182680000004</v>
      </c>
      <c r="AT30" s="691">
        <v>-651.74910499999896</v>
      </c>
      <c r="AU30" s="693">
        <v>12416.825653999998</v>
      </c>
      <c r="AV30" s="692">
        <f t="shared" ref="AV30" si="63">+AU30+AT30+AS30+AR30</f>
        <v>21691.638912499999</v>
      </c>
      <c r="AW30" s="691">
        <v>-17778.948508000001</v>
      </c>
      <c r="AX30" s="691">
        <v>-24624.763810999997</v>
      </c>
      <c r="AY30" s="691">
        <v>7278</v>
      </c>
      <c r="AZ30" s="693">
        <v>15354.283812000001</v>
      </c>
      <c r="BA30" s="692">
        <f t="shared" ref="BA30" si="64">+AZ30+AY30+AX30+AW30</f>
        <v>-19771.428506999997</v>
      </c>
      <c r="BB30" s="691">
        <v>-4729.8900549999998</v>
      </c>
      <c r="BC30" s="691">
        <v>-21922</v>
      </c>
      <c r="BD30" s="691">
        <v>15338.566864</v>
      </c>
      <c r="BE30" s="693">
        <v>-11934</v>
      </c>
      <c r="BF30" s="692">
        <f t="shared" ref="BF30" si="65">+BE30+BD30+BC30+BB30</f>
        <v>-23247.323190999999</v>
      </c>
      <c r="BG30" s="691">
        <v>-15756.365454999999</v>
      </c>
    </row>
    <row r="31" spans="2:59" ht="14.15" customHeight="1">
      <c r="B31" s="618" t="s">
        <v>90</v>
      </c>
      <c r="C31" s="860" t="s">
        <v>996</v>
      </c>
      <c r="D31" s="44">
        <v>-33963.544124440203</v>
      </c>
      <c r="E31" s="44">
        <v>-58347.679545559797</v>
      </c>
      <c r="F31" s="44">
        <v>-27682.365876999993</v>
      </c>
      <c r="G31" s="44">
        <v>-90539.688877000022</v>
      </c>
      <c r="H31" s="650">
        <f>+G31+F31+E31+D31</f>
        <v>-210533.27842400002</v>
      </c>
      <c r="I31" s="44">
        <v>-60794.995409000003</v>
      </c>
      <c r="J31" s="44">
        <v>-34682.231768999998</v>
      </c>
      <c r="K31" s="44">
        <v>-39963.467272999987</v>
      </c>
      <c r="L31" s="44">
        <v>-59030.823924999997</v>
      </c>
      <c r="M31" s="650">
        <f>+L31+K31+J31+I31</f>
        <v>-194471.51837599999</v>
      </c>
      <c r="N31" s="44">
        <v>-47909.066169999998</v>
      </c>
      <c r="O31" s="44">
        <v>-39020.276763000009</v>
      </c>
      <c r="P31" s="44">
        <v>-37474.39429099999</v>
      </c>
      <c r="Q31" s="44">
        <v>-49692.208117999995</v>
      </c>
      <c r="R31" s="650">
        <f>+Q31+P31+O31+N31</f>
        <v>-174095.94534199999</v>
      </c>
      <c r="S31" s="44">
        <v>-44764.157814999999</v>
      </c>
      <c r="T31" s="44">
        <v>-36873.467202</v>
      </c>
      <c r="U31" s="44">
        <v>-28283.270717000007</v>
      </c>
      <c r="V31" s="44">
        <v>-71494.616410000002</v>
      </c>
      <c r="W31" s="650">
        <f>+V31+U31+T31+S31</f>
        <v>-181415.51214399998</v>
      </c>
      <c r="X31" s="44">
        <v>-49530.905697000002</v>
      </c>
      <c r="Y31" s="44">
        <v>-40897.293295000003</v>
      </c>
      <c r="Z31" s="44">
        <v>-93678.585490999991</v>
      </c>
      <c r="AA31" s="457">
        <v>-143780.93552499998</v>
      </c>
      <c r="AB31" s="650">
        <f>+AA31+Z31+Y31+X31</f>
        <v>-327887.72000799992</v>
      </c>
      <c r="AC31" s="44">
        <v>-45655.851316</v>
      </c>
      <c r="AD31" s="44">
        <v>-54441.882878999997</v>
      </c>
      <c r="AE31" s="44">
        <v>-19954.085739000002</v>
      </c>
      <c r="AF31" s="457">
        <v>-53056.796398000006</v>
      </c>
      <c r="AG31" s="650">
        <f>+AF31+AE31+AD31+AC31</f>
        <v>-173108.61633200001</v>
      </c>
      <c r="AH31" s="44">
        <v>-54022</v>
      </c>
      <c r="AI31" s="44">
        <v>-37414.938953999997</v>
      </c>
      <c r="AJ31" s="44">
        <v>-43189.068429999999</v>
      </c>
      <c r="AK31" s="457">
        <v>-57387.518039999995</v>
      </c>
      <c r="AL31" s="650">
        <f>+AK31+AJ31+AI31+AH31</f>
        <v>-192013.52542399999</v>
      </c>
      <c r="AM31" s="44">
        <v>-95008.473985999997</v>
      </c>
      <c r="AN31" s="44">
        <v>-87780.70193000001</v>
      </c>
      <c r="AO31" s="44">
        <v>-49019.381364000001</v>
      </c>
      <c r="AP31" s="457">
        <v>-74902.909570999997</v>
      </c>
      <c r="AQ31" s="650">
        <f>+AP31+AO31+AN31+AM31</f>
        <v>-306711.46685099998</v>
      </c>
      <c r="AR31" s="44">
        <v>-69522.057872999998</v>
      </c>
      <c r="AS31" s="44">
        <v>-70089.598656000002</v>
      </c>
      <c r="AT31" s="44">
        <v>-33232.294632000005</v>
      </c>
      <c r="AU31" s="457">
        <v>-37458.684000999987</v>
      </c>
      <c r="AV31" s="650">
        <f>+AU31+AT31+AS31+AR31</f>
        <v>-210302.63516199996</v>
      </c>
      <c r="AW31" s="44">
        <v>-3059.8761869999998</v>
      </c>
      <c r="AX31" s="44">
        <v>-19702.705292999999</v>
      </c>
      <c r="AY31" s="44">
        <v>-48305</v>
      </c>
      <c r="AZ31" s="457">
        <v>-27939.221481999994</v>
      </c>
      <c r="BA31" s="650">
        <f>+AZ31+AY31+AX31+AW31</f>
        <v>-99006.802962000002</v>
      </c>
      <c r="BB31" s="44">
        <v>-81412.232436999999</v>
      </c>
      <c r="BC31" s="44">
        <v>-27356</v>
      </c>
      <c r="BD31" s="44">
        <v>-19731.054283000001</v>
      </c>
      <c r="BE31" s="457">
        <v>-26931</v>
      </c>
      <c r="BF31" s="650">
        <f>+BE31+BD31+BC31+BB31</f>
        <v>-155430.28672</v>
      </c>
      <c r="BG31" s="44">
        <v>-33336.088062000003</v>
      </c>
    </row>
    <row r="32" spans="2:59" s="15" customFormat="1" ht="14.15" customHeight="1">
      <c r="B32" s="841" t="s">
        <v>91</v>
      </c>
      <c r="C32" s="859" t="s">
        <v>922</v>
      </c>
      <c r="D32" s="45">
        <v>8806.3019288892319</v>
      </c>
      <c r="E32" s="45">
        <v>13595.886676796916</v>
      </c>
      <c r="F32" s="45">
        <v>-41673.726411999953</v>
      </c>
      <c r="G32" s="45">
        <v>-32341.758290999765</v>
      </c>
      <c r="H32" s="651">
        <f>+G32+F32+E32+D32</f>
        <v>-51613.29609731357</v>
      </c>
      <c r="I32" s="45">
        <v>-8189.1870040000722</v>
      </c>
      <c r="J32" s="349">
        <v>31969.985372000818</v>
      </c>
      <c r="K32" s="349">
        <v>71624.476926999705</v>
      </c>
      <c r="L32" s="349">
        <v>75628.925752895069</v>
      </c>
      <c r="M32" s="651">
        <f>+L32+K32+J32+I32</f>
        <v>171034.20104789551</v>
      </c>
      <c r="N32" s="349">
        <v>21868.722706000015</v>
      </c>
      <c r="O32" s="349">
        <v>64317.515339999976</v>
      </c>
      <c r="P32" s="349">
        <v>93323.652710000213</v>
      </c>
      <c r="Q32" s="349">
        <v>71456.561446836975</v>
      </c>
      <c r="R32" s="651">
        <f>+Q32+P32+O32+N32</f>
        <v>250966.45220283722</v>
      </c>
      <c r="S32" s="349">
        <v>79157.852045000021</v>
      </c>
      <c r="T32" s="349">
        <v>99065.248055999997</v>
      </c>
      <c r="U32" s="349">
        <v>64413.003784999906</v>
      </c>
      <c r="V32" s="349">
        <v>108062.70251299994</v>
      </c>
      <c r="W32" s="651">
        <f>+V32+U32+T32+S32</f>
        <v>350698.80639899982</v>
      </c>
      <c r="X32" s="349">
        <v>53527.628697000007</v>
      </c>
      <c r="Y32" s="349">
        <v>43261.663888000039</v>
      </c>
      <c r="Z32" s="349">
        <v>315612.61350799986</v>
      </c>
      <c r="AA32" s="461">
        <v>190919.05741200014</v>
      </c>
      <c r="AB32" s="651">
        <f>+AA32+Z32+Y32+X32</f>
        <v>603320.96350499999</v>
      </c>
      <c r="AC32" s="349">
        <v>86753.972622999921</v>
      </c>
      <c r="AD32" s="349">
        <v>96649.185257000048</v>
      </c>
      <c r="AE32" s="349">
        <v>68993.510222999976</v>
      </c>
      <c r="AF32" s="461">
        <v>86482.569058999856</v>
      </c>
      <c r="AG32" s="651">
        <f>+AF32+AE32+AD32+AC32</f>
        <v>338879.2371619998</v>
      </c>
      <c r="AH32" s="349">
        <v>115767</v>
      </c>
      <c r="AI32" s="349">
        <v>88787.931320000178</v>
      </c>
      <c r="AJ32" s="349">
        <v>104729.86942099979</v>
      </c>
      <c r="AK32" s="461">
        <v>235281.2430190001</v>
      </c>
      <c r="AL32" s="651">
        <f>+AK32+AJ32+AI32+AH32</f>
        <v>544566.04376000003</v>
      </c>
      <c r="AM32" s="349">
        <f>+AM28+SUM(AM30:AM31)</f>
        <v>165955.47902199993</v>
      </c>
      <c r="AN32" s="349">
        <f>+AN28+SUM(AN30:AN31)</f>
        <v>152155.64314600005</v>
      </c>
      <c r="AO32" s="349">
        <f>+AO28+SUM(AO30:AO31)</f>
        <v>111427.70507900036</v>
      </c>
      <c r="AP32" s="461">
        <v>13244.195530000001</v>
      </c>
      <c r="AQ32" s="651">
        <f>+AP32+AO32+AN32+AM32</f>
        <v>442783.02277700033</v>
      </c>
      <c r="AR32" s="349">
        <v>122229.68192949986</v>
      </c>
      <c r="AS32" s="349">
        <f>+AS28+SUM(AS30:AS31)</f>
        <v>78638.890611999872</v>
      </c>
      <c r="AT32" s="349">
        <f>+AT28+SUM(AT30:AT31)</f>
        <v>81671.353351999569</v>
      </c>
      <c r="AU32" s="461">
        <f>+AU28+SUM(AU30:AU31)</f>
        <v>66347.401757999774</v>
      </c>
      <c r="AV32" s="651">
        <f>+AU32+AT32+AS32+AR32</f>
        <v>348887.32765149907</v>
      </c>
      <c r="AW32" s="349">
        <f>+AW28+AW30+AW31</f>
        <v>29688.085599999948</v>
      </c>
      <c r="AX32" s="349">
        <f>+AX28+AX30+AX31</f>
        <v>139394.61942800038</v>
      </c>
      <c r="AY32" s="349">
        <f>+AY28+AY30+AY31</f>
        <v>110287.70936099955</v>
      </c>
      <c r="AZ32" s="461">
        <f>+AZ28+AZ30+AZ31</f>
        <v>58016.735011000477</v>
      </c>
      <c r="BA32" s="651">
        <f>+AZ32+AY32+AX32+AW32</f>
        <v>337387.14940000034</v>
      </c>
      <c r="BB32" s="349">
        <f t="shared" ref="BB32:BG32" si="66">+BB28+BB30+BB31</f>
        <v>108064.12991699984</v>
      </c>
      <c r="BC32" s="349">
        <f t="shared" si="66"/>
        <v>111705.22254499979</v>
      </c>
      <c r="BD32" s="349">
        <f t="shared" si="66"/>
        <v>80276.305519999878</v>
      </c>
      <c r="BE32" s="461">
        <f t="shared" si="66"/>
        <v>59588.949932000425</v>
      </c>
      <c r="BF32" s="651">
        <f t="shared" si="66"/>
        <v>359634.60791399993</v>
      </c>
      <c r="BG32" s="349">
        <f t="shared" si="66"/>
        <v>58393.051134000176</v>
      </c>
    </row>
    <row r="33" spans="2:59" ht="14.15" customHeight="1">
      <c r="B33" s="843"/>
      <c r="C33" s="843"/>
    </row>
    <row r="34" spans="2:59" s="15" customFormat="1" ht="14.15" customHeight="1">
      <c r="B34" s="841" t="s">
        <v>92</v>
      </c>
      <c r="C34" s="859" t="s">
        <v>923</v>
      </c>
      <c r="D34" s="45"/>
      <c r="E34" s="45"/>
      <c r="F34" s="45"/>
      <c r="G34" s="45"/>
      <c r="H34" s="651"/>
      <c r="I34" s="45"/>
      <c r="J34" s="349"/>
      <c r="K34" s="349"/>
      <c r="L34" s="349"/>
      <c r="M34" s="651"/>
      <c r="N34" s="349"/>
      <c r="O34" s="349"/>
      <c r="P34" s="349"/>
      <c r="Q34" s="349"/>
      <c r="R34" s="651"/>
      <c r="S34" s="349"/>
      <c r="T34" s="349"/>
      <c r="U34" s="349"/>
      <c r="V34" s="349"/>
      <c r="W34" s="651"/>
      <c r="X34" s="349"/>
      <c r="Y34" s="349"/>
      <c r="Z34" s="349"/>
      <c r="AA34" s="461"/>
      <c r="AB34" s="651"/>
      <c r="AC34" s="349"/>
      <c r="AD34" s="349"/>
      <c r="AE34" s="349"/>
      <c r="AF34" s="461"/>
      <c r="AG34" s="651"/>
      <c r="AH34" s="349"/>
      <c r="AI34" s="349"/>
      <c r="AJ34" s="349"/>
      <c r="AK34" s="461"/>
      <c r="AL34" s="651"/>
      <c r="AM34" s="349"/>
      <c r="AN34" s="349"/>
      <c r="AO34" s="349"/>
      <c r="AP34" s="461"/>
      <c r="AQ34" s="651"/>
      <c r="AR34" s="349"/>
      <c r="AS34" s="349"/>
      <c r="AT34" s="349"/>
      <c r="AU34" s="461"/>
      <c r="AV34" s="651"/>
      <c r="AW34" s="349"/>
      <c r="AX34" s="349"/>
      <c r="AY34" s="349"/>
      <c r="AZ34" s="461"/>
      <c r="BA34" s="651"/>
      <c r="BB34" s="349"/>
      <c r="BC34" s="349"/>
      <c r="BD34" s="349"/>
      <c r="BE34" s="461"/>
      <c r="BF34" s="651"/>
      <c r="BG34" s="349"/>
    </row>
    <row r="35" spans="2:59" ht="14.15" customHeight="1">
      <c r="B35" s="846" t="s">
        <v>93</v>
      </c>
      <c r="C35" s="864" t="s">
        <v>930</v>
      </c>
      <c r="D35" s="44">
        <v>-4635</v>
      </c>
      <c r="E35" s="44">
        <v>-14814.363813</v>
      </c>
      <c r="F35" s="44">
        <v>-71149.768039999995</v>
      </c>
      <c r="G35" s="44">
        <v>-75815.708627000015</v>
      </c>
      <c r="H35" s="650">
        <f t="shared" ref="H35" si="67">+G35+F35+E35+D35</f>
        <v>-166414.84048000001</v>
      </c>
      <c r="I35" s="44">
        <v>-29681.433939999999</v>
      </c>
      <c r="J35" s="44">
        <v>-3624.9172980000039</v>
      </c>
      <c r="K35" s="44">
        <v>33652.351238000003</v>
      </c>
      <c r="L35" s="44">
        <v>32650.8220138947</v>
      </c>
      <c r="M35" s="650">
        <f t="shared" ref="M35" si="68">+L35+K35+J35+I35</f>
        <v>32996.822013894707</v>
      </c>
      <c r="N35" s="44">
        <v>607.93248599998333</v>
      </c>
      <c r="O35" s="44">
        <v>42790.865659000039</v>
      </c>
      <c r="P35" s="44">
        <v>66420.637965999893</v>
      </c>
      <c r="Q35" s="44">
        <v>39327.751422000074</v>
      </c>
      <c r="R35" s="650">
        <f t="shared" ref="R35" si="69">+Q35+P35+O35+N35</f>
        <v>149147.18753299999</v>
      </c>
      <c r="S35" s="44">
        <v>51226.519983000006</v>
      </c>
      <c r="T35" s="44">
        <v>66914.610795999994</v>
      </c>
      <c r="U35" s="44">
        <v>45864.142732000008</v>
      </c>
      <c r="V35" s="44">
        <v>63828.806886999984</v>
      </c>
      <c r="W35" s="650">
        <f t="shared" ref="W35" si="70">+V35+U35+T35+S35</f>
        <v>227834.08039799999</v>
      </c>
      <c r="X35" s="44">
        <v>34149.500879999985</v>
      </c>
      <c r="Y35" s="44">
        <v>15822.039153000027</v>
      </c>
      <c r="Z35" s="44">
        <v>307634.9030049998</v>
      </c>
      <c r="AA35" s="457">
        <v>115840.25596200023</v>
      </c>
      <c r="AB35" s="650">
        <f t="shared" ref="AB35" si="71">+AA35+Z35+Y35+X35</f>
        <v>473446.69900000008</v>
      </c>
      <c r="AC35" s="44">
        <v>65028.208490999998</v>
      </c>
      <c r="AD35" s="44">
        <v>73092.36725000001</v>
      </c>
      <c r="AE35" s="44">
        <v>55671.524700999988</v>
      </c>
      <c r="AF35" s="457">
        <v>55527.872501000005</v>
      </c>
      <c r="AG35" s="650">
        <f t="shared" ref="AG35" si="72">+AF35+AE35+AD35+AC35</f>
        <v>249319.972943</v>
      </c>
      <c r="AH35" s="44">
        <v>83504</v>
      </c>
      <c r="AI35" s="44">
        <v>57293.366529000006</v>
      </c>
      <c r="AJ35" s="44">
        <v>76512.107091999991</v>
      </c>
      <c r="AK35" s="457">
        <v>117237.11030600002</v>
      </c>
      <c r="AL35" s="650">
        <f t="shared" ref="AL35" si="73">+AK35+AJ35+AI35+AH35</f>
        <v>334546.583927</v>
      </c>
      <c r="AM35" s="44">
        <v>102688.672103</v>
      </c>
      <c r="AN35" s="44">
        <v>105752.61199999999</v>
      </c>
      <c r="AO35" s="44">
        <v>87022.863605999999</v>
      </c>
      <c r="AP35" s="457">
        <v>-19018.772621</v>
      </c>
      <c r="AQ35" s="650">
        <f t="shared" ref="AQ35" si="74">+AP35+AO35+AN35+AM35</f>
        <v>276445.37508799997</v>
      </c>
      <c r="AR35" s="44">
        <v>75367.357059500006</v>
      </c>
      <c r="AS35" s="44">
        <v>45365.671000000002</v>
      </c>
      <c r="AT35" s="44">
        <v>58237.746815999999</v>
      </c>
      <c r="AU35" s="457">
        <v>14509.84698100001</v>
      </c>
      <c r="AV35" s="650">
        <f t="shared" ref="AV35" si="75">+AU35+AT35+AS35+AR35</f>
        <v>193480.62185650002</v>
      </c>
      <c r="AW35" s="44">
        <v>21479.256399000002</v>
      </c>
      <c r="AX35" s="44">
        <v>97732.79203099999</v>
      </c>
      <c r="AY35" s="44">
        <v>74308.342177999992</v>
      </c>
      <c r="AZ35" s="457">
        <v>28447.758548000013</v>
      </c>
      <c r="BA35" s="650">
        <f t="shared" ref="BA35" si="76">+AZ35+AY35+AX35+AW35</f>
        <v>221968.149156</v>
      </c>
      <c r="BB35" s="44">
        <v>57956.360675999997</v>
      </c>
      <c r="BC35" s="44">
        <v>65658.486801000006</v>
      </c>
      <c r="BD35" s="44">
        <v>58962.707517000003</v>
      </c>
      <c r="BE35" s="457">
        <v>23828.611516999983</v>
      </c>
      <c r="BF35" s="650">
        <f t="shared" ref="BF35" si="77">+BE35+BD35+BC35+BB35</f>
        <v>206406.16651100002</v>
      </c>
      <c r="BG35" s="44">
        <v>26649.804292000001</v>
      </c>
    </row>
    <row r="36" spans="2:59" ht="14.15" customHeight="1">
      <c r="B36" s="846" t="s">
        <v>94</v>
      </c>
      <c r="C36" s="864" t="s">
        <v>931</v>
      </c>
      <c r="D36" s="44">
        <v>13440.954150344041</v>
      </c>
      <c r="E36" s="44">
        <v>28410.273952298361</v>
      </c>
      <c r="F36" s="44">
        <v>29476.041628357591</v>
      </c>
      <c r="G36" s="44">
        <v>43473.950336000009</v>
      </c>
      <c r="H36" s="650">
        <f>+G36+F36+E36+D36</f>
        <v>114801.220067</v>
      </c>
      <c r="I36" s="44">
        <v>21492.246936</v>
      </c>
      <c r="J36" s="44">
        <v>35594.902669999996</v>
      </c>
      <c r="K36" s="44">
        <v>37971.279574000007</v>
      </c>
      <c r="L36" s="44">
        <v>42977.949854000239</v>
      </c>
      <c r="M36" s="650">
        <f>+L36+K36+J36+I36</f>
        <v>138036.37903400025</v>
      </c>
      <c r="N36" s="44">
        <v>21260.790219999937</v>
      </c>
      <c r="O36" s="44">
        <v>21526.649680999908</v>
      </c>
      <c r="P36" s="44">
        <v>26903.014744000655</v>
      </c>
      <c r="Q36" s="44">
        <v>32128.810024836959</v>
      </c>
      <c r="R36" s="650">
        <f>+Q36+P36+O36+N36</f>
        <v>101819.26466983746</v>
      </c>
      <c r="S36" s="44">
        <v>27931.33206200006</v>
      </c>
      <c r="T36" s="44">
        <v>32150.637260000076</v>
      </c>
      <c r="U36" s="44">
        <v>18548.861052999884</v>
      </c>
      <c r="V36" s="44">
        <v>44233.895625999925</v>
      </c>
      <c r="W36" s="650">
        <f>+V36+U36+T36+S36</f>
        <v>122864.72600099994</v>
      </c>
      <c r="X36" s="44">
        <v>19378.127817000095</v>
      </c>
      <c r="Y36" s="44">
        <v>27439.624735000143</v>
      </c>
      <c r="Z36" s="44">
        <v>7977.710503000344</v>
      </c>
      <c r="AA36" s="457">
        <v>75078.801449998689</v>
      </c>
      <c r="AB36" s="650">
        <f>+AA36+Z36+Y36+X36</f>
        <v>129874.26450499927</v>
      </c>
      <c r="AC36" s="44">
        <v>21725.764131999982</v>
      </c>
      <c r="AD36" s="44">
        <v>23556.818006999907</v>
      </c>
      <c r="AE36" s="44">
        <v>13321.985522000643</v>
      </c>
      <c r="AF36" s="457">
        <v>30954.696557999734</v>
      </c>
      <c r="AG36" s="650">
        <f>+AF36+AE36+AD36+AC36</f>
        <v>89559.264219000266</v>
      </c>
      <c r="AH36" s="44">
        <v>32262</v>
      </c>
      <c r="AI36" s="44">
        <v>31494.564791000332</v>
      </c>
      <c r="AJ36" s="44">
        <v>28217.762328999932</v>
      </c>
      <c r="AK36" s="457">
        <v>118045.13271299974</v>
      </c>
      <c r="AL36" s="650">
        <f>+AK36+AJ36+AI36+AH36</f>
        <v>210019.459833</v>
      </c>
      <c r="AM36" s="44">
        <v>63266.806918999951</v>
      </c>
      <c r="AN36" s="44">
        <v>46403.091</v>
      </c>
      <c r="AO36" s="44">
        <v>24404.841473000386</v>
      </c>
      <c r="AP36" s="457">
        <v>32262.968151000001</v>
      </c>
      <c r="AQ36" s="650">
        <f>+AP36+AO36+AN36+AM36</f>
        <v>166337.70754300035</v>
      </c>
      <c r="AR36" s="44">
        <v>46862.324869999851</v>
      </c>
      <c r="AS36" s="44">
        <v>33273.218999999997</v>
      </c>
      <c r="AT36" s="44">
        <v>23433.605892000021</v>
      </c>
      <c r="AU36" s="457">
        <v>51837.554776999255</v>
      </c>
      <c r="AV36" s="650">
        <f>+AU36+AT36+AS36+AR36</f>
        <v>155406.70453899913</v>
      </c>
      <c r="AW36" s="44">
        <v>8208.8292009999459</v>
      </c>
      <c r="AX36" s="44">
        <v>41661.827397000001</v>
      </c>
      <c r="AY36" s="44">
        <v>35979.164058999304</v>
      </c>
      <c r="AZ36" s="457">
        <v>29568.976463001571</v>
      </c>
      <c r="BA36" s="650">
        <f>+AZ36+AY36+AX36+AW36</f>
        <v>115418.79712000082</v>
      </c>
      <c r="BB36" s="44">
        <v>50107.769241000075</v>
      </c>
      <c r="BC36" s="44">
        <v>46046.362337999642</v>
      </c>
      <c r="BD36" s="44">
        <v>21313.598002999817</v>
      </c>
      <c r="BE36" s="457">
        <v>35760.407674001384</v>
      </c>
      <c r="BF36" s="650">
        <f>+BE36+BD36+BC36+BB36</f>
        <v>153228.13725600092</v>
      </c>
      <c r="BG36" s="44">
        <v>31743.246841999942</v>
      </c>
    </row>
    <row r="37" spans="2:59" s="15" customFormat="1" ht="14.15" customHeight="1">
      <c r="B37" s="841" t="s">
        <v>95</v>
      </c>
      <c r="C37" s="859" t="s">
        <v>924</v>
      </c>
      <c r="D37" s="45">
        <v>8805.9541503440414</v>
      </c>
      <c r="E37" s="45">
        <v>13595.910139298361</v>
      </c>
      <c r="F37" s="45">
        <v>-41673.726411642405</v>
      </c>
      <c r="G37" s="45">
        <v>-32341.758291000006</v>
      </c>
      <c r="H37" s="651">
        <f>+G37+F37+E37+D37</f>
        <v>-51613.620413000011</v>
      </c>
      <c r="I37" s="45">
        <v>-8189.1870039999994</v>
      </c>
      <c r="J37" s="45">
        <v>31969.985371999992</v>
      </c>
      <c r="K37" s="45">
        <v>71623.630812000018</v>
      </c>
      <c r="L37" s="45">
        <v>75628.771867894946</v>
      </c>
      <c r="M37" s="651">
        <f>+L37+K37+J37+I37</f>
        <v>171033.20104789495</v>
      </c>
      <c r="N37" s="45">
        <v>21868.72270599992</v>
      </c>
      <c r="O37" s="45">
        <v>64317.515339999947</v>
      </c>
      <c r="P37" s="45">
        <v>93323.652710000548</v>
      </c>
      <c r="Q37" s="45">
        <v>71456.561446837033</v>
      </c>
      <c r="R37" s="651">
        <f>+Q37+P37+O37+N37</f>
        <v>250966.45220283745</v>
      </c>
      <c r="S37" s="45">
        <v>79157.852045000065</v>
      </c>
      <c r="T37" s="45">
        <v>99065.248055999997</v>
      </c>
      <c r="U37" s="45">
        <v>64413.003784999906</v>
      </c>
      <c r="V37" s="45">
        <v>108062.70251299994</v>
      </c>
      <c r="W37" s="651">
        <f>+V37+U37+T37+S37</f>
        <v>350698.80639899988</v>
      </c>
      <c r="X37" s="45">
        <v>53527.62869700008</v>
      </c>
      <c r="Y37" s="45">
        <v>43261.66388800017</v>
      </c>
      <c r="Z37" s="45">
        <v>315612.61350800015</v>
      </c>
      <c r="AA37" s="458">
        <v>190919.05741199892</v>
      </c>
      <c r="AB37" s="651">
        <f>+AA37+Z37+Y37+X37</f>
        <v>603320.96350499929</v>
      </c>
      <c r="AC37" s="45">
        <v>86753.97262299998</v>
      </c>
      <c r="AD37" s="45">
        <v>96649.185256999917</v>
      </c>
      <c r="AE37" s="45">
        <v>68993.510223000631</v>
      </c>
      <c r="AF37" s="458">
        <v>86482.569058999739</v>
      </c>
      <c r="AG37" s="651">
        <f>+AF37+AE37+AD37+AC37</f>
        <v>338879.23716200027</v>
      </c>
      <c r="AH37" s="45">
        <v>115767</v>
      </c>
      <c r="AI37" s="45">
        <v>88787.931320000338</v>
      </c>
      <c r="AJ37" s="45">
        <v>104729.86942099992</v>
      </c>
      <c r="AK37" s="458">
        <v>235281.24301899981</v>
      </c>
      <c r="AL37" s="651">
        <f>+AK37+AJ37+AI37+AH37</f>
        <v>544566.04376000003</v>
      </c>
      <c r="AM37" s="45">
        <f>+AM35+AM36</f>
        <v>165955.47902199996</v>
      </c>
      <c r="AN37" s="45">
        <f>+AN35+AN36</f>
        <v>152155.70299999998</v>
      </c>
      <c r="AO37" s="45">
        <f>+AO35+AO36</f>
        <v>111427.70507900039</v>
      </c>
      <c r="AP37" s="458">
        <v>13244.195530000001</v>
      </c>
      <c r="AQ37" s="651">
        <f>+AP37+AO37+AN37+AM37</f>
        <v>442783.08263100032</v>
      </c>
      <c r="AR37" s="45">
        <v>122229.68192949986</v>
      </c>
      <c r="AS37" s="45">
        <f>+AS35+AS36</f>
        <v>78638.89</v>
      </c>
      <c r="AT37" s="45">
        <f>+AT35+AT36</f>
        <v>81671.35270800002</v>
      </c>
      <c r="AU37" s="458">
        <f>+AU35+AU36</f>
        <v>66347.401757999265</v>
      </c>
      <c r="AV37" s="651">
        <f>+AU37+AT37+AS37+AR37</f>
        <v>348887.32639549911</v>
      </c>
      <c r="AW37" s="45">
        <f>+AW36+AW35</f>
        <v>29688.085599999948</v>
      </c>
      <c r="AX37" s="45">
        <f>+AX36+AX35</f>
        <v>139394.61942800001</v>
      </c>
      <c r="AY37" s="45">
        <f>+AY36+AY35</f>
        <v>110287.5062369993</v>
      </c>
      <c r="AZ37" s="458">
        <f>+AZ36+AZ35</f>
        <v>58016.735011001583</v>
      </c>
      <c r="BA37" s="651">
        <f>+AZ37+AY37+AX37+AW37</f>
        <v>337386.94627600082</v>
      </c>
      <c r="BB37" s="45">
        <f>+BB36+BB35</f>
        <v>108064.12991700007</v>
      </c>
      <c r="BC37" s="45">
        <f>+BC36+BC35</f>
        <v>111704.84913899965</v>
      </c>
      <c r="BD37" s="45">
        <f>+BD36+BD35</f>
        <v>80276.30551999982</v>
      </c>
      <c r="BE37" s="458">
        <f t="shared" ref="BE37:BF37" si="78">+BE36+BE35</f>
        <v>59589.019191001367</v>
      </c>
      <c r="BF37" s="651">
        <f t="shared" si="78"/>
        <v>359634.30376700091</v>
      </c>
      <c r="BG37" s="45">
        <f>+BG36+BG35</f>
        <v>58393.051133999943</v>
      </c>
    </row>
    <row r="38" spans="2:59" ht="14.15" customHeight="1">
      <c r="B38" s="843"/>
      <c r="C38" s="843"/>
      <c r="AK38" s="42">
        <v>0</v>
      </c>
    </row>
    <row r="39" spans="2:59" s="15" customFormat="1" ht="14.15" customHeight="1">
      <c r="B39" s="847" t="s">
        <v>96</v>
      </c>
      <c r="C39" s="865" t="s">
        <v>96</v>
      </c>
      <c r="D39" s="48">
        <v>212759.03685511762</v>
      </c>
      <c r="E39" s="48">
        <v>201142.81516781953</v>
      </c>
      <c r="F39" s="48">
        <v>152326.10900700005</v>
      </c>
      <c r="G39" s="48">
        <v>117316.12095600023</v>
      </c>
      <c r="H39" s="653">
        <f>+G39+F39+E39+D39</f>
        <v>683544.08198593743</v>
      </c>
      <c r="I39" s="48">
        <v>266900.25230503583</v>
      </c>
      <c r="J39" s="48">
        <v>262596.7280570009</v>
      </c>
      <c r="K39" s="48">
        <v>245990.73273875663</v>
      </c>
      <c r="L39" s="48">
        <v>255886.30864672057</v>
      </c>
      <c r="M39" s="653">
        <f>+L39+K39+J39+I39</f>
        <v>1031374.0217475139</v>
      </c>
      <c r="N39" s="48">
        <v>241430.43472600001</v>
      </c>
      <c r="O39" s="48">
        <v>278978.63662100001</v>
      </c>
      <c r="P39" s="48">
        <v>294157.93742491619</v>
      </c>
      <c r="Q39" s="48">
        <v>309114.00061905349</v>
      </c>
      <c r="R39" s="653">
        <f>+Q39+P39+O39+N39</f>
        <v>1123681.0093909698</v>
      </c>
      <c r="S39" s="48">
        <v>289812.0536257198</v>
      </c>
      <c r="T39" s="48">
        <v>269387.68104073254</v>
      </c>
      <c r="U39" s="48">
        <v>259495.49925273517</v>
      </c>
      <c r="V39" s="48">
        <v>316356.9792003982</v>
      </c>
      <c r="W39" s="653">
        <f>+V39+U39+T39+S39</f>
        <v>1135052.2131195858</v>
      </c>
      <c r="X39" s="48">
        <v>275710.74532099767</v>
      </c>
      <c r="Y39" s="48">
        <v>287162.97218665073</v>
      </c>
      <c r="Z39" s="48">
        <v>320540.27161471022</v>
      </c>
      <c r="AA39" s="462">
        <v>379015.20692108269</v>
      </c>
      <c r="AB39" s="653">
        <f>+AA39+Z39+Y39+X39</f>
        <v>1262429.1960434413</v>
      </c>
      <c r="AC39" s="48">
        <v>330642.76110521657</v>
      </c>
      <c r="AD39" s="48">
        <v>312386.16602347954</v>
      </c>
      <c r="AE39" s="48">
        <v>257372.40458234961</v>
      </c>
      <c r="AF39" s="462">
        <v>335687.65427728975</v>
      </c>
      <c r="AG39" s="653">
        <f>+AF39+AE39+AD39+AC39</f>
        <v>1236088.9859883355</v>
      </c>
      <c r="AH39" s="48">
        <v>336321</v>
      </c>
      <c r="AI39" s="48">
        <v>313327.33973316534</v>
      </c>
      <c r="AJ39" s="48">
        <v>316412.33057895256</v>
      </c>
      <c r="AK39" s="462">
        <v>402403.8225018821</v>
      </c>
      <c r="AL39" s="653">
        <f>+AK39+AJ39+AI39+AH39</f>
        <v>1368464.492814</v>
      </c>
      <c r="AM39" s="48">
        <v>454758.57805854728</v>
      </c>
      <c r="AN39" s="48">
        <v>457984.90153369115</v>
      </c>
      <c r="AO39" s="48">
        <v>424167.62205426395</v>
      </c>
      <c r="AP39" s="462">
        <v>443877</v>
      </c>
      <c r="AQ39" s="653">
        <f>+AP39+AO39+AN39+AM39</f>
        <v>1780788.1016465025</v>
      </c>
      <c r="AR39" s="48">
        <v>513925.2386666009</v>
      </c>
      <c r="AS39" s="48">
        <v>480624.243541645</v>
      </c>
      <c r="AT39" s="48">
        <v>413957.70339495328</v>
      </c>
      <c r="AU39" s="462">
        <v>439794.50529616646</v>
      </c>
      <c r="AV39" s="653">
        <f>+AU39+AT39+AS39+AR39</f>
        <v>1848301.6908993656</v>
      </c>
      <c r="AW39" s="48">
        <v>325982.57634399988</v>
      </c>
      <c r="AX39" s="48">
        <v>464058.71548031876</v>
      </c>
      <c r="AY39" s="48">
        <v>345005.25244879781</v>
      </c>
      <c r="AZ39" s="462">
        <v>355120.79650461493</v>
      </c>
      <c r="BA39" s="653">
        <f>+AZ39+AY39+AX39+AW39</f>
        <v>1490167.3407777315</v>
      </c>
      <c r="BB39" s="48">
        <v>472022.73227242456</v>
      </c>
      <c r="BC39" s="48">
        <v>442437.06370340823</v>
      </c>
      <c r="BD39" s="48">
        <v>380998.03031900589</v>
      </c>
      <c r="BE39" s="462">
        <v>369998.53032060695</v>
      </c>
      <c r="BF39" s="653">
        <f>+BE39+BD39+BC39+BB39</f>
        <v>1665456.3566154456</v>
      </c>
      <c r="BG39" s="48">
        <v>374123.54632770154</v>
      </c>
    </row>
    <row r="40" spans="2:59" s="15" customFormat="1" ht="14.15" customHeight="1">
      <c r="B40" s="845" t="s">
        <v>97</v>
      </c>
      <c r="C40" s="863" t="s">
        <v>925</v>
      </c>
      <c r="D40" s="52">
        <v>0.26815793446513242</v>
      </c>
      <c r="E40" s="52">
        <v>0.2629943715672674</v>
      </c>
      <c r="F40" s="52">
        <v>0.19551508684226571</v>
      </c>
      <c r="G40" s="52">
        <v>7.6187506846027722E-2</v>
      </c>
      <c r="H40" s="725">
        <f>+H39/H13</f>
        <v>0.18515710492313761</v>
      </c>
      <c r="I40" s="52">
        <v>0.19580535260512172</v>
      </c>
      <c r="J40" s="52">
        <v>0.30469287336582185</v>
      </c>
      <c r="K40" s="52">
        <v>0.31676640801252948</v>
      </c>
      <c r="L40" s="52">
        <v>0.32203747353637563</v>
      </c>
      <c r="M40" s="654">
        <f>+M39/M13</f>
        <v>0.27177826821244339</v>
      </c>
      <c r="N40" s="52">
        <v>0.32541016424502445</v>
      </c>
      <c r="O40" s="52">
        <v>0.37530686285903087</v>
      </c>
      <c r="P40" s="52">
        <v>0.37478437808214549</v>
      </c>
      <c r="Q40" s="52">
        <v>0.37518299656024934</v>
      </c>
      <c r="R40" s="654">
        <f>+R39/R13</f>
        <v>0.36317648498687277</v>
      </c>
      <c r="S40" s="52">
        <v>0.34224435629073952</v>
      </c>
      <c r="T40" s="52">
        <v>0.32831869344545711</v>
      </c>
      <c r="U40" s="52">
        <v>0.30474120353176543</v>
      </c>
      <c r="V40" s="52">
        <v>0.34933525113240249</v>
      </c>
      <c r="W40" s="654">
        <f>+W39/W13</f>
        <v>0.33145728469425878</v>
      </c>
      <c r="X40" s="52">
        <v>0.32013255798073009</v>
      </c>
      <c r="Y40" s="52">
        <v>0.31445542509839625</v>
      </c>
      <c r="Z40" s="52">
        <v>0.32574947349957528</v>
      </c>
      <c r="AA40" s="463">
        <v>0.39182510322037245</v>
      </c>
      <c r="AB40" s="654">
        <f>+AB39/AB13</f>
        <v>0.33883783177013543</v>
      </c>
      <c r="AC40" s="52">
        <v>0.35614501092303041</v>
      </c>
      <c r="AD40" s="52">
        <v>0.35057476625908812</v>
      </c>
      <c r="AE40" s="52">
        <v>0.31424876972148902</v>
      </c>
      <c r="AF40" s="463">
        <v>0.37401028748688586</v>
      </c>
      <c r="AG40" s="725">
        <f>+AG39/AG13</f>
        <v>0.34957202549945193</v>
      </c>
      <c r="AH40" s="52">
        <f>AH39/AH13</f>
        <v>0.34301808509336279</v>
      </c>
      <c r="AI40" s="52">
        <f>AI39/AI13</f>
        <v>0.33336356692998392</v>
      </c>
      <c r="AJ40" s="52">
        <f>AJ39/AJ13</f>
        <v>0.32362439843391494</v>
      </c>
      <c r="AK40" s="463">
        <f>AK39/AK13</f>
        <v>0.33183897469659512</v>
      </c>
      <c r="AL40" s="725">
        <f t="shared" ref="AL40:BF40" si="79">+AL39/AL13</f>
        <v>0.3329001709242001</v>
      </c>
      <c r="AM40" s="52">
        <f t="shared" si="79"/>
        <v>0.34728490716504151</v>
      </c>
      <c r="AN40" s="52">
        <f t="shared" si="79"/>
        <v>0.37912491729966397</v>
      </c>
      <c r="AO40" s="52">
        <f t="shared" si="79"/>
        <v>0.3263145646660332</v>
      </c>
      <c r="AP40" s="463">
        <f t="shared" si="79"/>
        <v>0.25117541499430884</v>
      </c>
      <c r="AQ40" s="725">
        <f t="shared" si="79"/>
        <v>0.31887785229815507</v>
      </c>
      <c r="AR40" s="52">
        <f t="shared" si="79"/>
        <v>0.34113168043694608</v>
      </c>
      <c r="AS40" s="52">
        <f t="shared" si="79"/>
        <v>0.30328851870655987</v>
      </c>
      <c r="AT40" s="52">
        <f t="shared" si="79"/>
        <v>0.27944977386084369</v>
      </c>
      <c r="AU40" s="463">
        <f t="shared" si="79"/>
        <v>0.26536001777485468</v>
      </c>
      <c r="AV40" s="725">
        <f t="shared" si="79"/>
        <v>0.29668136993089894</v>
      </c>
      <c r="AW40" s="52">
        <f t="shared" si="79"/>
        <v>0.23701002629661988</v>
      </c>
      <c r="AX40" s="52">
        <f t="shared" si="79"/>
        <v>0.24105362044293968</v>
      </c>
      <c r="AY40" s="52">
        <f t="shared" si="79"/>
        <v>0.24496369555711148</v>
      </c>
      <c r="AZ40" s="463">
        <f t="shared" si="79"/>
        <v>0.16928627892337242</v>
      </c>
      <c r="BA40" s="725">
        <f t="shared" si="79"/>
        <v>0.21892755830232991</v>
      </c>
      <c r="BB40" s="52">
        <f t="shared" si="79"/>
        <v>0.32541256133397362</v>
      </c>
      <c r="BC40" s="52">
        <f t="shared" si="79"/>
        <v>0.33618762927874452</v>
      </c>
      <c r="BD40" s="52">
        <f t="shared" si="79"/>
        <v>0.29367538678995703</v>
      </c>
      <c r="BE40" s="463">
        <f t="shared" si="79"/>
        <v>0.27794427508275982</v>
      </c>
      <c r="BF40" s="725">
        <f t="shared" si="79"/>
        <v>0.30869685594211316</v>
      </c>
      <c r="BG40" s="52">
        <f t="shared" ref="BG40" si="80">+BG39/BG13</f>
        <v>0.29430865313428034</v>
      </c>
    </row>
    <row r="42" spans="2:59" ht="14.15" customHeight="1">
      <c r="B42" s="848" t="s">
        <v>98</v>
      </c>
      <c r="C42" s="866" t="s">
        <v>98</v>
      </c>
      <c r="D42" s="685">
        <v>78932</v>
      </c>
      <c r="E42" s="685">
        <v>70958</v>
      </c>
      <c r="F42" s="685">
        <v>79054</v>
      </c>
      <c r="G42" s="685">
        <v>83760</v>
      </c>
      <c r="H42" s="741">
        <f>+G42+F42+E42+D42</f>
        <v>312704</v>
      </c>
      <c r="I42" s="685">
        <v>85942.297537035905</v>
      </c>
      <c r="J42" s="685">
        <v>80112.999999999985</v>
      </c>
      <c r="K42" s="685">
        <v>80875.688576000015</v>
      </c>
      <c r="L42" s="685">
        <v>92306.000000000029</v>
      </c>
      <c r="M42" s="741">
        <f>+L42+K42+J42+I42</f>
        <v>339236.98611303593</v>
      </c>
      <c r="N42" s="685">
        <v>81788.983097000004</v>
      </c>
      <c r="O42" s="685">
        <v>85565.229135999994</v>
      </c>
      <c r="P42" s="685">
        <v>88895.875588916009</v>
      </c>
      <c r="Q42" s="685">
        <v>92035.146946216497</v>
      </c>
      <c r="R42" s="741">
        <f>+Q42+P42+O42+N42</f>
        <v>348285.2347681325</v>
      </c>
      <c r="S42" s="685">
        <v>91259.395652719788</v>
      </c>
      <c r="T42" s="685">
        <v>85292.890238732551</v>
      </c>
      <c r="U42" s="685">
        <v>85572.723081735254</v>
      </c>
      <c r="V42" s="685">
        <v>85077.915815398213</v>
      </c>
      <c r="W42" s="741">
        <f>+V42+U42+T42+S42</f>
        <v>347202.92478858581</v>
      </c>
      <c r="X42" s="685">
        <v>96043.394674997719</v>
      </c>
      <c r="Y42" s="685">
        <v>108384.65510565075</v>
      </c>
      <c r="Z42" s="685">
        <v>114021.26236071033</v>
      </c>
      <c r="AA42" s="742">
        <v>95232.711781082675</v>
      </c>
      <c r="AB42" s="741">
        <f>+AA42+Z42+Y42+X42</f>
        <v>413682.02392244147</v>
      </c>
      <c r="AC42" s="685">
        <v>89865.931643216638</v>
      </c>
      <c r="AD42" s="685">
        <v>93636.684940479405</v>
      </c>
      <c r="AE42" s="685">
        <v>97276.394234349602</v>
      </c>
      <c r="AF42" s="742">
        <v>100094.03205828986</v>
      </c>
      <c r="AG42" s="741">
        <f>+AF42+AE42+AD42+AC42</f>
        <v>380873.0428763355</v>
      </c>
      <c r="AH42" s="685">
        <v>96536</v>
      </c>
      <c r="AI42" s="685">
        <v>103572.97611716518</v>
      </c>
      <c r="AJ42" s="685">
        <v>93019.507923952769</v>
      </c>
      <c r="AK42" s="742">
        <v>105481.47380988207</v>
      </c>
      <c r="AL42" s="741">
        <f>+AK42+AJ42+AI42+AH42</f>
        <v>398609.95785100001</v>
      </c>
      <c r="AM42" s="685">
        <v>104929.33505154733</v>
      </c>
      <c r="AN42" s="685">
        <v>105313.32518457246</v>
      </c>
      <c r="AO42" s="685">
        <v>110317.39750195411</v>
      </c>
      <c r="AP42" s="742">
        <v>107892.34166599999</v>
      </c>
      <c r="AQ42" s="741">
        <f>+AP42+AO42+AN42+AM42</f>
        <v>428452.39940407389</v>
      </c>
      <c r="AR42" s="685">
        <v>85582.584894601023</v>
      </c>
      <c r="AS42" s="685">
        <v>94359.191955752904</v>
      </c>
      <c r="AT42" s="685">
        <v>95431.229879646038</v>
      </c>
      <c r="AU42" s="742">
        <v>106011.92688178964</v>
      </c>
      <c r="AV42" s="741">
        <f>+AU42+AT42+AS42+AR42</f>
        <v>381384.9336117896</v>
      </c>
      <c r="AW42" s="685">
        <v>96849.291695999971</v>
      </c>
      <c r="AX42" s="685">
        <v>96766.46071431844</v>
      </c>
      <c r="AY42" s="685">
        <v>98468</v>
      </c>
      <c r="AZ42" s="742">
        <v>114050.95264761435</v>
      </c>
      <c r="BA42" s="741">
        <f>+AZ42+AY42+AX42+AW42</f>
        <v>406134.70505793276</v>
      </c>
      <c r="BB42" s="685">
        <v>103047.49793542459</v>
      </c>
      <c r="BC42" s="685">
        <v>112997</v>
      </c>
      <c r="BD42" s="685">
        <v>112622</v>
      </c>
      <c r="BE42" s="742">
        <v>110747</v>
      </c>
      <c r="BF42" s="741">
        <f>+BE42+BD42+BC42+BB42</f>
        <v>439413.49793542456</v>
      </c>
      <c r="BG42" s="685">
        <v>112647.80768370166</v>
      </c>
    </row>
    <row r="43" spans="2:59" s="72" customFormat="1" ht="14.15" customHeight="1">
      <c r="B43" s="849"/>
      <c r="C43" s="849"/>
      <c r="D43" s="738"/>
      <c r="E43" s="738"/>
      <c r="F43" s="738"/>
      <c r="G43" s="738"/>
      <c r="H43" s="739"/>
      <c r="I43" s="738"/>
      <c r="J43" s="738"/>
      <c r="K43" s="738"/>
      <c r="L43" s="738"/>
      <c r="M43" s="739"/>
      <c r="N43" s="738"/>
      <c r="O43" s="738"/>
      <c r="P43" s="738"/>
      <c r="Q43" s="738"/>
      <c r="R43" s="739"/>
      <c r="S43" s="738"/>
      <c r="T43" s="738"/>
      <c r="U43" s="738"/>
      <c r="V43" s="738"/>
      <c r="W43" s="739"/>
      <c r="X43" s="738"/>
      <c r="Y43" s="738"/>
      <c r="Z43" s="738"/>
      <c r="AA43" s="738"/>
      <c r="AB43" s="739"/>
      <c r="AC43" s="738"/>
      <c r="AD43" s="738"/>
      <c r="AE43" s="738"/>
      <c r="AF43" s="738"/>
      <c r="AG43" s="739"/>
      <c r="AH43" s="738"/>
      <c r="AI43" s="738"/>
      <c r="AJ43" s="738"/>
      <c r="AK43" s="738"/>
      <c r="AL43" s="739"/>
      <c r="AM43" s="738"/>
      <c r="AN43" s="738"/>
      <c r="AO43" s="738"/>
      <c r="AP43" s="738"/>
      <c r="AQ43" s="739"/>
      <c r="AR43" s="738"/>
      <c r="AS43" s="738"/>
      <c r="AT43" s="738"/>
      <c r="AU43" s="738"/>
      <c r="AV43" s="739"/>
      <c r="AW43" s="738"/>
      <c r="AX43" s="738"/>
      <c r="AY43" s="738"/>
      <c r="AZ43" s="738"/>
      <c r="BA43" s="739"/>
      <c r="BB43" s="738"/>
      <c r="BC43" s="738"/>
      <c r="BD43" s="738"/>
      <c r="BE43" s="738"/>
      <c r="BF43" s="739"/>
      <c r="BG43" s="738"/>
    </row>
    <row r="44" spans="2:59" ht="14.15" customHeight="1" thickBot="1">
      <c r="X44" s="384"/>
      <c r="Y44" s="384"/>
      <c r="Z44" s="384"/>
      <c r="AA44" s="656"/>
      <c r="AC44" s="384"/>
      <c r="AD44" s="384"/>
      <c r="AE44" s="384"/>
      <c r="AF44" s="656"/>
      <c r="AH44" s="384"/>
      <c r="AI44" s="384"/>
      <c r="AJ44" s="384"/>
      <c r="AK44" s="656"/>
      <c r="AM44" s="384"/>
      <c r="AN44" s="384"/>
      <c r="AO44" s="384"/>
      <c r="AP44" s="656"/>
      <c r="AR44" s="384"/>
      <c r="AS44" s="384"/>
      <c r="AT44" s="384"/>
      <c r="AU44" s="656"/>
      <c r="AW44" s="384"/>
      <c r="AX44" s="384"/>
      <c r="AY44" s="384"/>
      <c r="AZ44" s="656"/>
      <c r="BB44" s="384"/>
      <c r="BC44" s="384"/>
      <c r="BD44" s="384"/>
      <c r="BE44" s="656"/>
      <c r="BG44" s="384"/>
    </row>
    <row r="45" spans="2:59" ht="14.15" customHeight="1" thickTop="1">
      <c r="B45" s="890" t="s">
        <v>99</v>
      </c>
      <c r="C45" s="892" t="s">
        <v>933</v>
      </c>
    </row>
    <row r="46" spans="2:59" ht="14.15" customHeight="1" thickBot="1">
      <c r="B46" s="891"/>
      <c r="C46" s="893"/>
    </row>
    <row r="47" spans="2:59" ht="14.15" customHeight="1" thickTop="1">
      <c r="B47" s="618" t="s">
        <v>915</v>
      </c>
      <c r="C47" s="618" t="s">
        <v>934</v>
      </c>
    </row>
    <row r="49" spans="2:59" ht="14.15" customHeight="1">
      <c r="B49" s="850" t="s">
        <v>100</v>
      </c>
      <c r="C49" s="867" t="s">
        <v>950</v>
      </c>
      <c r="D49" s="685"/>
      <c r="E49" s="685"/>
      <c r="F49" s="685"/>
      <c r="G49" s="685"/>
      <c r="H49" s="658"/>
      <c r="I49" s="685"/>
      <c r="J49" s="685"/>
      <c r="K49" s="685"/>
      <c r="L49" s="685"/>
      <c r="M49" s="658"/>
      <c r="N49" s="685"/>
      <c r="O49" s="685"/>
      <c r="P49" s="685"/>
      <c r="Q49" s="685"/>
      <c r="R49" s="658"/>
      <c r="S49" s="685"/>
      <c r="T49" s="685"/>
      <c r="U49" s="685"/>
      <c r="V49" s="685"/>
      <c r="W49" s="658"/>
      <c r="X49" s="685"/>
      <c r="Y49" s="685"/>
      <c r="Z49" s="685"/>
      <c r="AA49" s="685"/>
      <c r="AB49" s="658"/>
      <c r="AC49" s="685"/>
      <c r="AD49" s="685"/>
      <c r="AE49" s="685"/>
      <c r="AF49" s="685"/>
      <c r="AG49" s="658"/>
      <c r="AH49" s="685"/>
      <c r="AI49" s="685"/>
      <c r="AJ49" s="685"/>
      <c r="AK49" s="685"/>
      <c r="AL49" s="658"/>
      <c r="AM49" s="685"/>
      <c r="AN49" s="685"/>
      <c r="AO49" s="685"/>
      <c r="AP49" s="685"/>
      <c r="AQ49" s="658"/>
      <c r="AR49" s="685"/>
      <c r="AS49" s="685"/>
      <c r="AT49" s="685"/>
      <c r="AU49" s="685"/>
      <c r="AV49" s="658"/>
      <c r="AW49" s="685"/>
      <c r="AX49" s="685"/>
      <c r="AY49" s="685"/>
      <c r="AZ49" s="685"/>
      <c r="BA49" s="658"/>
      <c r="BB49" s="685"/>
      <c r="BC49" s="685"/>
      <c r="BD49" s="685"/>
      <c r="BE49" s="685"/>
      <c r="BF49" s="658"/>
      <c r="BG49" s="685"/>
    </row>
    <row r="50" spans="2:59" ht="14.15" customHeight="1">
      <c r="B50" s="851" t="s">
        <v>101</v>
      </c>
      <c r="C50" s="868" t="s">
        <v>935</v>
      </c>
      <c r="D50" s="49">
        <v>6849779</v>
      </c>
      <c r="E50" s="49">
        <v>6776333</v>
      </c>
      <c r="F50" s="49">
        <v>7081583</v>
      </c>
      <c r="G50" s="49">
        <v>7213798.2629530001</v>
      </c>
      <c r="H50" s="658"/>
      <c r="I50" s="49">
        <v>7057168.5294770002</v>
      </c>
      <c r="J50" s="49">
        <v>6984828.6398910005</v>
      </c>
      <c r="K50" s="49">
        <v>6923264</v>
      </c>
      <c r="L50" s="49">
        <v>7035609.9341263995</v>
      </c>
      <c r="M50" s="658"/>
      <c r="N50" s="90">
        <v>6966076.6328499997</v>
      </c>
      <c r="O50" s="90">
        <v>7052111.2606619997</v>
      </c>
      <c r="P50" s="90">
        <v>7040155.3991670003</v>
      </c>
      <c r="Q50" s="90">
        <v>7183749.624632</v>
      </c>
      <c r="R50" s="658"/>
      <c r="S50" s="90">
        <v>7062995.414566</v>
      </c>
      <c r="T50" s="90">
        <v>7165789.7768000001</v>
      </c>
      <c r="U50" s="90">
        <v>7248365.9838140002</v>
      </c>
      <c r="V50" s="90">
        <v>7598157.1117160004</v>
      </c>
      <c r="W50" s="658"/>
      <c r="X50" s="49">
        <v>7749004.2378380001</v>
      </c>
      <c r="Y50" s="49">
        <v>9420755.979195999</v>
      </c>
      <c r="Z50" s="49">
        <v>8797438.3735349998</v>
      </c>
      <c r="AA50" s="464">
        <v>7854189.9448690005</v>
      </c>
      <c r="AB50" s="658"/>
      <c r="AC50" s="49">
        <v>8238190.7097420003</v>
      </c>
      <c r="AD50" s="49">
        <v>8154924.4716379996</v>
      </c>
      <c r="AE50" s="49">
        <v>8319604.9394190004</v>
      </c>
      <c r="AF50" s="464">
        <v>8353654.25703</v>
      </c>
      <c r="AG50" s="658"/>
      <c r="AH50" s="49">
        <v>8595696.9675629996</v>
      </c>
      <c r="AI50" s="49">
        <v>8773237.6119669992</v>
      </c>
      <c r="AJ50" s="49">
        <v>9215832</v>
      </c>
      <c r="AK50" s="464">
        <v>9074663.0429190006</v>
      </c>
      <c r="AL50" s="658"/>
      <c r="AM50" s="49">
        <v>9209328.8702930007</v>
      </c>
      <c r="AN50" s="49">
        <v>9687728.2239999995</v>
      </c>
      <c r="AO50" s="49">
        <v>10281914.603362</v>
      </c>
      <c r="AP50" s="464">
        <v>9025094.1669999994</v>
      </c>
      <c r="AQ50" s="658"/>
      <c r="AR50" s="49">
        <v>9304515.1599739995</v>
      </c>
      <c r="AS50" s="49">
        <v>9345712.1520000007</v>
      </c>
      <c r="AT50" s="49">
        <v>9548702.6450350005</v>
      </c>
      <c r="AU50" s="464">
        <v>9701896.0780810006</v>
      </c>
      <c r="AV50" s="658"/>
      <c r="AW50" s="49">
        <v>9780276.0847410001</v>
      </c>
      <c r="AX50" s="49">
        <v>9605413.1908780001</v>
      </c>
      <c r="AY50" s="49">
        <v>9928395.9623939991</v>
      </c>
      <c r="AZ50" s="464">
        <v>10397162.425811</v>
      </c>
      <c r="BA50" s="658"/>
      <c r="BB50" s="49">
        <v>10530098.124899</v>
      </c>
      <c r="BC50" s="49">
        <v>10589025.609382</v>
      </c>
      <c r="BD50" s="49">
        <v>9981506.2633829992</v>
      </c>
      <c r="BE50" s="464">
        <v>10547153.614576001</v>
      </c>
      <c r="BF50" s="658"/>
      <c r="BG50" s="49">
        <v>10447448.872074001</v>
      </c>
    </row>
    <row r="51" spans="2:59" s="156" customFormat="1" ht="11.5" hidden="1" customHeight="1">
      <c r="B51" s="852" t="s">
        <v>102</v>
      </c>
      <c r="C51" s="869" t="s">
        <v>936</v>
      </c>
      <c r="D51" s="155">
        <v>20883</v>
      </c>
      <c r="E51" s="155">
        <v>20692</v>
      </c>
      <c r="F51" s="155">
        <v>23471</v>
      </c>
      <c r="G51" s="155" t="s">
        <v>83</v>
      </c>
      <c r="H51" s="658"/>
      <c r="I51" s="155" t="s">
        <v>83</v>
      </c>
      <c r="J51" s="155" t="s">
        <v>83</v>
      </c>
      <c r="K51" s="155" t="s">
        <v>83</v>
      </c>
      <c r="L51" s="155" t="s">
        <v>83</v>
      </c>
      <c r="M51" s="658"/>
      <c r="N51" s="155" t="s">
        <v>83</v>
      </c>
      <c r="O51" s="155" t="s">
        <v>83</v>
      </c>
      <c r="P51" s="155" t="s">
        <v>83</v>
      </c>
      <c r="Q51" s="155" t="s">
        <v>83</v>
      </c>
      <c r="R51" s="658"/>
      <c r="S51" s="155" t="s">
        <v>83</v>
      </c>
      <c r="T51" s="155" t="s">
        <v>83</v>
      </c>
      <c r="U51" s="155" t="s">
        <v>83</v>
      </c>
      <c r="V51" s="155" t="s">
        <v>83</v>
      </c>
      <c r="W51" s="658"/>
      <c r="X51" s="155" t="s">
        <v>83</v>
      </c>
      <c r="Y51" s="155" t="s">
        <v>83</v>
      </c>
      <c r="Z51" s="155" t="s">
        <v>83</v>
      </c>
      <c r="AA51" s="465" t="s">
        <v>83</v>
      </c>
      <c r="AB51" s="658"/>
      <c r="AC51" s="155" t="s">
        <v>83</v>
      </c>
      <c r="AD51" s="155" t="s">
        <v>83</v>
      </c>
      <c r="AE51" s="155" t="s">
        <v>83</v>
      </c>
      <c r="AF51" s="465" t="s">
        <v>83</v>
      </c>
      <c r="AG51" s="658"/>
      <c r="AH51" s="155" t="s">
        <v>83</v>
      </c>
      <c r="AI51" s="155" t="s">
        <v>83</v>
      </c>
      <c r="AJ51" s="155" t="s">
        <v>83</v>
      </c>
      <c r="AK51" s="465" t="s">
        <v>83</v>
      </c>
      <c r="AL51" s="658"/>
      <c r="AM51" s="155" t="s">
        <v>83</v>
      </c>
      <c r="AN51" s="155" t="s">
        <v>83</v>
      </c>
      <c r="AO51" s="155" t="s">
        <v>83</v>
      </c>
      <c r="AP51" s="465" t="s">
        <v>83</v>
      </c>
      <c r="AQ51" s="658"/>
      <c r="AR51" s="155" t="s">
        <v>83</v>
      </c>
      <c r="AS51" s="155" t="s">
        <v>83</v>
      </c>
      <c r="AT51" s="155" t="s">
        <v>83</v>
      </c>
      <c r="AU51" s="465" t="s">
        <v>83</v>
      </c>
      <c r="AV51" s="658"/>
      <c r="AW51" s="155" t="s">
        <v>83</v>
      </c>
      <c r="AX51" s="155" t="s">
        <v>83</v>
      </c>
      <c r="AY51" s="155" t="s">
        <v>83</v>
      </c>
      <c r="AZ51" s="465"/>
      <c r="BA51" s="658"/>
      <c r="BB51" s="155" t="s">
        <v>83</v>
      </c>
      <c r="BC51" s="155" t="s">
        <v>83</v>
      </c>
      <c r="BD51" s="155" t="s">
        <v>83</v>
      </c>
      <c r="BE51" s="155" t="s">
        <v>83</v>
      </c>
      <c r="BF51" s="658"/>
      <c r="BG51" s="155" t="s">
        <v>83</v>
      </c>
    </row>
    <row r="52" spans="2:59" s="156" customFormat="1" ht="14.15" hidden="1" customHeight="1">
      <c r="B52" s="852" t="s">
        <v>103</v>
      </c>
      <c r="C52" s="869" t="s">
        <v>937</v>
      </c>
      <c r="D52" s="49">
        <v>240789</v>
      </c>
      <c r="E52" s="49">
        <v>252835</v>
      </c>
      <c r="F52" s="49">
        <v>254907</v>
      </c>
      <c r="G52" s="49">
        <v>3625.0686700000001</v>
      </c>
      <c r="H52" s="658"/>
      <c r="I52" s="49">
        <v>4530.7692029999998</v>
      </c>
      <c r="J52" s="49">
        <v>21693.817414000001</v>
      </c>
      <c r="K52" s="49">
        <v>22973</v>
      </c>
      <c r="L52" s="49">
        <v>26930.842410000001</v>
      </c>
      <c r="M52" s="658"/>
      <c r="N52" s="49">
        <v>40368.943152</v>
      </c>
      <c r="O52" s="49">
        <v>64142.600043999999</v>
      </c>
      <c r="P52" s="49">
        <v>63404.986505000001</v>
      </c>
      <c r="Q52" s="49">
        <v>90160.650410999995</v>
      </c>
      <c r="R52" s="658"/>
      <c r="S52" s="49">
        <v>116983.335953</v>
      </c>
      <c r="T52" s="49">
        <v>144515.317977</v>
      </c>
      <c r="U52" s="49">
        <v>163288.65942700001</v>
      </c>
      <c r="V52" s="49">
        <v>194681.63280399999</v>
      </c>
      <c r="W52" s="658"/>
      <c r="X52" s="155" t="s">
        <v>83</v>
      </c>
      <c r="Y52" s="155" t="s">
        <v>83</v>
      </c>
      <c r="Z52" s="155" t="s">
        <v>83</v>
      </c>
      <c r="AA52" s="465" t="s">
        <v>83</v>
      </c>
      <c r="AB52" s="658"/>
      <c r="AC52" s="155" t="s">
        <v>83</v>
      </c>
      <c r="AD52" s="155" t="s">
        <v>83</v>
      </c>
      <c r="AE52" s="155" t="s">
        <v>83</v>
      </c>
      <c r="AF52" s="465" t="s">
        <v>83</v>
      </c>
      <c r="AG52" s="658"/>
      <c r="AH52" s="155" t="s">
        <v>83</v>
      </c>
      <c r="AI52" s="155" t="s">
        <v>83</v>
      </c>
      <c r="AJ52" s="155" t="s">
        <v>83</v>
      </c>
      <c r="AK52" s="465" t="s">
        <v>83</v>
      </c>
      <c r="AL52" s="658"/>
      <c r="AM52" s="155" t="s">
        <v>83</v>
      </c>
      <c r="AN52" s="155" t="s">
        <v>83</v>
      </c>
      <c r="AO52" s="155" t="s">
        <v>83</v>
      </c>
      <c r="AP52" s="465" t="s">
        <v>83</v>
      </c>
      <c r="AQ52" s="658"/>
      <c r="AR52" s="155" t="s">
        <v>83</v>
      </c>
      <c r="AS52" s="155" t="s">
        <v>83</v>
      </c>
      <c r="AT52" s="155" t="s">
        <v>83</v>
      </c>
      <c r="AU52" s="465" t="s">
        <v>83</v>
      </c>
      <c r="AV52" s="658"/>
      <c r="AW52" s="155" t="s">
        <v>83</v>
      </c>
      <c r="AX52" s="155" t="s">
        <v>83</v>
      </c>
      <c r="AY52" s="155" t="s">
        <v>83</v>
      </c>
      <c r="AZ52" s="465"/>
      <c r="BA52" s="658"/>
      <c r="BB52" s="155" t="s">
        <v>83</v>
      </c>
      <c r="BC52" s="155" t="s">
        <v>83</v>
      </c>
      <c r="BD52" s="155" t="s">
        <v>83</v>
      </c>
      <c r="BE52" s="155" t="s">
        <v>83</v>
      </c>
      <c r="BF52" s="658"/>
      <c r="BG52" s="155" t="s">
        <v>83</v>
      </c>
    </row>
    <row r="53" spans="2:59" ht="14.15" customHeight="1">
      <c r="B53" s="851" t="s">
        <v>104</v>
      </c>
      <c r="C53" s="868" t="s">
        <v>938</v>
      </c>
      <c r="D53" s="155" t="s">
        <v>83</v>
      </c>
      <c r="E53" s="155" t="s">
        <v>83</v>
      </c>
      <c r="F53" s="155" t="s">
        <v>83</v>
      </c>
      <c r="G53" s="155" t="s">
        <v>83</v>
      </c>
      <c r="H53" s="658"/>
      <c r="I53" s="155" t="s">
        <v>83</v>
      </c>
      <c r="J53" s="155" t="s">
        <v>83</v>
      </c>
      <c r="K53" s="155" t="s">
        <v>83</v>
      </c>
      <c r="L53" s="155" t="s">
        <v>83</v>
      </c>
      <c r="M53" s="658"/>
      <c r="N53" s="155" t="s">
        <v>83</v>
      </c>
      <c r="O53" s="155" t="s">
        <v>83</v>
      </c>
      <c r="P53" s="155" t="s">
        <v>83</v>
      </c>
      <c r="Q53" s="155" t="s">
        <v>83</v>
      </c>
      <c r="R53" s="658"/>
      <c r="S53" s="155" t="s">
        <v>83</v>
      </c>
      <c r="T53" s="155" t="s">
        <v>83</v>
      </c>
      <c r="U53" s="155" t="s">
        <v>83</v>
      </c>
      <c r="V53" s="155" t="s">
        <v>83</v>
      </c>
      <c r="W53" s="658"/>
      <c r="X53" s="49">
        <v>79871.881970999995</v>
      </c>
      <c r="Y53" s="49">
        <v>76502.726057000007</v>
      </c>
      <c r="Z53" s="49">
        <v>70836.598144000003</v>
      </c>
      <c r="AA53" s="464">
        <v>67415.840901000003</v>
      </c>
      <c r="AB53" s="658"/>
      <c r="AC53" s="49">
        <v>64045.384591000002</v>
      </c>
      <c r="AD53" s="49">
        <v>59862.320234999999</v>
      </c>
      <c r="AE53" s="49">
        <v>72552.077921000004</v>
      </c>
      <c r="AF53" s="464">
        <v>77313.469991999998</v>
      </c>
      <c r="AG53" s="658"/>
      <c r="AH53" s="49">
        <v>76960.640100000004</v>
      </c>
      <c r="AI53" s="49">
        <v>75284.403783000002</v>
      </c>
      <c r="AJ53" s="49">
        <v>76525</v>
      </c>
      <c r="AK53" s="464">
        <v>82060.401725000003</v>
      </c>
      <c r="AL53" s="658"/>
      <c r="AM53" s="49">
        <v>81996.446811000002</v>
      </c>
      <c r="AN53" s="49">
        <v>77766.966</v>
      </c>
      <c r="AO53" s="49">
        <v>73535.942737999998</v>
      </c>
      <c r="AP53" s="464">
        <v>68907.146393000003</v>
      </c>
      <c r="AQ53" s="658"/>
      <c r="AR53" s="49">
        <v>65875.150481000004</v>
      </c>
      <c r="AS53" s="49">
        <v>60449.059523999997</v>
      </c>
      <c r="AT53" s="49">
        <v>71211.043844</v>
      </c>
      <c r="AU53" s="464">
        <v>67629.336152999997</v>
      </c>
      <c r="AV53" s="658"/>
      <c r="AW53" s="49">
        <v>60270.703358999999</v>
      </c>
      <c r="AX53" s="49">
        <v>51005.360760000003</v>
      </c>
      <c r="AY53" s="49">
        <v>48799.940801999997</v>
      </c>
      <c r="AZ53" s="464">
        <v>41762.277693999997</v>
      </c>
      <c r="BA53" s="658"/>
      <c r="BB53" s="49">
        <v>39541.161737000002</v>
      </c>
      <c r="BC53" s="49">
        <v>46496.453941</v>
      </c>
      <c r="BD53" s="49">
        <v>39956.274167000003</v>
      </c>
      <c r="BE53" s="464">
        <v>33906.933102000003</v>
      </c>
      <c r="BF53" s="658"/>
      <c r="BG53" s="49">
        <v>31649.494503000002</v>
      </c>
    </row>
    <row r="54" spans="2:59" ht="14.15" customHeight="1">
      <c r="B54" s="851" t="s">
        <v>105</v>
      </c>
      <c r="C54" s="868" t="s">
        <v>939</v>
      </c>
      <c r="D54" s="49">
        <v>218690</v>
      </c>
      <c r="E54" s="49">
        <v>215227</v>
      </c>
      <c r="F54" s="49">
        <v>368056</v>
      </c>
      <c r="G54" s="49">
        <v>365676.04465499998</v>
      </c>
      <c r="H54" s="658"/>
      <c r="I54" s="49">
        <v>343716.10855900001</v>
      </c>
      <c r="J54" s="49">
        <v>331971.05909400003</v>
      </c>
      <c r="K54" s="49">
        <v>337629</v>
      </c>
      <c r="L54" s="49">
        <v>381579.74997309031</v>
      </c>
      <c r="M54" s="658"/>
      <c r="N54" s="90">
        <v>363090</v>
      </c>
      <c r="O54" s="90">
        <v>369408.97618699999</v>
      </c>
      <c r="P54" s="90">
        <v>352409.84378599998</v>
      </c>
      <c r="Q54" s="90">
        <v>350885.762162</v>
      </c>
      <c r="R54" s="658"/>
      <c r="S54" s="90">
        <v>327317.254655</v>
      </c>
      <c r="T54" s="90">
        <v>333853.23215699999</v>
      </c>
      <c r="U54" s="90">
        <v>329466.134793</v>
      </c>
      <c r="V54" s="90">
        <v>357499.396802</v>
      </c>
      <c r="W54" s="658"/>
      <c r="X54" s="49">
        <v>342338.70288300002</v>
      </c>
      <c r="Y54" s="49">
        <v>385992.70857000002</v>
      </c>
      <c r="Z54" s="49">
        <v>395470.39691200003</v>
      </c>
      <c r="AA54" s="464">
        <v>370788.06107</v>
      </c>
      <c r="AB54" s="658"/>
      <c r="AC54" s="49">
        <v>421109.78991599998</v>
      </c>
      <c r="AD54" s="49">
        <v>419434.85578799999</v>
      </c>
      <c r="AE54" s="49">
        <v>419840.94181799999</v>
      </c>
      <c r="AF54" s="464">
        <v>353692.10898000002</v>
      </c>
      <c r="AG54" s="658"/>
      <c r="AH54" s="49">
        <v>365170.75927500002</v>
      </c>
      <c r="AI54" s="49">
        <v>354775.66626600001</v>
      </c>
      <c r="AJ54" s="49">
        <v>345300</v>
      </c>
      <c r="AK54" s="464">
        <v>323489.283834</v>
      </c>
      <c r="AL54" s="658"/>
      <c r="AM54" s="49">
        <v>324097.27901</v>
      </c>
      <c r="AN54" s="49">
        <v>358622.49699999997</v>
      </c>
      <c r="AO54" s="49">
        <v>368006.997111</v>
      </c>
      <c r="AP54" s="464">
        <v>131840.291</v>
      </c>
      <c r="AQ54" s="658"/>
      <c r="AR54" s="49">
        <v>123743.376026</v>
      </c>
      <c r="AS54" s="49">
        <v>117325.270966</v>
      </c>
      <c r="AT54" s="49">
        <v>125722.48656400001</v>
      </c>
      <c r="AU54" s="464">
        <v>120612.309267</v>
      </c>
      <c r="AV54" s="658"/>
      <c r="AW54" s="49">
        <v>114369.08008299999</v>
      </c>
      <c r="AX54" s="49">
        <v>146568.94258800001</v>
      </c>
      <c r="AY54" s="49">
        <v>185823.19114499999</v>
      </c>
      <c r="AZ54" s="464">
        <v>182992.57324999999</v>
      </c>
      <c r="BA54" s="658"/>
      <c r="BB54" s="49">
        <v>182942.617142</v>
      </c>
      <c r="BC54" s="49">
        <v>204054.93810699999</v>
      </c>
      <c r="BD54" s="49">
        <v>221037.05051999999</v>
      </c>
      <c r="BE54" s="464">
        <v>233553.13250800001</v>
      </c>
      <c r="BF54" s="658"/>
      <c r="BG54" s="49">
        <v>223091.98035299999</v>
      </c>
    </row>
    <row r="55" spans="2:59" ht="14.15" customHeight="1">
      <c r="B55" s="851" t="s">
        <v>107</v>
      </c>
      <c r="C55" s="868" t="s">
        <v>940</v>
      </c>
      <c r="D55" s="49" t="s">
        <v>83</v>
      </c>
      <c r="E55" s="49" t="s">
        <v>83</v>
      </c>
      <c r="F55" s="49" t="s">
        <v>83</v>
      </c>
      <c r="G55" s="49" t="s">
        <v>83</v>
      </c>
      <c r="H55" s="658"/>
      <c r="I55" s="49" t="s">
        <v>83</v>
      </c>
      <c r="J55" s="49" t="s">
        <v>83</v>
      </c>
      <c r="K55" s="49" t="s">
        <v>83</v>
      </c>
      <c r="L55" s="49" t="s">
        <v>83</v>
      </c>
      <c r="M55" s="658"/>
      <c r="N55" s="90" t="s">
        <v>83</v>
      </c>
      <c r="O55" s="90" t="s">
        <v>83</v>
      </c>
      <c r="P55" s="90" t="s">
        <v>83</v>
      </c>
      <c r="Q55" s="90" t="s">
        <v>83</v>
      </c>
      <c r="R55" s="658"/>
      <c r="S55" s="90" t="s">
        <v>83</v>
      </c>
      <c r="T55" s="90" t="s">
        <v>83</v>
      </c>
      <c r="U55" s="90" t="s">
        <v>83</v>
      </c>
      <c r="V55" s="90" t="s">
        <v>83</v>
      </c>
      <c r="W55" s="658"/>
      <c r="X55" s="49" t="s">
        <v>83</v>
      </c>
      <c r="Y55" s="49" t="s">
        <v>83</v>
      </c>
      <c r="Z55" s="49" t="s">
        <v>83</v>
      </c>
      <c r="AA55" s="464" t="s">
        <v>83</v>
      </c>
      <c r="AB55" s="658"/>
      <c r="AC55" s="49"/>
      <c r="AD55" s="49">
        <v>175968.91043700001</v>
      </c>
      <c r="AE55" s="49">
        <v>167388.961862</v>
      </c>
      <c r="AF55" s="464">
        <v>152357.433295</v>
      </c>
      <c r="AG55" s="658"/>
      <c r="AH55" s="49">
        <v>158272.22339999999</v>
      </c>
      <c r="AI55" s="49">
        <v>161772.91970599999</v>
      </c>
      <c r="AJ55" s="49">
        <v>152949</v>
      </c>
      <c r="AK55" s="464">
        <v>298372.21962799999</v>
      </c>
      <c r="AL55" s="658"/>
      <c r="AM55" s="49">
        <v>308832.59702799999</v>
      </c>
      <c r="AN55" s="49">
        <v>296638.625</v>
      </c>
      <c r="AO55" s="49">
        <v>291788.70845099998</v>
      </c>
      <c r="AP55" s="464">
        <v>300056.07699999999</v>
      </c>
      <c r="AQ55" s="658"/>
      <c r="AR55" s="49">
        <v>309429.54514499998</v>
      </c>
      <c r="AS55" s="49">
        <v>313510.40848799999</v>
      </c>
      <c r="AT55" s="49">
        <v>326800.42650200002</v>
      </c>
      <c r="AU55" s="464">
        <v>362736.53059799998</v>
      </c>
      <c r="AV55" s="658"/>
      <c r="AW55" s="49">
        <v>323393.11391499999</v>
      </c>
      <c r="AX55" s="49">
        <v>333106.9926</v>
      </c>
      <c r="AY55" s="49">
        <v>356883.84375499998</v>
      </c>
      <c r="AZ55" s="464">
        <v>336528.15527400002</v>
      </c>
      <c r="BA55" s="658"/>
      <c r="BB55" s="49">
        <v>309731.12642599997</v>
      </c>
      <c r="BC55" s="49">
        <v>318906.46005599998</v>
      </c>
      <c r="BD55" s="49">
        <v>321531.99413100001</v>
      </c>
      <c r="BE55" s="464">
        <v>624479.10667899996</v>
      </c>
      <c r="BF55" s="658"/>
      <c r="BG55" s="49">
        <v>624539.46255299996</v>
      </c>
    </row>
    <row r="56" spans="2:59" ht="14.15" customHeight="1">
      <c r="B56" s="851" t="s">
        <v>108</v>
      </c>
      <c r="C56" s="868" t="s">
        <v>941</v>
      </c>
      <c r="D56" s="49">
        <v>350743</v>
      </c>
      <c r="E56" s="49">
        <v>388135</v>
      </c>
      <c r="F56" s="49">
        <v>376458</v>
      </c>
      <c r="G56" s="49">
        <v>105906.822629</v>
      </c>
      <c r="H56" s="658"/>
      <c r="I56" s="49">
        <v>6100.2835240000004</v>
      </c>
      <c r="J56" s="49">
        <v>6086.1699189999999</v>
      </c>
      <c r="K56" s="49">
        <v>6066</v>
      </c>
      <c r="L56" s="49">
        <v>38437.958058999997</v>
      </c>
      <c r="M56" s="658"/>
      <c r="N56" s="90">
        <v>37955</v>
      </c>
      <c r="O56" s="90">
        <v>69134.398314999999</v>
      </c>
      <c r="P56" s="90">
        <v>72865.520055000001</v>
      </c>
      <c r="Q56" s="90">
        <v>105407.95310300001</v>
      </c>
      <c r="R56" s="658"/>
      <c r="S56" s="90">
        <v>104417.084925</v>
      </c>
      <c r="T56" s="90">
        <v>109027.694128</v>
      </c>
      <c r="U56" s="90">
        <v>120529.11760699999</v>
      </c>
      <c r="V56" s="90">
        <v>99745.855681999994</v>
      </c>
      <c r="W56" s="658"/>
      <c r="X56" s="49">
        <v>97772.962243999995</v>
      </c>
      <c r="Y56" s="49">
        <v>99975.568281999993</v>
      </c>
      <c r="Z56" s="49">
        <v>105367.985679</v>
      </c>
      <c r="AA56" s="464">
        <v>266508.395808</v>
      </c>
      <c r="AB56" s="658"/>
      <c r="AC56" s="49">
        <v>286476.244619</v>
      </c>
      <c r="AD56" s="49">
        <v>101600.095999</v>
      </c>
      <c r="AE56" s="49">
        <v>109112.40054</v>
      </c>
      <c r="AF56" s="464">
        <v>98140.361094000007</v>
      </c>
      <c r="AG56" s="658"/>
      <c r="AH56" s="49">
        <v>99416.192548000006</v>
      </c>
      <c r="AI56" s="49">
        <v>129726.657826</v>
      </c>
      <c r="AJ56" s="49">
        <v>121825</v>
      </c>
      <c r="AK56" s="464">
        <v>245985.33176999999</v>
      </c>
      <c r="AL56" s="658"/>
      <c r="AM56" s="49">
        <v>238281.12425200001</v>
      </c>
      <c r="AN56" s="49">
        <v>273258.98300000001</v>
      </c>
      <c r="AO56" s="49">
        <v>271413.05593899998</v>
      </c>
      <c r="AP56" s="464">
        <v>268043.43400000001</v>
      </c>
      <c r="AQ56" s="658"/>
      <c r="AR56" s="49">
        <v>256117.753131</v>
      </c>
      <c r="AS56" s="49">
        <v>229708.078213</v>
      </c>
      <c r="AT56" s="49">
        <v>217350.649076</v>
      </c>
      <c r="AU56" s="464">
        <v>216048.07232000001</v>
      </c>
      <c r="AV56" s="658"/>
      <c r="AW56" s="49">
        <v>235793.39728899999</v>
      </c>
      <c r="AX56" s="49">
        <v>243549.507943</v>
      </c>
      <c r="AY56" s="49">
        <v>198258.38962999999</v>
      </c>
      <c r="AZ56" s="464">
        <v>209733.504591</v>
      </c>
      <c r="BA56" s="658"/>
      <c r="BB56" s="49">
        <v>192933.051706</v>
      </c>
      <c r="BC56" s="49">
        <v>178378.77003499999</v>
      </c>
      <c r="BD56" s="49">
        <v>175477.685406</v>
      </c>
      <c r="BE56" s="464">
        <v>165879.0097</v>
      </c>
      <c r="BF56" s="658"/>
      <c r="BG56" s="49">
        <v>124934.69328199999</v>
      </c>
    </row>
    <row r="57" spans="2:59" ht="14.15" customHeight="1">
      <c r="B57" s="851" t="s">
        <v>110</v>
      </c>
      <c r="C57" s="868" t="s">
        <v>942</v>
      </c>
      <c r="D57" s="49">
        <v>3814</v>
      </c>
      <c r="E57" s="49">
        <v>3336</v>
      </c>
      <c r="F57" s="49">
        <v>3264</v>
      </c>
      <c r="G57" s="49">
        <v>4023.842193</v>
      </c>
      <c r="H57" s="658"/>
      <c r="I57" s="49">
        <v>4326.5460210000001</v>
      </c>
      <c r="J57" s="49">
        <v>4235.6156719999999</v>
      </c>
      <c r="K57" s="49">
        <v>4751</v>
      </c>
      <c r="L57" s="49">
        <v>58360.328643000001</v>
      </c>
      <c r="M57" s="658"/>
      <c r="N57" s="90">
        <v>5010</v>
      </c>
      <c r="O57" s="90">
        <v>42352.078939999999</v>
      </c>
      <c r="P57" s="90">
        <v>42207.018258999997</v>
      </c>
      <c r="Q57" s="90">
        <v>41956.547031000002</v>
      </c>
      <c r="R57" s="658"/>
      <c r="S57" s="90">
        <v>42878.725079999997</v>
      </c>
      <c r="T57" s="90">
        <v>6421.7653039999996</v>
      </c>
      <c r="U57" s="90">
        <v>6421.4170290000002</v>
      </c>
      <c r="V57" s="90">
        <v>6291.5692319999998</v>
      </c>
      <c r="W57" s="658"/>
      <c r="X57" s="49">
        <v>6791.0010430000002</v>
      </c>
      <c r="Y57" s="49">
        <v>6983.3159409999998</v>
      </c>
      <c r="Z57" s="49">
        <v>126153.17947</v>
      </c>
      <c r="AA57" s="464">
        <v>9239.7072879999996</v>
      </c>
      <c r="AB57" s="658"/>
      <c r="AC57" s="49">
        <v>17420.164911</v>
      </c>
      <c r="AD57" s="49">
        <v>51574.687880999998</v>
      </c>
      <c r="AE57" s="49">
        <v>88905.196364000003</v>
      </c>
      <c r="AF57" s="464">
        <v>26467.041815</v>
      </c>
      <c r="AG57" s="658"/>
      <c r="AH57" s="49">
        <v>62276.448555000003</v>
      </c>
      <c r="AI57" s="49">
        <v>104088.858695</v>
      </c>
      <c r="AJ57" s="49">
        <v>155946</v>
      </c>
      <c r="AK57" s="464">
        <v>217534</v>
      </c>
      <c r="AL57" s="658"/>
      <c r="AM57" s="49">
        <v>255166.19925000001</v>
      </c>
      <c r="AN57" s="49">
        <v>318075.79100000003</v>
      </c>
      <c r="AO57" s="49">
        <v>376819.53499999997</v>
      </c>
      <c r="AP57" s="464">
        <v>122225.18094000001</v>
      </c>
      <c r="AQ57" s="658"/>
      <c r="AR57" s="49">
        <v>146854.916</v>
      </c>
      <c r="AS57" s="49">
        <v>157714.31099999999</v>
      </c>
      <c r="AT57" s="49">
        <v>92629.552192000003</v>
      </c>
      <c r="AU57" s="464">
        <v>319780.564709</v>
      </c>
      <c r="AV57" s="658"/>
      <c r="AW57" s="49">
        <v>318089.08502</v>
      </c>
      <c r="AX57" s="49">
        <v>330276.40972200001</v>
      </c>
      <c r="AY57" s="49">
        <v>328098.93886400003</v>
      </c>
      <c r="AZ57" s="464">
        <v>115549.77832700001</v>
      </c>
      <c r="BA57" s="658"/>
      <c r="BB57" s="49">
        <v>20821.261761999998</v>
      </c>
      <c r="BC57" s="49">
        <v>20376.547333999999</v>
      </c>
      <c r="BD57" s="49">
        <v>19867.280398999999</v>
      </c>
      <c r="BE57" s="464">
        <v>18603.572573000001</v>
      </c>
      <c r="BF57" s="658"/>
      <c r="BG57" s="49">
        <v>21075.006635000002</v>
      </c>
    </row>
    <row r="58" spans="2:59" ht="14.15" customHeight="1">
      <c r="B58" s="851" t="s">
        <v>111</v>
      </c>
      <c r="C58" s="868" t="s">
        <v>943</v>
      </c>
      <c r="D58" s="49"/>
      <c r="E58" s="49"/>
      <c r="F58" s="49"/>
      <c r="G58" s="49"/>
      <c r="H58" s="658"/>
      <c r="I58" s="49"/>
      <c r="J58" s="49"/>
      <c r="K58" s="49"/>
      <c r="L58" s="49"/>
      <c r="M58" s="658"/>
      <c r="N58" s="90"/>
      <c r="O58" s="90"/>
      <c r="P58" s="90"/>
      <c r="Q58" s="90"/>
      <c r="R58" s="658"/>
      <c r="S58" s="90"/>
      <c r="T58" s="90"/>
      <c r="U58" s="90"/>
      <c r="V58" s="90"/>
      <c r="W58" s="658"/>
      <c r="X58" s="49"/>
      <c r="Y58" s="49"/>
      <c r="Z58" s="49"/>
      <c r="AA58" s="464"/>
      <c r="AB58" s="658"/>
      <c r="AC58" s="49"/>
      <c r="AD58" s="49"/>
      <c r="AE58" s="49">
        <v>260000.63813000001</v>
      </c>
      <c r="AF58" s="464">
        <v>262904.476639</v>
      </c>
      <c r="AG58" s="658"/>
      <c r="AH58" s="49">
        <v>276194.15178399999</v>
      </c>
      <c r="AI58" s="49">
        <v>277608.76484700001</v>
      </c>
      <c r="AJ58" s="49">
        <v>271042</v>
      </c>
      <c r="AK58" s="464" t="s">
        <v>83</v>
      </c>
      <c r="AL58" s="658"/>
      <c r="AM58" s="49">
        <v>9621.6286120000004</v>
      </c>
      <c r="AN58" s="49" t="s">
        <v>112</v>
      </c>
      <c r="AO58" s="49" t="s">
        <v>83</v>
      </c>
      <c r="AP58" s="464">
        <v>5864.0597010000001</v>
      </c>
      <c r="AQ58" s="658"/>
      <c r="AR58" s="49" t="s">
        <v>83</v>
      </c>
      <c r="AS58" s="49" t="s">
        <v>83</v>
      </c>
      <c r="AT58" s="49">
        <v>39141.665085000001</v>
      </c>
      <c r="AU58" s="464">
        <v>6569.2678649999998</v>
      </c>
      <c r="AV58" s="658"/>
      <c r="AW58" s="49">
        <v>6569.2678649999998</v>
      </c>
      <c r="AX58" s="49">
        <v>6569.2678649999998</v>
      </c>
      <c r="AY58" s="49">
        <v>6593.7599149999996</v>
      </c>
      <c r="AZ58" s="464">
        <v>6593.7599149999996</v>
      </c>
      <c r="BA58" s="658"/>
      <c r="BB58" s="49">
        <v>6593.7599149999996</v>
      </c>
      <c r="BC58" s="49">
        <v>6430.2999909999999</v>
      </c>
      <c r="BD58" s="49">
        <v>31.759914999999999</v>
      </c>
      <c r="BE58" s="464">
        <v>31.759914999999999</v>
      </c>
      <c r="BF58" s="658"/>
      <c r="BG58" s="49">
        <v>31.759914999999999</v>
      </c>
    </row>
    <row r="59" spans="2:59" ht="14.15" customHeight="1">
      <c r="B59" s="851" t="s">
        <v>109</v>
      </c>
      <c r="C59" s="868" t="s">
        <v>944</v>
      </c>
      <c r="D59" s="49" t="s">
        <v>83</v>
      </c>
      <c r="E59" s="49" t="s">
        <v>83</v>
      </c>
      <c r="F59" s="49" t="s">
        <v>83</v>
      </c>
      <c r="G59" s="49" t="s">
        <v>83</v>
      </c>
      <c r="H59" s="658"/>
      <c r="I59" s="49" t="s">
        <v>83</v>
      </c>
      <c r="J59" s="49" t="s">
        <v>83</v>
      </c>
      <c r="K59" s="49" t="s">
        <v>83</v>
      </c>
      <c r="L59" s="49">
        <v>6514</v>
      </c>
      <c r="M59" s="658"/>
      <c r="N59" s="90">
        <v>21170</v>
      </c>
      <c r="O59" s="90">
        <v>19541.759999999998</v>
      </c>
      <c r="P59" s="90">
        <v>17913.12</v>
      </c>
      <c r="Q59" s="90">
        <v>16284.48</v>
      </c>
      <c r="R59" s="658"/>
      <c r="S59" s="90">
        <v>14655.84</v>
      </c>
      <c r="T59" s="90">
        <v>13027.2</v>
      </c>
      <c r="U59" s="90">
        <v>11398.56</v>
      </c>
      <c r="V59" s="90">
        <v>9769.92</v>
      </c>
      <c r="W59" s="658"/>
      <c r="X59" s="49">
        <v>8141.28</v>
      </c>
      <c r="Y59" s="49">
        <v>6512.64</v>
      </c>
      <c r="Z59" s="49">
        <v>0</v>
      </c>
      <c r="AA59" s="464">
        <v>115237.349393</v>
      </c>
      <c r="AB59" s="658"/>
      <c r="AC59" s="49">
        <v>121872.555221</v>
      </c>
      <c r="AD59" s="49">
        <v>108276.361513</v>
      </c>
      <c r="AE59" s="49">
        <v>111766.90174</v>
      </c>
      <c r="AF59" s="464">
        <v>98423.453911000004</v>
      </c>
      <c r="AG59" s="658"/>
      <c r="AH59" s="49">
        <v>107344.84968299999</v>
      </c>
      <c r="AI59" s="49">
        <v>108041.809186</v>
      </c>
      <c r="AJ59" s="49">
        <v>113927</v>
      </c>
      <c r="AK59" s="464">
        <v>115071</v>
      </c>
      <c r="AL59" s="658"/>
      <c r="AM59" s="49">
        <v>108471.914636</v>
      </c>
      <c r="AN59" s="49">
        <v>119496.44899999999</v>
      </c>
      <c r="AO59" s="49">
        <v>131221.67910199999</v>
      </c>
      <c r="AP59" s="464">
        <v>138602.92499999999</v>
      </c>
      <c r="AQ59" s="658"/>
      <c r="AR59" s="49">
        <v>133447.32053200001</v>
      </c>
      <c r="AS59" s="49">
        <v>121091.88338299999</v>
      </c>
      <c r="AT59" s="49">
        <v>109926.674834</v>
      </c>
      <c r="AU59" s="464">
        <v>81705.341654999997</v>
      </c>
      <c r="AV59" s="658"/>
      <c r="AW59" s="49">
        <v>67503.901492000005</v>
      </c>
      <c r="AX59" s="49">
        <v>40011.804066999997</v>
      </c>
      <c r="AY59" s="49">
        <v>100.777005</v>
      </c>
      <c r="AZ59" s="464">
        <v>964.95396300000004</v>
      </c>
      <c r="BA59" s="658"/>
      <c r="BB59" s="49">
        <v>990.86602200000004</v>
      </c>
      <c r="BC59" s="49">
        <v>1128.3795500000001</v>
      </c>
      <c r="BD59" s="49">
        <v>1236.217965</v>
      </c>
      <c r="BE59" s="464">
        <v>2361.8464429999999</v>
      </c>
      <c r="BF59" s="658"/>
      <c r="BG59" s="49">
        <v>2474.132376</v>
      </c>
    </row>
    <row r="60" spans="2:59" ht="14.15" customHeight="1">
      <c r="B60" s="851" t="s">
        <v>106</v>
      </c>
      <c r="C60" s="868" t="s">
        <v>945</v>
      </c>
      <c r="D60" s="49">
        <v>585301</v>
      </c>
      <c r="E60" s="49">
        <v>586453</v>
      </c>
      <c r="F60" s="49">
        <v>659899</v>
      </c>
      <c r="G60" s="49">
        <v>935063.01860800001</v>
      </c>
      <c r="H60" s="658"/>
      <c r="I60" s="49">
        <v>912658.39640099998</v>
      </c>
      <c r="J60" s="49">
        <v>893940.87847800006</v>
      </c>
      <c r="K60" s="49">
        <v>887561</v>
      </c>
      <c r="L60" s="49">
        <v>908844.39369000006</v>
      </c>
      <c r="M60" s="658"/>
      <c r="N60" s="90">
        <v>887612</v>
      </c>
      <c r="O60" s="90">
        <v>915462.49913300003</v>
      </c>
      <c r="P60" s="90">
        <v>897557.48363599996</v>
      </c>
      <c r="Q60" s="90">
        <v>905899.29270600004</v>
      </c>
      <c r="R60" s="658"/>
      <c r="S60" s="90">
        <v>870027.57672799996</v>
      </c>
      <c r="T60" s="90">
        <v>896522.91017100005</v>
      </c>
      <c r="U60" s="90">
        <v>903816.04353599995</v>
      </c>
      <c r="V60" s="90">
        <v>952737.14946800005</v>
      </c>
      <c r="W60" s="658"/>
      <c r="X60" s="49">
        <v>939525.61327700003</v>
      </c>
      <c r="Y60" s="49">
        <v>967587.31270600006</v>
      </c>
      <c r="Z60" s="49">
        <v>1004467.915938</v>
      </c>
      <c r="AA60" s="464">
        <v>931542.25665899995</v>
      </c>
      <c r="AB60" s="658"/>
      <c r="AC60" s="49">
        <v>1070367.3728789999</v>
      </c>
      <c r="AD60" s="49">
        <v>1016453.166356</v>
      </c>
      <c r="AE60" s="49">
        <v>1037608.191557</v>
      </c>
      <c r="AF60" s="464">
        <v>958924.11715299997</v>
      </c>
      <c r="AG60" s="658"/>
      <c r="AH60" s="49">
        <v>1012575.7144319999</v>
      </c>
      <c r="AI60" s="49">
        <v>1016058.371251</v>
      </c>
      <c r="AJ60" s="49">
        <v>1029807</v>
      </c>
      <c r="AK60" s="464">
        <v>986781.74317799998</v>
      </c>
      <c r="AL60" s="658"/>
      <c r="AM60" s="49">
        <v>948626.86487000005</v>
      </c>
      <c r="AN60" s="49">
        <v>1010739.686</v>
      </c>
      <c r="AO60" s="49">
        <v>1076992.0517849999</v>
      </c>
      <c r="AP60" s="464">
        <v>303813.54700000002</v>
      </c>
      <c r="AQ60" s="658"/>
      <c r="AR60" s="49">
        <v>303813.54692300002</v>
      </c>
      <c r="AS60" s="49">
        <v>303813.54692300002</v>
      </c>
      <c r="AT60" s="49">
        <v>307862.12824500003</v>
      </c>
      <c r="AU60" s="464">
        <v>248107.48904799999</v>
      </c>
      <c r="AV60" s="658"/>
      <c r="AW60" s="49">
        <v>248107.48904799999</v>
      </c>
      <c r="AX60" s="49">
        <v>248107.48904799999</v>
      </c>
      <c r="AY60" s="49">
        <v>248107.48904799999</v>
      </c>
      <c r="AZ60" s="464">
        <v>248107.48904799999</v>
      </c>
      <c r="BA60" s="658"/>
      <c r="BB60" s="49">
        <v>248107.48904799999</v>
      </c>
      <c r="BC60" s="49">
        <v>248107.48904799999</v>
      </c>
      <c r="BD60" s="49">
        <v>248107.48904799999</v>
      </c>
      <c r="BE60" s="464">
        <v>248107.48904799999</v>
      </c>
      <c r="BF60" s="658"/>
      <c r="BG60" s="49">
        <v>248107.48904799999</v>
      </c>
    </row>
    <row r="61" spans="2:59" ht="14.15" customHeight="1">
      <c r="B61" s="851" t="s">
        <v>113</v>
      </c>
      <c r="C61" s="868" t="s">
        <v>946</v>
      </c>
      <c r="D61" s="49">
        <v>67104</v>
      </c>
      <c r="E61" s="49">
        <v>67492</v>
      </c>
      <c r="F61" s="49">
        <v>74575</v>
      </c>
      <c r="G61" s="49">
        <v>136702.15439499999</v>
      </c>
      <c r="H61" s="658"/>
      <c r="I61" s="49">
        <v>136566.86623000001</v>
      </c>
      <c r="J61" s="49">
        <v>139660.35954199999</v>
      </c>
      <c r="K61" s="49">
        <v>144744</v>
      </c>
      <c r="L61" s="49">
        <v>177932.61580900001</v>
      </c>
      <c r="M61" s="658"/>
      <c r="N61" s="90">
        <v>177970</v>
      </c>
      <c r="O61" s="90">
        <v>159067.54068899999</v>
      </c>
      <c r="P61" s="90">
        <v>147691.63926299999</v>
      </c>
      <c r="Q61" s="90">
        <v>131514.60252399999</v>
      </c>
      <c r="R61" s="658"/>
      <c r="S61" s="90">
        <v>128135.35408200001</v>
      </c>
      <c r="T61" s="90">
        <v>134294.33292700001</v>
      </c>
      <c r="U61" s="90">
        <v>131006.645817</v>
      </c>
      <c r="V61" s="90">
        <v>91545.982405999996</v>
      </c>
      <c r="W61" s="658"/>
      <c r="X61" s="49">
        <v>88405.770722000001</v>
      </c>
      <c r="Y61" s="49">
        <v>45185.771729</v>
      </c>
      <c r="Z61" s="49">
        <v>47053.752222000003</v>
      </c>
      <c r="AA61" s="464">
        <v>7559.8111609999996</v>
      </c>
      <c r="AB61" s="658"/>
      <c r="AC61" s="49">
        <v>7168.7457469999999</v>
      </c>
      <c r="AD61" s="49">
        <v>6952.3299340000003</v>
      </c>
      <c r="AE61" s="49">
        <v>6928.1204280000002</v>
      </c>
      <c r="AF61" s="464">
        <v>2188.7358479999998</v>
      </c>
      <c r="AG61" s="658"/>
      <c r="AH61" s="49">
        <v>2660.7984590000001</v>
      </c>
      <c r="AI61" s="49">
        <v>2784.556149</v>
      </c>
      <c r="AJ61" s="49">
        <v>2876</v>
      </c>
      <c r="AK61" s="464">
        <v>2584.8488790000001</v>
      </c>
      <c r="AL61" s="658"/>
      <c r="AM61" s="49">
        <v>604.08180100000004</v>
      </c>
      <c r="AN61" s="49">
        <v>604.08199999999999</v>
      </c>
      <c r="AO61" s="49">
        <v>604.08180100000004</v>
      </c>
      <c r="AP61" s="464"/>
      <c r="AQ61" s="658"/>
      <c r="AR61" s="49">
        <v>0</v>
      </c>
      <c r="AS61" s="49">
        <v>0</v>
      </c>
      <c r="AT61" s="49">
        <v>0</v>
      </c>
      <c r="AU61" s="464">
        <v>0</v>
      </c>
      <c r="AV61" s="658"/>
      <c r="AW61" s="49">
        <v>0</v>
      </c>
      <c r="AX61" s="49">
        <v>0</v>
      </c>
      <c r="AY61" s="49">
        <v>0</v>
      </c>
      <c r="AZ61" s="464">
        <v>10498.844675</v>
      </c>
      <c r="BA61" s="658"/>
      <c r="BB61" s="49">
        <v>15291.402109000001</v>
      </c>
      <c r="BC61" s="49">
        <v>21675.789830999998</v>
      </c>
      <c r="BD61" s="49">
        <v>33697.552636</v>
      </c>
      <c r="BE61" s="464">
        <v>39238.063299000001</v>
      </c>
      <c r="BF61" s="658"/>
      <c r="BG61" s="49">
        <v>46433.727321999999</v>
      </c>
    </row>
    <row r="62" spans="2:59" s="156" customFormat="1" ht="14.15" hidden="1" customHeight="1">
      <c r="B62" s="852" t="s">
        <v>114</v>
      </c>
      <c r="C62" s="869" t="s">
        <v>949</v>
      </c>
      <c r="D62" s="155">
        <v>2201</v>
      </c>
      <c r="E62" s="155">
        <v>1264</v>
      </c>
      <c r="F62" s="155">
        <v>2700</v>
      </c>
      <c r="G62" s="155" t="s">
        <v>83</v>
      </c>
      <c r="H62" s="658"/>
      <c r="I62" s="155" t="s">
        <v>83</v>
      </c>
      <c r="J62" s="155" t="s">
        <v>83</v>
      </c>
      <c r="K62" s="155" t="s">
        <v>83</v>
      </c>
      <c r="L62" s="155" t="s">
        <v>83</v>
      </c>
      <c r="M62" s="658"/>
      <c r="N62" s="155" t="s">
        <v>83</v>
      </c>
      <c r="O62" s="155" t="s">
        <v>83</v>
      </c>
      <c r="P62" s="155" t="s">
        <v>83</v>
      </c>
      <c r="Q62" s="155" t="s">
        <v>83</v>
      </c>
      <c r="R62" s="658"/>
      <c r="S62" s="155" t="s">
        <v>83</v>
      </c>
      <c r="T62" s="155" t="s">
        <v>83</v>
      </c>
      <c r="U62" s="155" t="s">
        <v>83</v>
      </c>
      <c r="V62" s="155" t="s">
        <v>83</v>
      </c>
      <c r="W62" s="658"/>
      <c r="X62" s="155" t="s">
        <v>83</v>
      </c>
      <c r="Y62" s="155" t="s">
        <v>83</v>
      </c>
      <c r="Z62" s="155" t="s">
        <v>83</v>
      </c>
      <c r="AA62" s="465" t="s">
        <v>83</v>
      </c>
      <c r="AB62" s="658"/>
      <c r="AC62" s="155" t="s">
        <v>83</v>
      </c>
      <c r="AD62" s="155" t="s">
        <v>83</v>
      </c>
      <c r="AE62" s="155" t="s">
        <v>83</v>
      </c>
      <c r="AF62" s="465" t="s">
        <v>83</v>
      </c>
      <c r="AG62" s="658"/>
      <c r="AH62" s="155" t="s">
        <v>83</v>
      </c>
      <c r="AI62" s="155" t="s">
        <v>83</v>
      </c>
      <c r="AJ62" s="155" t="s">
        <v>83</v>
      </c>
      <c r="AK62" s="465" t="s">
        <v>83</v>
      </c>
      <c r="AL62" s="658"/>
      <c r="AM62" s="155" t="s">
        <v>83</v>
      </c>
      <c r="AN62" s="155" t="s">
        <v>83</v>
      </c>
      <c r="AO62" s="155" t="s">
        <v>83</v>
      </c>
      <c r="AP62" s="465" t="s">
        <v>83</v>
      </c>
      <c r="AQ62" s="658"/>
      <c r="AR62" s="155" t="s">
        <v>83</v>
      </c>
      <c r="AS62" s="155" t="s">
        <v>83</v>
      </c>
      <c r="AT62" s="155" t="s">
        <v>83</v>
      </c>
      <c r="AU62" s="465"/>
      <c r="AV62" s="658"/>
      <c r="AW62" s="155"/>
      <c r="AX62" s="155"/>
      <c r="AY62" s="155"/>
      <c r="AZ62" s="465"/>
      <c r="BA62" s="658"/>
      <c r="BB62" s="155"/>
      <c r="BC62" s="155"/>
      <c r="BD62" s="155"/>
      <c r="BE62" s="465"/>
      <c r="BF62" s="658"/>
      <c r="BG62" s="155"/>
    </row>
    <row r="63" spans="2:59" ht="14.15" customHeight="1">
      <c r="B63" s="853" t="s">
        <v>115</v>
      </c>
      <c r="C63" s="870" t="s">
        <v>947</v>
      </c>
      <c r="D63" s="50">
        <f t="shared" ref="D63:AK63" si="81">SUM(D50:D62)</f>
        <v>8339304</v>
      </c>
      <c r="E63" s="50">
        <f>SUM(E50:E62)</f>
        <v>8311767</v>
      </c>
      <c r="F63" s="91">
        <f>SUM(F50:F62)</f>
        <v>8844913</v>
      </c>
      <c r="G63" s="91">
        <f t="shared" si="81"/>
        <v>8764795.2141029984</v>
      </c>
      <c r="H63" s="658"/>
      <c r="I63" s="91">
        <f t="shared" si="81"/>
        <v>8465067.4994150009</v>
      </c>
      <c r="J63" s="91">
        <f t="shared" si="81"/>
        <v>8382416.5400099996</v>
      </c>
      <c r="K63" s="91">
        <f t="shared" si="81"/>
        <v>8326988</v>
      </c>
      <c r="L63" s="91">
        <f t="shared" si="81"/>
        <v>8634209.822710488</v>
      </c>
      <c r="M63" s="658"/>
      <c r="N63" s="91">
        <f t="shared" si="81"/>
        <v>8499252.5760019999</v>
      </c>
      <c r="O63" s="91">
        <f t="shared" si="81"/>
        <v>8691221.1139700003</v>
      </c>
      <c r="P63" s="91">
        <f t="shared" si="81"/>
        <v>8634205.0106710009</v>
      </c>
      <c r="Q63" s="91">
        <f t="shared" si="81"/>
        <v>8825858.9125689995</v>
      </c>
      <c r="R63" s="658"/>
      <c r="S63" s="91">
        <f t="shared" si="81"/>
        <v>8667410.5859889984</v>
      </c>
      <c r="T63" s="91">
        <f t="shared" si="81"/>
        <v>8803452.2294640001</v>
      </c>
      <c r="U63" s="91">
        <f t="shared" si="81"/>
        <v>8914292.5620230008</v>
      </c>
      <c r="V63" s="91">
        <f t="shared" si="81"/>
        <v>9310428.6181099992</v>
      </c>
      <c r="W63" s="658"/>
      <c r="X63" s="91">
        <f t="shared" si="81"/>
        <v>9311851.4499779996</v>
      </c>
      <c r="Y63" s="91">
        <f t="shared" si="81"/>
        <v>11009496.022481</v>
      </c>
      <c r="Z63" s="91">
        <f t="shared" si="81"/>
        <v>10546788.2019</v>
      </c>
      <c r="AA63" s="466">
        <f t="shared" si="81"/>
        <v>9622481.367149001</v>
      </c>
      <c r="AB63" s="658"/>
      <c r="AC63" s="91">
        <f t="shared" si="81"/>
        <v>10226650.967626002</v>
      </c>
      <c r="AD63" s="91">
        <f t="shared" si="81"/>
        <v>10095047.199781001</v>
      </c>
      <c r="AE63" s="91">
        <f t="shared" si="81"/>
        <v>10593708.369779</v>
      </c>
      <c r="AF63" s="466">
        <f t="shared" si="81"/>
        <v>10384065.455757001</v>
      </c>
      <c r="AG63" s="658"/>
      <c r="AH63" s="91">
        <f t="shared" si="81"/>
        <v>10756568.745799001</v>
      </c>
      <c r="AI63" s="91">
        <f t="shared" si="81"/>
        <v>11003379.619676</v>
      </c>
      <c r="AJ63" s="91">
        <f t="shared" si="81"/>
        <v>11486029</v>
      </c>
      <c r="AK63" s="466">
        <f t="shared" si="81"/>
        <v>11346541.871933</v>
      </c>
      <c r="AL63" s="658"/>
      <c r="AM63" s="91">
        <f>+SUM(AM50:AM61)</f>
        <v>11485027.006563</v>
      </c>
      <c r="AN63" s="91">
        <f t="shared" ref="AN63:AZ63" si="82">+SUM(AN50:AN62)</f>
        <v>12142931.302999998</v>
      </c>
      <c r="AO63" s="91">
        <f t="shared" si="82"/>
        <v>12872296.655288998</v>
      </c>
      <c r="AP63" s="466">
        <f t="shared" si="82"/>
        <v>10364446.828033999</v>
      </c>
      <c r="AQ63" s="658"/>
      <c r="AR63" s="91">
        <f t="shared" si="82"/>
        <v>10643796.768212</v>
      </c>
      <c r="AS63" s="91">
        <f t="shared" si="82"/>
        <v>10649324.710497003</v>
      </c>
      <c r="AT63" s="91">
        <f t="shared" si="82"/>
        <v>10839347.271377001</v>
      </c>
      <c r="AU63" s="466">
        <f t="shared" si="82"/>
        <v>11125084.989696</v>
      </c>
      <c r="AV63" s="658"/>
      <c r="AW63" s="91">
        <f t="shared" si="82"/>
        <v>11154372.122812001</v>
      </c>
      <c r="AX63" s="91">
        <f t="shared" si="82"/>
        <v>11004608.965471001</v>
      </c>
      <c r="AY63" s="91">
        <f t="shared" ref="AY63" si="83">+SUM(AY50:AY62)</f>
        <v>11301062.292557998</v>
      </c>
      <c r="AZ63" s="466">
        <f t="shared" si="82"/>
        <v>11549893.762548</v>
      </c>
      <c r="BA63" s="658"/>
      <c r="BB63" s="91">
        <f>+SUM(BB50:BB62)</f>
        <v>11547050.860766001</v>
      </c>
      <c r="BC63" s="91">
        <f>+SUM(BC50:BC62)</f>
        <v>11634580.737275003</v>
      </c>
      <c r="BD63" s="91">
        <f>+SUM(BD50:BD62)</f>
        <v>11042449.567569997</v>
      </c>
      <c r="BE63" s="91">
        <f>+SUM(BE50:BE62)</f>
        <v>11913314.527843002</v>
      </c>
      <c r="BF63" s="658"/>
      <c r="BG63" s="91">
        <f>+SUM(BG50:BG62)</f>
        <v>11769786.618061002</v>
      </c>
    </row>
    <row r="64" spans="2:59" ht="14.15" customHeight="1">
      <c r="B64" s="850" t="s">
        <v>116</v>
      </c>
      <c r="C64" s="871" t="s">
        <v>948</v>
      </c>
      <c r="D64" s="685"/>
      <c r="E64" s="685"/>
      <c r="F64" s="685"/>
      <c r="G64" s="685"/>
      <c r="H64" s="658"/>
      <c r="I64" s="685"/>
      <c r="J64" s="685"/>
      <c r="K64" s="685"/>
      <c r="L64" s="685"/>
      <c r="M64" s="658"/>
      <c r="N64" s="685"/>
      <c r="O64" s="685"/>
      <c r="P64" s="685"/>
      <c r="Q64" s="685" t="s">
        <v>117</v>
      </c>
      <c r="R64" s="658"/>
      <c r="S64" s="685"/>
      <c r="T64" s="685"/>
      <c r="U64" s="685"/>
      <c r="V64" s="685"/>
      <c r="W64" s="658"/>
      <c r="X64" s="685"/>
      <c r="Y64" s="685"/>
      <c r="Z64" s="685"/>
      <c r="AA64" s="685"/>
      <c r="AB64" s="658"/>
      <c r="AC64" s="685"/>
      <c r="AD64" s="685"/>
      <c r="AE64" s="685"/>
      <c r="AF64" s="685"/>
      <c r="AG64" s="658"/>
      <c r="AH64" s="685"/>
      <c r="AI64" s="685"/>
      <c r="AJ64" s="685"/>
      <c r="AK64" s="685"/>
      <c r="AL64" s="658"/>
      <c r="AM64" s="685"/>
      <c r="AN64" s="685"/>
      <c r="AO64" s="685"/>
      <c r="AP64" s="685"/>
      <c r="AQ64" s="658"/>
      <c r="AR64" s="685"/>
      <c r="AS64" s="685"/>
      <c r="AT64" s="685"/>
      <c r="AU64" s="685"/>
      <c r="AV64" s="658"/>
      <c r="AW64" s="685"/>
      <c r="AX64" s="685"/>
      <c r="AY64" s="685"/>
      <c r="AZ64" s="685"/>
      <c r="BA64" s="658"/>
      <c r="BB64" s="685"/>
      <c r="BC64" s="685"/>
      <c r="BD64" s="685"/>
      <c r="BE64" s="685"/>
      <c r="BF64" s="658"/>
      <c r="BG64" s="685"/>
    </row>
    <row r="65" spans="2:59" ht="14.15" customHeight="1">
      <c r="B65" s="851" t="s">
        <v>118</v>
      </c>
      <c r="C65" s="868" t="s">
        <v>951</v>
      </c>
      <c r="D65" s="49">
        <v>350579</v>
      </c>
      <c r="E65" s="49">
        <v>217836</v>
      </c>
      <c r="F65" s="49">
        <v>286915</v>
      </c>
      <c r="G65" s="49">
        <v>431914.13526700001</v>
      </c>
      <c r="H65" s="658"/>
      <c r="I65" s="49">
        <v>400729.72459499998</v>
      </c>
      <c r="J65" s="49">
        <v>233631.74661</v>
      </c>
      <c r="K65" s="49">
        <v>282218</v>
      </c>
      <c r="L65" s="49">
        <v>365258</v>
      </c>
      <c r="M65" s="658"/>
      <c r="N65" s="90">
        <v>437892</v>
      </c>
      <c r="O65" s="90">
        <v>284860.07214900001</v>
      </c>
      <c r="P65" s="90">
        <v>279445.912877</v>
      </c>
      <c r="Q65" s="90">
        <v>174624.49168000001</v>
      </c>
      <c r="R65" s="658"/>
      <c r="S65" s="90">
        <v>214551.90422899998</v>
      </c>
      <c r="T65" s="90">
        <v>193772.72993599999</v>
      </c>
      <c r="U65" s="90">
        <v>285120.13761999999</v>
      </c>
      <c r="V65" s="90">
        <v>444621.68786900002</v>
      </c>
      <c r="W65" s="658"/>
      <c r="X65" s="90">
        <v>254145.96542800002</v>
      </c>
      <c r="Y65" s="90">
        <v>447875.379418</v>
      </c>
      <c r="Z65" s="90">
        <v>506365.22323900001</v>
      </c>
      <c r="AA65" s="467">
        <v>384672.03404300002</v>
      </c>
      <c r="AB65" s="658"/>
      <c r="AC65" s="90">
        <v>505808.808188</v>
      </c>
      <c r="AD65" s="90">
        <v>576094.32112600002</v>
      </c>
      <c r="AE65" s="90">
        <v>372786.178074</v>
      </c>
      <c r="AF65" s="467">
        <v>399547.20482400001</v>
      </c>
      <c r="AG65" s="658"/>
      <c r="AH65" s="90">
        <v>283111.86236899998</v>
      </c>
      <c r="AI65" s="90">
        <v>236749.18861899999</v>
      </c>
      <c r="AJ65" s="90">
        <v>261411</v>
      </c>
      <c r="AK65" s="467">
        <v>252799.34766999999</v>
      </c>
      <c r="AL65" s="658"/>
      <c r="AM65" s="90">
        <v>288213.42218499997</v>
      </c>
      <c r="AN65" s="90">
        <v>160085.304</v>
      </c>
      <c r="AO65" s="90">
        <v>208156.78346999999</v>
      </c>
      <c r="AP65" s="467">
        <v>211739.34099999999</v>
      </c>
      <c r="AQ65" s="658"/>
      <c r="AR65" s="90">
        <v>270293.79378900002</v>
      </c>
      <c r="AS65" s="90">
        <v>224496.43299999999</v>
      </c>
      <c r="AT65" s="90">
        <v>116410.05613000001</v>
      </c>
      <c r="AU65" s="467">
        <v>556498.12571399997</v>
      </c>
      <c r="AV65" s="658"/>
      <c r="AW65" s="90">
        <v>585052.15425499994</v>
      </c>
      <c r="AX65" s="90">
        <v>334391.77544</v>
      </c>
      <c r="AY65" s="90">
        <v>262870.58044699999</v>
      </c>
      <c r="AZ65" s="467">
        <v>215728.38132000001</v>
      </c>
      <c r="BA65" s="658"/>
      <c r="BB65" s="90">
        <v>210237.138187</v>
      </c>
      <c r="BC65" s="90">
        <v>249815.244343</v>
      </c>
      <c r="BD65" s="90">
        <v>764254.97681599995</v>
      </c>
      <c r="BE65" s="467">
        <v>284327.265181</v>
      </c>
      <c r="BF65" s="658"/>
      <c r="BG65" s="90">
        <v>416352.834424</v>
      </c>
    </row>
    <row r="66" spans="2:59" ht="14.15" customHeight="1">
      <c r="B66" s="851" t="s">
        <v>855</v>
      </c>
      <c r="C66" s="868" t="s">
        <v>952</v>
      </c>
      <c r="D66" s="49">
        <v>185656.18671400001</v>
      </c>
      <c r="E66" s="49">
        <v>43367.310372</v>
      </c>
      <c r="F66" s="49">
        <v>78045.796382999994</v>
      </c>
      <c r="G66" s="49">
        <v>168584</v>
      </c>
      <c r="H66" s="658"/>
      <c r="I66" s="49">
        <v>161376.32792499999</v>
      </c>
      <c r="J66" s="49">
        <v>338777.33365799999</v>
      </c>
      <c r="K66" s="49">
        <v>325305.05676000001</v>
      </c>
      <c r="L66" s="49"/>
      <c r="M66" s="658"/>
      <c r="N66" s="90"/>
      <c r="O66" s="90"/>
      <c r="P66" s="90"/>
      <c r="Q66" s="90"/>
      <c r="R66" s="658"/>
      <c r="S66" s="90"/>
      <c r="T66" s="90"/>
      <c r="U66" s="90"/>
      <c r="V66" s="90"/>
      <c r="W66" s="658"/>
      <c r="X66" s="90"/>
      <c r="Y66" s="90"/>
      <c r="Z66" s="90"/>
      <c r="AA66" s="467"/>
      <c r="AB66" s="658"/>
      <c r="AC66" s="90"/>
      <c r="AD66" s="90"/>
      <c r="AE66" s="90"/>
      <c r="AF66" s="467"/>
      <c r="AG66" s="658"/>
      <c r="AH66" s="90"/>
      <c r="AI66" s="90"/>
      <c r="AJ66" s="90"/>
      <c r="AK66" s="467"/>
      <c r="AL66" s="658"/>
      <c r="AM66" s="90"/>
      <c r="AN66" s="90"/>
      <c r="AO66" s="90"/>
      <c r="AP66" s="467"/>
      <c r="AQ66" s="658"/>
      <c r="AR66" s="90"/>
      <c r="AS66" s="90"/>
      <c r="AT66" s="90"/>
      <c r="AU66" s="467"/>
      <c r="AV66" s="658"/>
      <c r="AW66" s="90"/>
      <c r="AX66" s="90"/>
      <c r="AY66" s="90"/>
      <c r="AZ66" s="467"/>
      <c r="BA66" s="658"/>
      <c r="BB66" s="90"/>
      <c r="BC66" s="90"/>
      <c r="BD66" s="90"/>
      <c r="BE66" s="467"/>
      <c r="BF66" s="658"/>
      <c r="BG66" s="90"/>
    </row>
    <row r="67" spans="2:59" ht="14.15" customHeight="1">
      <c r="B67" s="851" t="s">
        <v>109</v>
      </c>
      <c r="C67" s="868" t="s">
        <v>944</v>
      </c>
      <c r="D67" s="49">
        <v>45341</v>
      </c>
      <c r="E67" s="49">
        <v>35170</v>
      </c>
      <c r="F67" s="49">
        <v>25669</v>
      </c>
      <c r="G67" s="49">
        <v>118918.244379</v>
      </c>
      <c r="H67" s="658"/>
      <c r="I67" s="49">
        <v>136690.468219</v>
      </c>
      <c r="J67" s="49">
        <v>93209.579557000005</v>
      </c>
      <c r="K67" s="49">
        <v>74941.571068999998</v>
      </c>
      <c r="L67" s="49">
        <v>57838</v>
      </c>
      <c r="M67" s="658"/>
      <c r="N67" s="90">
        <v>30849</v>
      </c>
      <c r="O67" s="90">
        <v>17323.073154000002</v>
      </c>
      <c r="P67" s="90">
        <v>73745.731786999997</v>
      </c>
      <c r="Q67" s="90">
        <v>95564.711637999993</v>
      </c>
      <c r="R67" s="658"/>
      <c r="S67" s="90">
        <v>54399.022914000001</v>
      </c>
      <c r="T67" s="90">
        <v>53344.876268</v>
      </c>
      <c r="U67" s="90">
        <v>46578.083315999997</v>
      </c>
      <c r="V67" s="90">
        <v>79619.895892999994</v>
      </c>
      <c r="W67" s="658"/>
      <c r="X67" s="90">
        <v>90784.966</v>
      </c>
      <c r="Y67" s="90">
        <v>81265.395923000004</v>
      </c>
      <c r="Z67" s="90">
        <v>47246.470719999998</v>
      </c>
      <c r="AA67" s="467">
        <v>42191.032832999997</v>
      </c>
      <c r="AB67" s="658"/>
      <c r="AC67" s="90">
        <v>36339.972794000001</v>
      </c>
      <c r="AD67" s="90">
        <v>58823.339586000002</v>
      </c>
      <c r="AE67" s="90">
        <v>68142.146859999993</v>
      </c>
      <c r="AF67" s="467">
        <v>59137.182973000003</v>
      </c>
      <c r="AG67" s="658"/>
      <c r="AH67" s="90">
        <v>56429.676371000001</v>
      </c>
      <c r="AI67" s="90">
        <v>35141.084627999997</v>
      </c>
      <c r="AJ67" s="90">
        <v>23549</v>
      </c>
      <c r="AK67" s="467">
        <v>55189</v>
      </c>
      <c r="AL67" s="658"/>
      <c r="AM67" s="90">
        <v>32.299588999999997</v>
      </c>
      <c r="AN67" s="90">
        <v>72209.001000000004</v>
      </c>
      <c r="AO67" s="90">
        <v>65510.920510000004</v>
      </c>
      <c r="AP67" s="467">
        <v>46752.021000000001</v>
      </c>
      <c r="AQ67" s="658"/>
      <c r="AR67" s="90">
        <v>27185.976426000001</v>
      </c>
      <c r="AS67" s="90">
        <v>16408.919999999998</v>
      </c>
      <c r="AT67" s="90">
        <v>59800.607443000001</v>
      </c>
      <c r="AU67" s="467">
        <v>56022.532662999998</v>
      </c>
      <c r="AV67" s="658"/>
      <c r="AW67" s="90">
        <v>46342.643791000002</v>
      </c>
      <c r="AX67" s="90">
        <v>38889.038289999997</v>
      </c>
      <c r="AY67" s="90">
        <v>29917.914301000001</v>
      </c>
      <c r="AZ67" s="467">
        <v>136557.967837</v>
      </c>
      <c r="BA67" s="658"/>
      <c r="BB67" s="90">
        <v>122434.760824</v>
      </c>
      <c r="BC67" s="90">
        <v>118949.401549</v>
      </c>
      <c r="BD67" s="90">
        <v>115351.85211599999</v>
      </c>
      <c r="BE67" s="467">
        <v>115279.89808299999</v>
      </c>
      <c r="BF67" s="658"/>
      <c r="BG67" s="90">
        <v>103498.33046700001</v>
      </c>
    </row>
    <row r="68" spans="2:59" ht="14.15" customHeight="1">
      <c r="B68" s="851" t="s">
        <v>119</v>
      </c>
      <c r="C68" s="868" t="s">
        <v>953</v>
      </c>
      <c r="D68" s="49" t="s">
        <v>83</v>
      </c>
      <c r="E68" s="49" t="s">
        <v>83</v>
      </c>
      <c r="F68" s="49" t="s">
        <v>83</v>
      </c>
      <c r="G68" s="49" t="s">
        <v>83</v>
      </c>
      <c r="H68" s="658"/>
      <c r="I68" s="49" t="s">
        <v>83</v>
      </c>
      <c r="J68" s="49" t="s">
        <v>83</v>
      </c>
      <c r="K68" s="49" t="s">
        <v>83</v>
      </c>
      <c r="L68" s="49" t="s">
        <v>83</v>
      </c>
      <c r="M68" s="658"/>
      <c r="N68" s="90" t="s">
        <v>83</v>
      </c>
      <c r="O68" s="90" t="s">
        <v>83</v>
      </c>
      <c r="P68" s="90" t="s">
        <v>83</v>
      </c>
      <c r="Q68" s="90" t="s">
        <v>83</v>
      </c>
      <c r="R68" s="658"/>
      <c r="S68" s="90" t="s">
        <v>83</v>
      </c>
      <c r="T68" s="90" t="s">
        <v>83</v>
      </c>
      <c r="U68" s="90" t="s">
        <v>83</v>
      </c>
      <c r="V68" s="90" t="s">
        <v>83</v>
      </c>
      <c r="W68" s="658"/>
      <c r="X68" s="90" t="s">
        <v>83</v>
      </c>
      <c r="Y68" s="90" t="s">
        <v>83</v>
      </c>
      <c r="Z68" s="90" t="s">
        <v>83</v>
      </c>
      <c r="AA68" s="467" t="s">
        <v>83</v>
      </c>
      <c r="AB68" s="658"/>
      <c r="AC68" s="90" t="s">
        <v>83</v>
      </c>
      <c r="AD68" s="90" t="s">
        <v>83</v>
      </c>
      <c r="AE68" s="90" t="s">
        <v>83</v>
      </c>
      <c r="AF68" s="467" t="s">
        <v>83</v>
      </c>
      <c r="AG68" s="658"/>
      <c r="AH68" s="90">
        <v>6560.2612950000002</v>
      </c>
      <c r="AI68" s="90">
        <v>8945.4750719999993</v>
      </c>
      <c r="AJ68" s="90">
        <v>11120</v>
      </c>
      <c r="AK68" s="467">
        <v>1591.8509750000001</v>
      </c>
      <c r="AL68" s="658"/>
      <c r="AM68" s="90">
        <v>74179.006041000001</v>
      </c>
      <c r="AN68" s="90">
        <v>32.299999999999997</v>
      </c>
      <c r="AO68" s="90">
        <v>0</v>
      </c>
      <c r="AP68" s="467">
        <v>0</v>
      </c>
      <c r="AQ68" s="658"/>
      <c r="AR68" s="90" t="s">
        <v>112</v>
      </c>
      <c r="AS68" s="90" t="s">
        <v>112</v>
      </c>
      <c r="AT68" s="90" t="s">
        <v>112</v>
      </c>
      <c r="AU68" s="467">
        <v>13691.338886</v>
      </c>
      <c r="AV68" s="658"/>
      <c r="AW68" s="90">
        <v>15598.652921000001</v>
      </c>
      <c r="AX68" s="90">
        <v>13709.509204</v>
      </c>
      <c r="AY68" s="90">
        <v>14181.981701999999</v>
      </c>
      <c r="AZ68" s="467">
        <v>11545.316108999999</v>
      </c>
      <c r="BA68" s="658"/>
      <c r="BB68" s="90">
        <v>5276.1121270000003</v>
      </c>
      <c r="BC68" s="90">
        <v>1243.5812800000001</v>
      </c>
      <c r="BD68" s="90">
        <v>16186.470587</v>
      </c>
      <c r="BE68" s="467">
        <v>5799.5847889999995</v>
      </c>
      <c r="BF68" s="658"/>
      <c r="BG68" s="90">
        <v>3267.9563469999998</v>
      </c>
    </row>
    <row r="69" spans="2:59" ht="14.15" customHeight="1">
      <c r="B69" s="851" t="s">
        <v>120</v>
      </c>
      <c r="C69" s="868" t="s">
        <v>954</v>
      </c>
      <c r="D69" s="49">
        <v>486209</v>
      </c>
      <c r="E69" s="49">
        <v>529676</v>
      </c>
      <c r="F69" s="49">
        <v>553934</v>
      </c>
      <c r="G69" s="49">
        <v>609100</v>
      </c>
      <c r="H69" s="658"/>
      <c r="I69" s="49">
        <v>882718.27753299999</v>
      </c>
      <c r="J69" s="49">
        <v>760804.68262600002</v>
      </c>
      <c r="K69" s="49">
        <v>631846</v>
      </c>
      <c r="L69" s="49">
        <v>499210.43415900995</v>
      </c>
      <c r="M69" s="658"/>
      <c r="N69" s="90">
        <v>633353</v>
      </c>
      <c r="O69" s="90">
        <v>497249</v>
      </c>
      <c r="P69" s="90">
        <v>515520.190596</v>
      </c>
      <c r="Q69" s="90">
        <v>516035.57721243991</v>
      </c>
      <c r="R69" s="658"/>
      <c r="S69" s="90">
        <v>502814.86723999999</v>
      </c>
      <c r="T69" s="90">
        <v>524849.92769799998</v>
      </c>
      <c r="U69" s="90">
        <v>515233.35180900001</v>
      </c>
      <c r="V69" s="90">
        <v>526120.13315400004</v>
      </c>
      <c r="W69" s="658"/>
      <c r="X69" s="90">
        <v>485831.04434700002</v>
      </c>
      <c r="Y69" s="90">
        <v>583353.95062999998</v>
      </c>
      <c r="Z69" s="90">
        <v>658934.19593299995</v>
      </c>
      <c r="AA69" s="467">
        <v>1123732.526637</v>
      </c>
      <c r="AB69" s="658"/>
      <c r="AC69" s="90">
        <v>1212757.280976</v>
      </c>
      <c r="AD69" s="90">
        <v>1091370.5648949998</v>
      </c>
      <c r="AE69" s="90">
        <v>715010.16149499989</v>
      </c>
      <c r="AF69" s="467">
        <v>599487.20338800002</v>
      </c>
      <c r="AG69" s="658"/>
      <c r="AH69" s="90">
        <v>746317.86789148243</v>
      </c>
      <c r="AI69" s="90">
        <v>709535.77000199992</v>
      </c>
      <c r="AJ69" s="90">
        <v>712273</v>
      </c>
      <c r="AK69" s="467">
        <v>829557</v>
      </c>
      <c r="AL69" s="658"/>
      <c r="AM69" s="90">
        <v>795339.70747500006</v>
      </c>
      <c r="AN69" s="90">
        <v>796482.66299999994</v>
      </c>
      <c r="AO69" s="90">
        <v>897476.96744400007</v>
      </c>
      <c r="AP69" s="467">
        <v>1161165.591</v>
      </c>
      <c r="AQ69" s="658"/>
      <c r="AR69" s="90">
        <v>899707.40507400001</v>
      </c>
      <c r="AS69" s="90">
        <v>947594.66899999999</v>
      </c>
      <c r="AT69" s="90">
        <v>1527867.9303590001</v>
      </c>
      <c r="AU69" s="467">
        <v>1690173.242478</v>
      </c>
      <c r="AV69" s="658"/>
      <c r="AW69" s="90">
        <v>1683603.0778679999</v>
      </c>
      <c r="AX69" s="90">
        <v>1827248.980491</v>
      </c>
      <c r="AY69" s="90">
        <v>1997927.8130340001</v>
      </c>
      <c r="AZ69" s="467">
        <v>2544286.849862</v>
      </c>
      <c r="BA69" s="658"/>
      <c r="BB69" s="90">
        <v>2457945.9650070001</v>
      </c>
      <c r="BC69" s="90">
        <v>2256459.9891639999</v>
      </c>
      <c r="BD69" s="90">
        <v>1918408.7832739998</v>
      </c>
      <c r="BE69" s="467">
        <v>1425463.464073</v>
      </c>
      <c r="BF69" s="658"/>
      <c r="BG69" s="90">
        <v>1334812.75009</v>
      </c>
    </row>
    <row r="70" spans="2:59" ht="14.15" customHeight="1">
      <c r="B70" s="851" t="s">
        <v>121</v>
      </c>
      <c r="C70" s="868" t="s">
        <v>955</v>
      </c>
      <c r="D70" s="49">
        <v>102118</v>
      </c>
      <c r="E70" s="49">
        <v>119839</v>
      </c>
      <c r="F70" s="49">
        <v>124423</v>
      </c>
      <c r="G70" s="49">
        <v>156275.13605299999</v>
      </c>
      <c r="H70" s="658"/>
      <c r="I70" s="49">
        <v>153157.374102</v>
      </c>
      <c r="J70" s="49">
        <v>133948.33947199999</v>
      </c>
      <c r="K70" s="49">
        <v>139882.314962</v>
      </c>
      <c r="L70" s="49">
        <v>137907.26478500001</v>
      </c>
      <c r="M70" s="658"/>
      <c r="N70" s="90">
        <v>152080</v>
      </c>
      <c r="O70" s="90">
        <v>182682.64271300001</v>
      </c>
      <c r="P70" s="90">
        <v>185311.39490399999</v>
      </c>
      <c r="Q70" s="90">
        <v>174924.493311</v>
      </c>
      <c r="R70" s="658"/>
      <c r="S70" s="90">
        <v>206605.14097899999</v>
      </c>
      <c r="T70" s="90">
        <v>240529.59159500001</v>
      </c>
      <c r="U70" s="90">
        <v>224486.831232</v>
      </c>
      <c r="V70" s="90">
        <v>255699.90656900001</v>
      </c>
      <c r="W70" s="658"/>
      <c r="X70" s="90">
        <v>273111.50927899999</v>
      </c>
      <c r="Y70" s="90">
        <v>311873.63045</v>
      </c>
      <c r="Z70" s="90">
        <v>226245.71462899999</v>
      </c>
      <c r="AA70" s="467">
        <v>180210.71637800001</v>
      </c>
      <c r="AB70" s="658"/>
      <c r="AC70" s="90">
        <v>221393.09013500001</v>
      </c>
      <c r="AD70" s="90">
        <v>229634.210719</v>
      </c>
      <c r="AE70" s="90">
        <v>265853.19010900002</v>
      </c>
      <c r="AF70" s="467">
        <v>167135.92868300001</v>
      </c>
      <c r="AG70" s="658"/>
      <c r="AH70" s="90">
        <v>178356.972228</v>
      </c>
      <c r="AI70" s="90">
        <v>147738.12940899999</v>
      </c>
      <c r="AJ70" s="90">
        <v>153827</v>
      </c>
      <c r="AK70" s="467">
        <v>133104.31508900001</v>
      </c>
      <c r="AL70" s="658"/>
      <c r="AM70" s="90">
        <v>139821.328771</v>
      </c>
      <c r="AN70" s="90">
        <v>168652.23199999999</v>
      </c>
      <c r="AO70" s="90">
        <v>186736.68685100001</v>
      </c>
      <c r="AP70" s="467">
        <v>142036.12100000001</v>
      </c>
      <c r="AQ70" s="658"/>
      <c r="AR70" s="90">
        <v>134757.44453400001</v>
      </c>
      <c r="AS70" s="90">
        <v>155810.98300000001</v>
      </c>
      <c r="AT70" s="90">
        <v>140434.147077</v>
      </c>
      <c r="AU70" s="467">
        <v>128678.583957</v>
      </c>
      <c r="AV70" s="658"/>
      <c r="AW70" s="90">
        <v>154453.031154</v>
      </c>
      <c r="AX70" s="90">
        <v>203773.458323</v>
      </c>
      <c r="AY70" s="90">
        <v>206119.15632800001</v>
      </c>
      <c r="AZ70" s="467">
        <v>203785.18746799999</v>
      </c>
      <c r="BA70" s="658"/>
      <c r="BB70" s="90">
        <v>189196.14280999999</v>
      </c>
      <c r="BC70" s="90">
        <v>180388.931018</v>
      </c>
      <c r="BD70" s="90">
        <v>161686.219259</v>
      </c>
      <c r="BE70" s="467">
        <v>146148.264834</v>
      </c>
      <c r="BF70" s="658"/>
      <c r="BG70" s="90">
        <v>138292.683246</v>
      </c>
    </row>
    <row r="71" spans="2:59" ht="14.15" customHeight="1">
      <c r="B71" s="851" t="s">
        <v>122</v>
      </c>
      <c r="C71" s="868" t="s">
        <v>956</v>
      </c>
      <c r="D71" s="49">
        <v>49413</v>
      </c>
      <c r="E71" s="49">
        <v>180490</v>
      </c>
      <c r="F71" s="49">
        <v>199427</v>
      </c>
      <c r="G71" s="49">
        <v>58915.287859999997</v>
      </c>
      <c r="H71" s="658"/>
      <c r="I71" s="49">
        <v>97275.875830999998</v>
      </c>
      <c r="J71" s="49">
        <v>194561.600706</v>
      </c>
      <c r="K71" s="49">
        <v>189356</v>
      </c>
      <c r="L71" s="49">
        <v>49339.369669</v>
      </c>
      <c r="M71" s="658"/>
      <c r="N71" s="90">
        <v>78307</v>
      </c>
      <c r="O71" s="90">
        <v>162902.68833599999</v>
      </c>
      <c r="P71" s="90">
        <v>182776.52632500001</v>
      </c>
      <c r="Q71" s="90">
        <v>67964.868109999996</v>
      </c>
      <c r="R71" s="658"/>
      <c r="S71" s="90">
        <v>84941.148505000005</v>
      </c>
      <c r="T71" s="90">
        <v>157637.731547</v>
      </c>
      <c r="U71" s="90">
        <v>181015.74002</v>
      </c>
      <c r="V71" s="90">
        <v>75360.636551999996</v>
      </c>
      <c r="W71" s="658"/>
      <c r="X71" s="90">
        <v>95913.454452000005</v>
      </c>
      <c r="Y71" s="90">
        <v>155867.83547799999</v>
      </c>
      <c r="Z71" s="90">
        <v>161424.62130299999</v>
      </c>
      <c r="AA71" s="467">
        <v>25054.135667999999</v>
      </c>
      <c r="AB71" s="658"/>
      <c r="AC71" s="90">
        <v>59051.965736999999</v>
      </c>
      <c r="AD71" s="90">
        <v>96345.352654999995</v>
      </c>
      <c r="AE71" s="90">
        <v>123651.83581400001</v>
      </c>
      <c r="AF71" s="467">
        <v>24079.473662</v>
      </c>
      <c r="AG71" s="658"/>
      <c r="AH71" s="90">
        <v>59026.648480000003</v>
      </c>
      <c r="AI71" s="90">
        <v>108427.719604</v>
      </c>
      <c r="AJ71" s="90">
        <v>152460</v>
      </c>
      <c r="AK71" s="467">
        <v>47416.467079000002</v>
      </c>
      <c r="AL71" s="658"/>
      <c r="AM71" s="90">
        <v>87315.692261000004</v>
      </c>
      <c r="AN71" s="90">
        <v>129170.96400000001</v>
      </c>
      <c r="AO71" s="90">
        <v>215984.16200000001</v>
      </c>
      <c r="AP71" s="467">
        <v>81624.998000000007</v>
      </c>
      <c r="AQ71" s="658"/>
      <c r="AR71" s="90">
        <v>102968.501648</v>
      </c>
      <c r="AS71" s="90">
        <v>129480.029744</v>
      </c>
      <c r="AT71" s="90">
        <v>190350.88751900001</v>
      </c>
      <c r="AU71" s="467">
        <v>118335.916348</v>
      </c>
      <c r="AV71" s="658"/>
      <c r="AW71" s="90">
        <v>169475.92199500001</v>
      </c>
      <c r="AX71" s="90">
        <v>260170.43598000001</v>
      </c>
      <c r="AY71" s="90">
        <v>197054.70474399999</v>
      </c>
      <c r="AZ71" s="467">
        <v>176070.21895099999</v>
      </c>
      <c r="BA71" s="658"/>
      <c r="BB71" s="90">
        <v>235088.436331</v>
      </c>
      <c r="BC71" s="90">
        <v>321632.35724899999</v>
      </c>
      <c r="BD71" s="90">
        <v>416789.84212400002</v>
      </c>
      <c r="BE71" s="467">
        <v>190065.26217100001</v>
      </c>
      <c r="BF71" s="658"/>
      <c r="BG71" s="90">
        <v>292487.2733</v>
      </c>
    </row>
    <row r="72" spans="2:59" ht="14.15" customHeight="1">
      <c r="B72" s="851" t="s">
        <v>123</v>
      </c>
      <c r="C72" s="868" t="s">
        <v>957</v>
      </c>
      <c r="D72" s="49" t="s">
        <v>83</v>
      </c>
      <c r="E72" s="49" t="s">
        <v>83</v>
      </c>
      <c r="F72" s="49" t="s">
        <v>83</v>
      </c>
      <c r="G72" s="49" t="s">
        <v>83</v>
      </c>
      <c r="H72" s="658"/>
      <c r="I72" s="49" t="s">
        <v>83</v>
      </c>
      <c r="J72" s="49" t="s">
        <v>83</v>
      </c>
      <c r="K72" s="49" t="s">
        <v>83</v>
      </c>
      <c r="L72" s="49" t="s">
        <v>83</v>
      </c>
      <c r="M72" s="658"/>
      <c r="N72" s="90" t="s">
        <v>83</v>
      </c>
      <c r="O72" s="90" t="s">
        <v>83</v>
      </c>
      <c r="P72" s="90" t="s">
        <v>83</v>
      </c>
      <c r="Q72" s="90" t="s">
        <v>83</v>
      </c>
      <c r="R72" s="658"/>
      <c r="S72" s="90" t="s">
        <v>83</v>
      </c>
      <c r="T72" s="90" t="s">
        <v>83</v>
      </c>
      <c r="U72" s="90" t="s">
        <v>83</v>
      </c>
      <c r="V72" s="90" t="s">
        <v>83</v>
      </c>
      <c r="W72" s="658"/>
      <c r="X72" s="90" t="s">
        <v>83</v>
      </c>
      <c r="Y72" s="90" t="s">
        <v>83</v>
      </c>
      <c r="Z72" s="90" t="s">
        <v>83</v>
      </c>
      <c r="AA72" s="467" t="s">
        <v>83</v>
      </c>
      <c r="AB72" s="658"/>
      <c r="AC72" s="90" t="s">
        <v>83</v>
      </c>
      <c r="AD72" s="90" t="s">
        <v>83</v>
      </c>
      <c r="AE72" s="90" t="s">
        <v>83</v>
      </c>
      <c r="AF72" s="467">
        <v>177207.05678499999</v>
      </c>
      <c r="AG72" s="658"/>
      <c r="AH72" s="90">
        <v>186859.18949600001</v>
      </c>
      <c r="AI72" s="90">
        <v>177542.84898499999</v>
      </c>
      <c r="AJ72" s="90">
        <v>173444</v>
      </c>
      <c r="AK72" s="467">
        <v>15289.566233</v>
      </c>
      <c r="AL72" s="658"/>
      <c r="AM72" s="90">
        <v>13584.912477</v>
      </c>
      <c r="AN72" s="90">
        <v>15522.69</v>
      </c>
      <c r="AO72" s="90">
        <v>13854.040595</v>
      </c>
      <c r="AP72" s="467">
        <v>2926204.9040000001</v>
      </c>
      <c r="AQ72" s="658"/>
      <c r="AR72" s="90">
        <v>2774907.1846449999</v>
      </c>
      <c r="AS72" s="90">
        <v>2442779.6603020001</v>
      </c>
      <c r="AT72" s="90">
        <v>2385902.0201960001</v>
      </c>
      <c r="AU72" s="467">
        <v>66320.808625000005</v>
      </c>
      <c r="AV72" s="658"/>
      <c r="AW72" s="90">
        <v>66147.324804999997</v>
      </c>
      <c r="AX72" s="90">
        <v>243822.30196400001</v>
      </c>
      <c r="AY72" s="90">
        <v>216718.224713</v>
      </c>
      <c r="AZ72" s="467">
        <v>274298.96781200002</v>
      </c>
      <c r="BA72" s="658"/>
      <c r="BB72" s="90">
        <v>167033.508523</v>
      </c>
      <c r="BC72" s="90">
        <v>165442.93768199999</v>
      </c>
      <c r="BD72" s="90">
        <v>125378.769384</v>
      </c>
      <c r="BE72" s="467">
        <v>121146.807528</v>
      </c>
      <c r="BF72" s="658"/>
      <c r="BG72" s="90">
        <v>150933.97406400001</v>
      </c>
    </row>
    <row r="73" spans="2:59" ht="14.15" customHeight="1">
      <c r="B73" s="853" t="s">
        <v>124</v>
      </c>
      <c r="C73" s="870" t="s">
        <v>958</v>
      </c>
      <c r="D73" s="50">
        <f t="shared" ref="D73:AJ73" si="84">SUM(D65:D72)</f>
        <v>1219316.1867140001</v>
      </c>
      <c r="E73" s="50">
        <f t="shared" si="84"/>
        <v>1126378.3103720001</v>
      </c>
      <c r="F73" s="50">
        <f t="shared" si="84"/>
        <v>1268413.796383</v>
      </c>
      <c r="G73" s="50">
        <f>SUM(G65:G72)</f>
        <v>1543706.8035590001</v>
      </c>
      <c r="H73" s="658"/>
      <c r="I73" s="50">
        <f t="shared" si="84"/>
        <v>1831948.0482049999</v>
      </c>
      <c r="J73" s="91">
        <f t="shared" si="84"/>
        <v>1754933.282629</v>
      </c>
      <c r="K73" s="91">
        <f t="shared" si="84"/>
        <v>1643548.942791</v>
      </c>
      <c r="L73" s="91">
        <f t="shared" si="84"/>
        <v>1109553.0686130098</v>
      </c>
      <c r="M73" s="658"/>
      <c r="N73" s="91">
        <f t="shared" si="84"/>
        <v>1332481</v>
      </c>
      <c r="O73" s="91">
        <f t="shared" si="84"/>
        <v>1145017.4763520001</v>
      </c>
      <c r="P73" s="91">
        <f t="shared" si="84"/>
        <v>1236799.7564890001</v>
      </c>
      <c r="Q73" s="91">
        <f t="shared" si="84"/>
        <v>1029114.14195144</v>
      </c>
      <c r="R73" s="658"/>
      <c r="S73" s="91">
        <f t="shared" si="84"/>
        <v>1063312.083867</v>
      </c>
      <c r="T73" s="91">
        <f t="shared" si="84"/>
        <v>1170134.8570439999</v>
      </c>
      <c r="U73" s="91">
        <f t="shared" si="84"/>
        <v>1252434.1439969998</v>
      </c>
      <c r="V73" s="91">
        <f t="shared" si="84"/>
        <v>1381422.2600370001</v>
      </c>
      <c r="W73" s="658"/>
      <c r="X73" s="91">
        <f t="shared" si="84"/>
        <v>1199786.9395060001</v>
      </c>
      <c r="Y73" s="91">
        <f t="shared" si="84"/>
        <v>1580236.1918989997</v>
      </c>
      <c r="Z73" s="91">
        <f t="shared" si="84"/>
        <v>1600216.2258240001</v>
      </c>
      <c r="AA73" s="466">
        <f t="shared" si="84"/>
        <v>1755860.4455590001</v>
      </c>
      <c r="AB73" s="658"/>
      <c r="AC73" s="91">
        <f t="shared" si="84"/>
        <v>2035351.1178300001</v>
      </c>
      <c r="AD73" s="91">
        <f t="shared" si="84"/>
        <v>2052267.788981</v>
      </c>
      <c r="AE73" s="91">
        <f t="shared" si="84"/>
        <v>1545443.512352</v>
      </c>
      <c r="AF73" s="466">
        <f t="shared" si="84"/>
        <v>1426594.0503149999</v>
      </c>
      <c r="AG73" s="658"/>
      <c r="AH73" s="91">
        <f t="shared" si="84"/>
        <v>1516662.4781304824</v>
      </c>
      <c r="AI73" s="91">
        <f t="shared" si="84"/>
        <v>1424080.2163189999</v>
      </c>
      <c r="AJ73" s="91">
        <f t="shared" si="84"/>
        <v>1488084</v>
      </c>
      <c r="AK73" s="466">
        <f t="shared" ref="AK73:AY73" si="85">+SUM(AK65:AK72)</f>
        <v>1334947.5470459999</v>
      </c>
      <c r="AL73" s="658"/>
      <c r="AM73" s="91">
        <f t="shared" si="85"/>
        <v>1398486.3687989998</v>
      </c>
      <c r="AN73" s="91">
        <f t="shared" si="85"/>
        <v>1342155.1539999999</v>
      </c>
      <c r="AO73" s="91">
        <f t="shared" si="85"/>
        <v>1587719.5608699999</v>
      </c>
      <c r="AP73" s="466">
        <f t="shared" si="85"/>
        <v>4569522.9759999998</v>
      </c>
      <c r="AQ73" s="658"/>
      <c r="AR73" s="91">
        <f t="shared" si="85"/>
        <v>4209820.3061159998</v>
      </c>
      <c r="AS73" s="91">
        <f t="shared" si="85"/>
        <v>3916570.6950460002</v>
      </c>
      <c r="AT73" s="91">
        <f t="shared" si="85"/>
        <v>4420765.648724</v>
      </c>
      <c r="AU73" s="466">
        <f t="shared" si="85"/>
        <v>2629720.5486710002</v>
      </c>
      <c r="AV73" s="658"/>
      <c r="AW73" s="91">
        <f t="shared" si="85"/>
        <v>2720672.8067890001</v>
      </c>
      <c r="AX73" s="91">
        <f t="shared" si="85"/>
        <v>2922005.499692</v>
      </c>
      <c r="AY73" s="91">
        <f t="shared" si="85"/>
        <v>2924790.3752690004</v>
      </c>
      <c r="AZ73" s="466">
        <f t="shared" ref="AZ73:BB73" si="86">+SUM(AZ65:AZ72)</f>
        <v>3562272.8893590001</v>
      </c>
      <c r="BA73" s="658"/>
      <c r="BB73" s="91">
        <f t="shared" si="86"/>
        <v>3387212.0638090004</v>
      </c>
      <c r="BC73" s="91">
        <f t="shared" ref="BC73:BD73" si="87">+SUM(BC65:BC72)</f>
        <v>3293932.4422849999</v>
      </c>
      <c r="BD73" s="91">
        <f t="shared" si="87"/>
        <v>3518056.9135599998</v>
      </c>
      <c r="BE73" s="91">
        <f t="shared" ref="BE73" si="88">+SUM(BE65:BE72)</f>
        <v>2288230.5466589998</v>
      </c>
      <c r="BF73" s="658"/>
      <c r="BG73" s="91">
        <f t="shared" ref="BG73" si="89">+SUM(BG65:BG72)</f>
        <v>2439645.8019380001</v>
      </c>
    </row>
    <row r="74" spans="2:59" ht="14.15" customHeight="1">
      <c r="B74" s="854" t="s">
        <v>125</v>
      </c>
      <c r="C74" s="872" t="s">
        <v>959</v>
      </c>
      <c r="D74" s="51">
        <f>+D73+D63</f>
        <v>9558620.186714001</v>
      </c>
      <c r="E74" s="51">
        <f>+E73+E63</f>
        <v>9438145.3103720006</v>
      </c>
      <c r="F74" s="51">
        <f>+F73+F63</f>
        <v>10113326.796383001</v>
      </c>
      <c r="G74" s="51">
        <f>+G73+G63</f>
        <v>10308502.017661998</v>
      </c>
      <c r="H74" s="658"/>
      <c r="I74" s="51">
        <f>+I73+I63</f>
        <v>10297015.54762</v>
      </c>
      <c r="J74" s="51">
        <f>+J73+J63</f>
        <v>10137349.822639</v>
      </c>
      <c r="K74" s="51">
        <f>+K73+K63</f>
        <v>9970536.942791</v>
      </c>
      <c r="L74" s="51">
        <f>+L73+L63</f>
        <v>9743762.8913234975</v>
      </c>
      <c r="M74" s="658"/>
      <c r="N74" s="92">
        <f>+N73+N63</f>
        <v>9831733.5760019999</v>
      </c>
      <c r="O74" s="92">
        <f>+O73+O63</f>
        <v>9836238.5903220009</v>
      </c>
      <c r="P74" s="92">
        <f>+P73+P63</f>
        <v>9871004.7671600003</v>
      </c>
      <c r="Q74" s="92">
        <f>+Q73+Q63</f>
        <v>9854973.0545204394</v>
      </c>
      <c r="R74" s="658"/>
      <c r="S74" s="92">
        <f>+S73+S63</f>
        <v>9730722.6698559988</v>
      </c>
      <c r="T74" s="92">
        <f>+T73+T63</f>
        <v>9973587.0865080003</v>
      </c>
      <c r="U74" s="92">
        <v>10166726.706020001</v>
      </c>
      <c r="V74" s="92">
        <f>+V63+V73</f>
        <v>10691850.878146999</v>
      </c>
      <c r="W74" s="658"/>
      <c r="X74" s="92">
        <f>+X63+X73</f>
        <v>10511638.389483999</v>
      </c>
      <c r="Y74" s="92">
        <f>+Y63+Y73</f>
        <v>12589732.21438</v>
      </c>
      <c r="Z74" s="92">
        <f>+Z63+Z73</f>
        <v>12147004.427724</v>
      </c>
      <c r="AA74" s="468">
        <f>+AA63+AA73</f>
        <v>11378341.812708002</v>
      </c>
      <c r="AB74" s="658"/>
      <c r="AC74" s="92">
        <f>+AC63+AC73</f>
        <v>12262002.085456003</v>
      </c>
      <c r="AD74" s="92">
        <f>+AD63+AD73</f>
        <v>12147314.988762001</v>
      </c>
      <c r="AE74" s="92">
        <f>+AE63+AE73</f>
        <v>12139151.882130999</v>
      </c>
      <c r="AF74" s="468">
        <f>+AF63+AF73</f>
        <v>11810659.506072002</v>
      </c>
      <c r="AG74" s="658"/>
      <c r="AH74" s="92">
        <f>+AH63+AH73</f>
        <v>12273231.223929483</v>
      </c>
      <c r="AI74" s="92">
        <f>+AI63+AI73</f>
        <v>12427459.835995</v>
      </c>
      <c r="AJ74" s="92">
        <f>+AJ63+AJ73</f>
        <v>12974113</v>
      </c>
      <c r="AK74" s="468">
        <f>+AK63+AK73</f>
        <v>12681489.418979</v>
      </c>
      <c r="AL74" s="658"/>
      <c r="AM74" s="92">
        <f>+AM63+AM73</f>
        <v>12883513.375361999</v>
      </c>
      <c r="AN74" s="92">
        <f>+AN63+AN73</f>
        <v>13485086.456999997</v>
      </c>
      <c r="AO74" s="92">
        <f>+AO63+AO73</f>
        <v>14460016.216158997</v>
      </c>
      <c r="AP74" s="468">
        <f>+AP73+AP63</f>
        <v>14933969.804033998</v>
      </c>
      <c r="AQ74" s="658"/>
      <c r="AR74" s="92">
        <f>+AR73+AR63</f>
        <v>14853617.074328</v>
      </c>
      <c r="AS74" s="92">
        <f>+AS73+AS63</f>
        <v>14565895.405543003</v>
      </c>
      <c r="AT74" s="92">
        <f>+AT73+AT63</f>
        <v>15260112.920101002</v>
      </c>
      <c r="AU74" s="468">
        <f>+AU73+AU63</f>
        <v>13754805.538366999</v>
      </c>
      <c r="AV74" s="658"/>
      <c r="AW74" s="92">
        <f>+AW73+AW63</f>
        <v>13875044.929601001</v>
      </c>
      <c r="AX74" s="92">
        <f>+AX73+AX63</f>
        <v>13926614.465163002</v>
      </c>
      <c r="AY74" s="92">
        <f>+AY73+AY63</f>
        <v>14225852.667826999</v>
      </c>
      <c r="AZ74" s="468">
        <f>+AZ73+AZ63</f>
        <v>15112166.651907001</v>
      </c>
      <c r="BA74" s="658"/>
      <c r="BB74" s="92">
        <f>+BB73+BB63</f>
        <v>14934262.924575001</v>
      </c>
      <c r="BC74" s="92">
        <f>+BC73+BC63</f>
        <v>14928513.179560002</v>
      </c>
      <c r="BD74" s="92">
        <f>+BD73+BD63</f>
        <v>14560506.481129996</v>
      </c>
      <c r="BE74" s="92">
        <f>+BE73+BE63</f>
        <v>14201545.074502002</v>
      </c>
      <c r="BF74" s="658"/>
      <c r="BG74" s="92">
        <f>+BG73+BG63</f>
        <v>14209432.419999003</v>
      </c>
    </row>
    <row r="76" spans="2:59" ht="14.15" customHeight="1">
      <c r="B76" s="855" t="s">
        <v>126</v>
      </c>
      <c r="C76" s="873" t="s">
        <v>960</v>
      </c>
      <c r="D76" s="686">
        <v>180</v>
      </c>
      <c r="E76" s="686">
        <v>180</v>
      </c>
      <c r="F76" s="686">
        <v>180</v>
      </c>
      <c r="G76" s="687">
        <v>179.89612500000001</v>
      </c>
      <c r="H76" s="657"/>
      <c r="I76" s="690">
        <v>179.8961249999702</v>
      </c>
      <c r="J76" s="686">
        <v>184.99313900000001</v>
      </c>
      <c r="K76" s="686">
        <v>184.99313900000001</v>
      </c>
      <c r="L76" s="687">
        <v>184.99313900000001</v>
      </c>
      <c r="M76" s="658"/>
      <c r="N76" s="690">
        <v>185</v>
      </c>
      <c r="O76" s="686">
        <v>184.99313900000001</v>
      </c>
      <c r="P76" s="686">
        <v>184.99313900000001</v>
      </c>
      <c r="Q76" s="687">
        <v>184.99313900000001</v>
      </c>
      <c r="R76" s="658"/>
      <c r="S76" s="690">
        <v>267.49313899999999</v>
      </c>
      <c r="T76" s="686">
        <v>267.49313899999999</v>
      </c>
      <c r="U76" s="686">
        <v>267.49313899999999</v>
      </c>
      <c r="V76" s="687">
        <v>267.49313899999999</v>
      </c>
      <c r="W76" s="658"/>
      <c r="X76" s="690">
        <v>267.49313899999999</v>
      </c>
      <c r="Y76" s="686">
        <v>267.49313899999999</v>
      </c>
      <c r="Z76" s="686">
        <v>267.49313899999999</v>
      </c>
      <c r="AA76" s="687">
        <v>267.49313899999999</v>
      </c>
      <c r="AB76" s="658"/>
      <c r="AC76" s="690">
        <v>267.49313899999999</v>
      </c>
      <c r="AD76" s="686">
        <v>267.49313899999999</v>
      </c>
      <c r="AE76" s="686">
        <v>267.49313899999999</v>
      </c>
      <c r="AF76" s="687">
        <v>267.49313899999999</v>
      </c>
      <c r="AG76" s="658"/>
      <c r="AH76" s="690">
        <v>267.49313899999999</v>
      </c>
      <c r="AI76" s="686">
        <v>267.49313899999999</v>
      </c>
      <c r="AJ76" s="686">
        <v>267</v>
      </c>
      <c r="AK76" s="687">
        <v>267.49313899999999</v>
      </c>
      <c r="AL76" s="658"/>
      <c r="AM76" s="690">
        <v>267.49313899999999</v>
      </c>
      <c r="AN76" s="686">
        <v>267.49299999999999</v>
      </c>
      <c r="AO76" s="686">
        <v>267.49313899999999</v>
      </c>
      <c r="AP76" s="687">
        <v>267.49313899999999</v>
      </c>
      <c r="AQ76" s="658"/>
      <c r="AR76" s="690">
        <v>267.49313899999999</v>
      </c>
      <c r="AS76" s="686">
        <v>267.49299999999999</v>
      </c>
      <c r="AT76" s="686">
        <v>267.49313899999999</v>
      </c>
      <c r="AU76" s="687">
        <v>267.49313899999999</v>
      </c>
      <c r="AV76" s="658"/>
      <c r="AW76" s="690">
        <v>267.49313899999999</v>
      </c>
      <c r="AX76" s="686">
        <v>267.49313899999999</v>
      </c>
      <c r="AY76" s="686">
        <v>267.49313899999999</v>
      </c>
      <c r="AZ76" s="687">
        <v>267.49313899999999</v>
      </c>
      <c r="BA76" s="658"/>
      <c r="BB76" s="690">
        <v>267.49313899999999</v>
      </c>
      <c r="BC76" s="686">
        <v>267.49313899999999</v>
      </c>
      <c r="BD76" s="686">
        <v>267.49313899999999</v>
      </c>
      <c r="BE76" s="687">
        <v>267.49313899999999</v>
      </c>
      <c r="BF76" s="658"/>
      <c r="BG76" s="690">
        <v>267.49313899999999</v>
      </c>
    </row>
    <row r="77" spans="2:59" ht="14.15" customHeight="1">
      <c r="B77" s="851" t="s">
        <v>127</v>
      </c>
      <c r="C77" s="868" t="s">
        <v>961</v>
      </c>
      <c r="D77" s="49">
        <v>298146</v>
      </c>
      <c r="E77" s="49">
        <v>298146</v>
      </c>
      <c r="F77" s="49">
        <v>298146</v>
      </c>
      <c r="G77" s="49">
        <v>298145.78426599997</v>
      </c>
      <c r="H77" s="657"/>
      <c r="I77" s="49">
        <v>298145.78426600015</v>
      </c>
      <c r="J77" s="49">
        <v>365441.653506</v>
      </c>
      <c r="K77" s="49">
        <v>365441.653506</v>
      </c>
      <c r="L77" s="49">
        <v>365441.653506</v>
      </c>
      <c r="M77" s="658"/>
      <c r="N77" s="90">
        <v>365442</v>
      </c>
      <c r="O77" s="90">
        <v>365441.653506</v>
      </c>
      <c r="P77" s="90">
        <v>365441.653506</v>
      </c>
      <c r="Q77" s="90">
        <v>365441.653506</v>
      </c>
      <c r="R77" s="658"/>
      <c r="S77" s="90">
        <v>1822871.5144440001</v>
      </c>
      <c r="T77" s="90">
        <v>1822194.921145</v>
      </c>
      <c r="U77" s="90">
        <v>1822194.921145</v>
      </c>
      <c r="V77" s="90">
        <v>1822194.921145</v>
      </c>
      <c r="W77" s="658"/>
      <c r="X77" s="90">
        <v>1822194.921145</v>
      </c>
      <c r="Y77" s="90">
        <v>1822194.921145</v>
      </c>
      <c r="Z77" s="90">
        <v>1822194.921145</v>
      </c>
      <c r="AA77" s="467">
        <v>1822194.921145</v>
      </c>
      <c r="AB77" s="658"/>
      <c r="AC77" s="90">
        <v>1822194.921145</v>
      </c>
      <c r="AD77" s="90">
        <v>1822195.921145</v>
      </c>
      <c r="AE77" s="90">
        <v>1822195.921145</v>
      </c>
      <c r="AF77" s="467">
        <v>1822195.921145</v>
      </c>
      <c r="AG77" s="658"/>
      <c r="AH77" s="90">
        <v>1822194.921145</v>
      </c>
      <c r="AI77" s="90">
        <v>1822194.921145</v>
      </c>
      <c r="AJ77" s="90">
        <v>1822195</v>
      </c>
      <c r="AK77" s="467">
        <v>1822194.921145</v>
      </c>
      <c r="AL77" s="658"/>
      <c r="AM77" s="90">
        <v>1822194.921145</v>
      </c>
      <c r="AN77" s="90">
        <v>1822194.9210000001</v>
      </c>
      <c r="AO77" s="90">
        <v>1822194.921145</v>
      </c>
      <c r="AP77" s="467">
        <v>1822194.921145</v>
      </c>
      <c r="AQ77" s="658"/>
      <c r="AR77" s="90">
        <v>1822194.921145</v>
      </c>
      <c r="AS77" s="90">
        <v>1822194.9210000001</v>
      </c>
      <c r="AT77" s="90">
        <v>1822194.921145</v>
      </c>
      <c r="AU77" s="467">
        <v>1818633.0607449999</v>
      </c>
      <c r="AV77" s="658"/>
      <c r="AW77" s="90">
        <v>1818633.0607449999</v>
      </c>
      <c r="AX77" s="90">
        <v>1818633.0607449999</v>
      </c>
      <c r="AY77" s="90">
        <v>1818633.0607449999</v>
      </c>
      <c r="AZ77" s="467">
        <v>1818633.0607449999</v>
      </c>
      <c r="BA77" s="658"/>
      <c r="BB77" s="90">
        <v>1818633.0607449999</v>
      </c>
      <c r="BC77" s="90">
        <v>1818633.0607449999</v>
      </c>
      <c r="BD77" s="90">
        <v>1818633.0607449999</v>
      </c>
      <c r="BE77" s="467">
        <v>1818633.0607449999</v>
      </c>
      <c r="BF77" s="658"/>
      <c r="BG77" s="90">
        <v>1818633.0607449999</v>
      </c>
    </row>
    <row r="78" spans="2:59" ht="14.15" customHeight="1">
      <c r="B78" s="851" t="s">
        <v>128</v>
      </c>
      <c r="C78" s="868" t="s">
        <v>962</v>
      </c>
      <c r="D78" s="49">
        <v>2471189</v>
      </c>
      <c r="E78" s="49">
        <v>2471189</v>
      </c>
      <c r="F78" s="49">
        <v>2471189</v>
      </c>
      <c r="G78" s="49">
        <v>2468087</v>
      </c>
      <c r="H78" s="657"/>
      <c r="I78" s="49">
        <v>2451745.78627</v>
      </c>
      <c r="J78" s="49">
        <v>2451746.24548</v>
      </c>
      <c r="K78" s="49">
        <v>2451746.24548</v>
      </c>
      <c r="L78" s="49">
        <v>2451746.24548</v>
      </c>
      <c r="M78" s="658"/>
      <c r="N78" s="90">
        <v>2465196</v>
      </c>
      <c r="O78" s="90">
        <v>2465195.8265760001</v>
      </c>
      <c r="P78" s="90">
        <v>2465195.8265760001</v>
      </c>
      <c r="Q78" s="90">
        <v>2465195.8265760001</v>
      </c>
      <c r="R78" s="658"/>
      <c r="S78" s="90">
        <v>2467050.747039</v>
      </c>
      <c r="T78" s="90">
        <v>2467050.747039</v>
      </c>
      <c r="U78" s="90">
        <v>2467050.747039</v>
      </c>
      <c r="V78" s="90">
        <v>2467050.747039</v>
      </c>
      <c r="W78" s="658"/>
      <c r="X78" s="90">
        <v>2498009.8775010002</v>
      </c>
      <c r="Y78" s="90">
        <v>2498009.8775010002</v>
      </c>
      <c r="Z78" s="90">
        <v>2498009.8775010002</v>
      </c>
      <c r="AA78" s="467">
        <v>2498009.8775010002</v>
      </c>
      <c r="AB78" s="658"/>
      <c r="AC78" s="90">
        <v>2306188.1998800002</v>
      </c>
      <c r="AD78" s="90">
        <v>2306188.1998800002</v>
      </c>
      <c r="AE78" s="90">
        <v>2306188.1998800002</v>
      </c>
      <c r="AF78" s="467">
        <v>2306188.1998800002</v>
      </c>
      <c r="AG78" s="658"/>
      <c r="AH78" s="90">
        <v>2308379.0498569999</v>
      </c>
      <c r="AI78" s="90">
        <v>2308379.0498569999</v>
      </c>
      <c r="AJ78" s="90">
        <v>2308379</v>
      </c>
      <c r="AK78" s="467">
        <v>2308379.0498569999</v>
      </c>
      <c r="AL78" s="658"/>
      <c r="AM78" s="90">
        <v>2319608.2934420002</v>
      </c>
      <c r="AN78" s="90">
        <v>2319608.2930000001</v>
      </c>
      <c r="AO78" s="90">
        <v>2319608.2934420002</v>
      </c>
      <c r="AP78" s="467">
        <v>2319608.2934420002</v>
      </c>
      <c r="AQ78" s="658"/>
      <c r="AR78" s="90">
        <v>2269929.1889240001</v>
      </c>
      <c r="AS78" s="90">
        <v>2269929.1889240001</v>
      </c>
      <c r="AT78" s="90">
        <v>2269929.1889240001</v>
      </c>
      <c r="AU78" s="467">
        <v>2269407.2623419999</v>
      </c>
      <c r="AV78" s="658"/>
      <c r="AW78" s="90">
        <v>2156475.8836810002</v>
      </c>
      <c r="AX78" s="90">
        <v>2115511.6588099999</v>
      </c>
      <c r="AY78" s="90">
        <v>2101236.0791489999</v>
      </c>
      <c r="AZ78" s="467">
        <v>2090697.1072529999</v>
      </c>
      <c r="BA78" s="658"/>
      <c r="BB78" s="90">
        <v>2369712.5372990002</v>
      </c>
      <c r="BC78" s="90">
        <v>2352829.5756250001</v>
      </c>
      <c r="BD78" s="90">
        <v>2338211.6428080001</v>
      </c>
      <c r="BE78" s="467">
        <v>2296663.0875690002</v>
      </c>
      <c r="BF78" s="658"/>
      <c r="BG78" s="90">
        <v>2244317.064919</v>
      </c>
    </row>
    <row r="79" spans="2:59" ht="14.15" customHeight="1">
      <c r="B79" s="851" t="s">
        <v>129</v>
      </c>
      <c r="C79" s="868" t="s">
        <v>963</v>
      </c>
      <c r="D79" s="49">
        <v>-4635</v>
      </c>
      <c r="E79" s="49">
        <v>-19449</v>
      </c>
      <c r="F79" s="49">
        <v>-90599</v>
      </c>
      <c r="G79" s="49">
        <v>-166414.84048000001</v>
      </c>
      <c r="H79" s="657"/>
      <c r="I79" s="49">
        <v>-29681.433939999999</v>
      </c>
      <c r="J79" s="49">
        <v>-33306.351238000003</v>
      </c>
      <c r="K79" s="49">
        <v>346</v>
      </c>
      <c r="L79" s="49">
        <v>32996.8220138947</v>
      </c>
      <c r="M79" s="658"/>
      <c r="N79" s="90">
        <v>608</v>
      </c>
      <c r="O79" s="90">
        <v>43398.798145000022</v>
      </c>
      <c r="P79" s="90">
        <v>109819.436109</v>
      </c>
      <c r="Q79" s="90">
        <v>149147.18753299999</v>
      </c>
      <c r="R79" s="658"/>
      <c r="S79" s="90">
        <v>51226.519983000006</v>
      </c>
      <c r="T79" s="90">
        <v>118141.130779</v>
      </c>
      <c r="U79" s="90">
        <v>164005.27351100001</v>
      </c>
      <c r="V79" s="90">
        <v>227834.08039799999</v>
      </c>
      <c r="W79" s="658"/>
      <c r="X79" s="90">
        <v>34149.500879999985</v>
      </c>
      <c r="Y79" s="90">
        <v>49971.540033000012</v>
      </c>
      <c r="Z79" s="90">
        <v>357606.44303799979</v>
      </c>
      <c r="AA79" s="467">
        <v>473446.69900000002</v>
      </c>
      <c r="AB79" s="658"/>
      <c r="AC79" s="90">
        <v>65028.208490999998</v>
      </c>
      <c r="AD79" s="90">
        <v>138120.57574100001</v>
      </c>
      <c r="AE79" s="90">
        <v>193792.100442</v>
      </c>
      <c r="AF79" s="467">
        <v>249319.972943</v>
      </c>
      <c r="AG79" s="658"/>
      <c r="AH79" s="90">
        <v>83504.070340999999</v>
      </c>
      <c r="AI79" s="90">
        <v>140797.43687000001</v>
      </c>
      <c r="AJ79" s="90">
        <v>217310</v>
      </c>
      <c r="AK79" s="467">
        <v>334546.583927</v>
      </c>
      <c r="AL79" s="658"/>
      <c r="AM79" s="90">
        <v>102688.672103</v>
      </c>
      <c r="AN79" s="90">
        <v>208441.28400000001</v>
      </c>
      <c r="AO79" s="90">
        <v>295464.14768699999</v>
      </c>
      <c r="AP79" s="467">
        <v>276445.37506599998</v>
      </c>
      <c r="AQ79" s="658"/>
      <c r="AR79" s="90">
        <v>75367.357059500006</v>
      </c>
      <c r="AS79" s="90">
        <v>120733.028509</v>
      </c>
      <c r="AT79" s="90">
        <v>178970.775325</v>
      </c>
      <c r="AU79" s="467">
        <v>193480.622306</v>
      </c>
      <c r="AV79" s="658"/>
      <c r="AW79" s="90">
        <v>21479.256399000002</v>
      </c>
      <c r="AX79" s="90">
        <v>119212.04843</v>
      </c>
      <c r="AY79" s="90">
        <v>193520.39060799999</v>
      </c>
      <c r="AZ79" s="467">
        <v>221968.149156</v>
      </c>
      <c r="BA79" s="658"/>
      <c r="BB79" s="90">
        <v>57956.360675999997</v>
      </c>
      <c r="BC79" s="90">
        <v>123614.847477</v>
      </c>
      <c r="BD79" s="90">
        <v>182577.55499400001</v>
      </c>
      <c r="BE79" s="467">
        <v>206406.16651099999</v>
      </c>
      <c r="BF79" s="658"/>
      <c r="BG79" s="90">
        <v>26649.804292000001</v>
      </c>
    </row>
    <row r="80" spans="2:59" ht="14" customHeight="1">
      <c r="B80" s="851" t="s">
        <v>130</v>
      </c>
      <c r="C80" s="868" t="s">
        <v>964</v>
      </c>
      <c r="D80" s="49">
        <v>359024</v>
      </c>
      <c r="E80" s="49">
        <v>395469</v>
      </c>
      <c r="F80" s="49">
        <v>518560</v>
      </c>
      <c r="G80" s="49">
        <v>328885.58726100001</v>
      </c>
      <c r="H80" s="657"/>
      <c r="I80" s="49">
        <v>215553.397654</v>
      </c>
      <c r="J80" s="49">
        <v>195388.52333</v>
      </c>
      <c r="K80" s="49">
        <v>186307</v>
      </c>
      <c r="L80" s="49">
        <v>199134.89164311279</v>
      </c>
      <c r="M80" s="658"/>
      <c r="N80" s="90">
        <v>183068</v>
      </c>
      <c r="O80" s="90">
        <v>213541.367249</v>
      </c>
      <c r="P80" s="90">
        <v>190735.01802600001</v>
      </c>
      <c r="Q80" s="90">
        <v>196838.26193160281</v>
      </c>
      <c r="R80" s="658"/>
      <c r="S80" s="90">
        <v>130831.84554900001</v>
      </c>
      <c r="T80" s="90">
        <v>173275.79096300001</v>
      </c>
      <c r="U80" s="90">
        <v>196182.82352800001</v>
      </c>
      <c r="V80" s="90">
        <v>316132.012368</v>
      </c>
      <c r="W80" s="658"/>
      <c r="X80" s="90">
        <v>221447.22994600001</v>
      </c>
      <c r="Y80" s="90">
        <v>304078.45005799999</v>
      </c>
      <c r="Z80" s="90">
        <v>417035.98148199997</v>
      </c>
      <c r="AA80" s="467">
        <v>326727.76979200001</v>
      </c>
      <c r="AB80" s="658"/>
      <c r="AC80" s="90">
        <v>658279.08482500003</v>
      </c>
      <c r="AD80" s="90">
        <v>534254.53790500003</v>
      </c>
      <c r="AE80" s="90">
        <v>580502.790653</v>
      </c>
      <c r="AF80" s="467">
        <v>390318.14848700003</v>
      </c>
      <c r="AG80" s="658"/>
      <c r="AH80" s="90">
        <v>524860.54946248245</v>
      </c>
      <c r="AI80" s="90">
        <v>624151.91916799999</v>
      </c>
      <c r="AJ80" s="90">
        <v>560499</v>
      </c>
      <c r="AK80" s="467">
        <v>656700</v>
      </c>
      <c r="AL80" s="658"/>
      <c r="AM80" s="90">
        <v>482987.43559800001</v>
      </c>
      <c r="AN80" s="90">
        <v>674364.21400000004</v>
      </c>
      <c r="AO80" s="90">
        <v>842105.57733899995</v>
      </c>
      <c r="AP80" s="467">
        <v>947434.48562599998</v>
      </c>
      <c r="AQ80" s="658"/>
      <c r="AR80" s="90">
        <v>849153.91297850001</v>
      </c>
      <c r="AS80" s="90">
        <v>664964.89793099998</v>
      </c>
      <c r="AT80" s="90">
        <v>602983.47725300002</v>
      </c>
      <c r="AU80" s="467">
        <v>-202218.53928600001</v>
      </c>
      <c r="AV80" s="658"/>
      <c r="AW80" s="90">
        <v>-221222.186326</v>
      </c>
      <c r="AX80" s="90">
        <v>-181491.99745200001</v>
      </c>
      <c r="AY80" s="90">
        <v>-189608.01847899999</v>
      </c>
      <c r="AZ80" s="467">
        <v>-171048.92257200001</v>
      </c>
      <c r="BA80" s="658"/>
      <c r="BB80" s="90">
        <v>-158196.38777999999</v>
      </c>
      <c r="BC80" s="90">
        <v>-176771.301882</v>
      </c>
      <c r="BD80" s="90">
        <v>-194499.60548699999</v>
      </c>
      <c r="BE80" s="467">
        <v>-195140.87217799999</v>
      </c>
      <c r="BF80" s="658"/>
      <c r="BG80" s="90">
        <v>-202134.69935000001</v>
      </c>
    </row>
    <row r="81" spans="1:59" ht="14.15" customHeight="1">
      <c r="B81" s="851" t="s">
        <v>134</v>
      </c>
      <c r="C81" s="868" t="s">
        <v>965</v>
      </c>
      <c r="D81" s="49" t="s">
        <v>83</v>
      </c>
      <c r="E81" s="49" t="s">
        <v>83</v>
      </c>
      <c r="F81" s="49" t="s">
        <v>83</v>
      </c>
      <c r="G81" s="49" t="s">
        <v>83</v>
      </c>
      <c r="H81" s="657"/>
      <c r="I81" s="49" t="s">
        <v>83</v>
      </c>
      <c r="J81" s="49" t="s">
        <v>83</v>
      </c>
      <c r="K81" s="49" t="s">
        <v>83</v>
      </c>
      <c r="L81" s="49" t="s">
        <v>83</v>
      </c>
      <c r="M81" s="658"/>
      <c r="N81" s="49" t="s">
        <v>83</v>
      </c>
      <c r="O81" s="49" t="s">
        <v>83</v>
      </c>
      <c r="P81" s="49" t="s">
        <v>83</v>
      </c>
      <c r="Q81" s="49" t="s">
        <v>83</v>
      </c>
      <c r="R81" s="658"/>
      <c r="S81" s="90">
        <v>-405668.19737800001</v>
      </c>
      <c r="T81" s="90">
        <v>-405668.19737801421</v>
      </c>
      <c r="U81" s="90">
        <v>-405668.19737800001</v>
      </c>
      <c r="V81" s="90">
        <v>-405668.19737800001</v>
      </c>
      <c r="W81" s="658"/>
      <c r="X81" s="90">
        <v>-470007.06917099998</v>
      </c>
      <c r="Y81" s="90">
        <v>-470007.06917099998</v>
      </c>
      <c r="Z81" s="90">
        <v>-476965.89803600003</v>
      </c>
      <c r="AA81" s="467">
        <v>-542983.06975799997</v>
      </c>
      <c r="AB81" s="658"/>
      <c r="AC81" s="90">
        <v>-542983.06975799997</v>
      </c>
      <c r="AD81" s="90">
        <v>-542983.06975799997</v>
      </c>
      <c r="AE81" s="90">
        <v>-542983.06975799997</v>
      </c>
      <c r="AF81" s="467">
        <v>-542983.06975799997</v>
      </c>
      <c r="AG81" s="658"/>
      <c r="AH81" s="90">
        <v>-542983.06975799997</v>
      </c>
      <c r="AI81" s="90">
        <v>-542983.06975799997</v>
      </c>
      <c r="AJ81" s="90">
        <v>-542983</v>
      </c>
      <c r="AK81" s="467">
        <v>-542983.06975799997</v>
      </c>
      <c r="AL81" s="658"/>
      <c r="AM81" s="90">
        <v>-542983.06975799997</v>
      </c>
      <c r="AN81" s="90">
        <v>-545172.23199999996</v>
      </c>
      <c r="AO81" s="90">
        <v>-545172.23167799995</v>
      </c>
      <c r="AP81" s="467">
        <v>-545172.23167799995</v>
      </c>
      <c r="AQ81" s="658"/>
      <c r="AR81" s="90">
        <v>-545172.23167799995</v>
      </c>
      <c r="AS81" s="90">
        <v>-545172.23167799995</v>
      </c>
      <c r="AT81" s="90">
        <v>-545172.23167799995</v>
      </c>
      <c r="AU81" s="467">
        <v>-545202.04366800003</v>
      </c>
      <c r="AV81" s="658"/>
      <c r="AW81" s="90">
        <v>-545229.18523199996</v>
      </c>
      <c r="AX81" s="90">
        <v>-549132.42160200002</v>
      </c>
      <c r="AY81" s="90">
        <v>-549132.42160200002</v>
      </c>
      <c r="AZ81" s="467">
        <v>-550931.24389000004</v>
      </c>
      <c r="BA81" s="658"/>
      <c r="BB81" s="90">
        <v>-551345.11211700004</v>
      </c>
      <c r="BC81" s="90">
        <v>-551345.11211700004</v>
      </c>
      <c r="BD81" s="90">
        <v>-551345.11211700004</v>
      </c>
      <c r="BE81" s="467">
        <v>-555498.75275400002</v>
      </c>
      <c r="BF81" s="658"/>
      <c r="BG81" s="90">
        <v>-569646.36505999998</v>
      </c>
    </row>
    <row r="82" spans="1:59" ht="14.15" customHeight="1">
      <c r="B82" s="851" t="s">
        <v>131</v>
      </c>
      <c r="C82" s="868" t="s">
        <v>966</v>
      </c>
      <c r="D82" s="49" t="s">
        <v>83</v>
      </c>
      <c r="E82" s="49" t="s">
        <v>83</v>
      </c>
      <c r="F82" s="49" t="s">
        <v>83</v>
      </c>
      <c r="G82" s="49">
        <v>210119</v>
      </c>
      <c r="H82" s="657"/>
      <c r="I82" s="49">
        <v>-26304.439756</v>
      </c>
      <c r="J82" s="49">
        <v>-26304.898966000001</v>
      </c>
      <c r="K82" s="49">
        <v>-26304.898966000001</v>
      </c>
      <c r="L82" s="49">
        <v>-26304.898966000001</v>
      </c>
      <c r="M82" s="658"/>
      <c r="N82" s="90">
        <v>-26305</v>
      </c>
      <c r="O82" s="90">
        <v>-26304.898966000001</v>
      </c>
      <c r="P82" s="90">
        <v>-26304.898966000001</v>
      </c>
      <c r="Q82" s="90">
        <v>-26304.898966000001</v>
      </c>
      <c r="R82" s="658"/>
      <c r="S82" s="90">
        <v>-60907.948015000002</v>
      </c>
      <c r="T82" s="90">
        <v>-60907.948015000002</v>
      </c>
      <c r="U82" s="90">
        <v>-60907.948015000002</v>
      </c>
      <c r="V82" s="90">
        <v>-60906.948015000002</v>
      </c>
      <c r="W82" s="658"/>
      <c r="X82" s="90">
        <v>-60907.948015000002</v>
      </c>
      <c r="Y82" s="90">
        <v>-50393.832832</v>
      </c>
      <c r="Z82" s="90">
        <v>-50393.832832</v>
      </c>
      <c r="AA82" s="467">
        <v>-50393.832832</v>
      </c>
      <c r="AB82" s="658"/>
      <c r="AC82" s="90">
        <v>302435.75114499999</v>
      </c>
      <c r="AD82" s="90">
        <v>302434.75114499999</v>
      </c>
      <c r="AE82" s="90">
        <v>302434.75114499999</v>
      </c>
      <c r="AF82" s="467">
        <v>302434.75114499999</v>
      </c>
      <c r="AG82" s="658"/>
      <c r="AH82" s="90">
        <v>269231.06496300001</v>
      </c>
      <c r="AI82" s="90">
        <v>269231.06496300001</v>
      </c>
      <c r="AJ82" s="90">
        <v>269231</v>
      </c>
      <c r="AK82" s="467">
        <v>246672.210226</v>
      </c>
      <c r="AL82" s="658"/>
      <c r="AM82" s="90">
        <v>239368.03138199999</v>
      </c>
      <c r="AN82" s="90">
        <v>239368.03099999999</v>
      </c>
      <c r="AO82" s="90">
        <v>239368.03138199999</v>
      </c>
      <c r="AP82" s="467">
        <v>236896.06679899999</v>
      </c>
      <c r="AQ82" s="658"/>
      <c r="AR82" s="90">
        <v>260225.11940299999</v>
      </c>
      <c r="AS82" s="90">
        <v>260225.11940299999</v>
      </c>
      <c r="AT82" s="90">
        <v>260225.11940299999</v>
      </c>
      <c r="AU82" s="467">
        <v>260223.87865299999</v>
      </c>
      <c r="AV82" s="658"/>
      <c r="AW82" s="90">
        <v>225708.554041</v>
      </c>
      <c r="AX82" s="90">
        <v>225942.44246600001</v>
      </c>
      <c r="AY82" s="90">
        <v>226898.428472</v>
      </c>
      <c r="AZ82" s="467">
        <v>228084.63637699999</v>
      </c>
      <c r="BA82" s="658"/>
      <c r="BB82" s="90">
        <v>-176999.574735</v>
      </c>
      <c r="BC82" s="90">
        <v>-171505.60401400001</v>
      </c>
      <c r="BD82" s="90">
        <v>-171247.877894</v>
      </c>
      <c r="BE82" s="467">
        <v>-170643.108534</v>
      </c>
      <c r="BF82" s="658"/>
      <c r="BG82" s="90">
        <v>-151788.22955300001</v>
      </c>
    </row>
    <row r="83" spans="1:59" ht="14.15" customHeight="1">
      <c r="A83" s="15"/>
      <c r="B83" s="851" t="s">
        <v>132</v>
      </c>
      <c r="C83" s="868" t="s">
        <v>967</v>
      </c>
      <c r="D83" s="49">
        <v>26437</v>
      </c>
      <c r="E83" s="49">
        <v>26435</v>
      </c>
      <c r="F83" s="49">
        <v>26435</v>
      </c>
      <c r="G83" s="49">
        <v>20585.359271000001</v>
      </c>
      <c r="H83" s="657"/>
      <c r="I83" s="49">
        <v>20585.359271000001</v>
      </c>
      <c r="J83" s="49">
        <v>20585.359271000001</v>
      </c>
      <c r="K83" s="49">
        <v>20585.359271000001</v>
      </c>
      <c r="L83" s="49">
        <v>20585.359271000001</v>
      </c>
      <c r="M83" s="658"/>
      <c r="N83" s="90">
        <v>20585</v>
      </c>
      <c r="O83" s="90">
        <v>20585.359271000001</v>
      </c>
      <c r="P83" s="90">
        <v>20585.359271000001</v>
      </c>
      <c r="Q83" s="90">
        <v>20585.359271000001</v>
      </c>
      <c r="R83" s="658"/>
      <c r="S83" s="90">
        <v>20585.359271000001</v>
      </c>
      <c r="T83" s="90">
        <v>20585.359271000001</v>
      </c>
      <c r="U83" s="90">
        <v>20585.359271000001</v>
      </c>
      <c r="V83" s="90">
        <v>20585.359271000001</v>
      </c>
      <c r="W83" s="658"/>
      <c r="X83" s="90">
        <v>20585.359271000001</v>
      </c>
      <c r="Y83" s="90">
        <v>20585.359271000001</v>
      </c>
      <c r="Z83" s="90">
        <v>20585.359271000001</v>
      </c>
      <c r="AA83" s="467">
        <v>20585.359271000001</v>
      </c>
      <c r="AB83" s="658"/>
      <c r="AC83" s="90">
        <v>20585.359271000001</v>
      </c>
      <c r="AD83" s="90">
        <v>20585.359271000001</v>
      </c>
      <c r="AE83" s="90">
        <v>20585.359271000001</v>
      </c>
      <c r="AF83" s="467">
        <v>20585.359271000001</v>
      </c>
      <c r="AG83" s="658"/>
      <c r="AH83" s="90">
        <v>20585.359271000001</v>
      </c>
      <c r="AI83" s="90">
        <v>20585.359271000001</v>
      </c>
      <c r="AJ83" s="90">
        <v>20585</v>
      </c>
      <c r="AK83" s="467">
        <v>20585.359271000001</v>
      </c>
      <c r="AL83" s="658"/>
      <c r="AM83" s="90">
        <v>20585.359271000001</v>
      </c>
      <c r="AN83" s="90">
        <v>20585.359</v>
      </c>
      <c r="AO83" s="90">
        <v>20585.359271000001</v>
      </c>
      <c r="AP83" s="467">
        <v>20585.359271000001</v>
      </c>
      <c r="AQ83" s="658"/>
      <c r="AR83" s="90">
        <v>20585.359271000001</v>
      </c>
      <c r="AS83" s="90">
        <v>20585.359271000001</v>
      </c>
      <c r="AT83" s="90">
        <v>20585.359271000001</v>
      </c>
      <c r="AU83" s="467">
        <v>20585.359271000001</v>
      </c>
      <c r="AV83" s="658"/>
      <c r="AW83" s="90">
        <v>20585.359271000001</v>
      </c>
      <c r="AX83" s="90">
        <v>20585.359271000001</v>
      </c>
      <c r="AY83" s="90">
        <v>20585.359271000001</v>
      </c>
      <c r="AZ83" s="467">
        <v>20585.359271000001</v>
      </c>
      <c r="BA83" s="658"/>
      <c r="BB83" s="90">
        <v>20585.359271000001</v>
      </c>
      <c r="BC83" s="90">
        <v>20585.359271000001</v>
      </c>
      <c r="BD83" s="90">
        <v>20585.359271000001</v>
      </c>
      <c r="BE83" s="467">
        <v>20585.359271000001</v>
      </c>
      <c r="BF83" s="658"/>
      <c r="BG83" s="90">
        <v>20585.359271000001</v>
      </c>
    </row>
    <row r="84" spans="1:59" s="114" customFormat="1" ht="14.15" hidden="1" customHeight="1">
      <c r="B84" s="852" t="s">
        <v>133</v>
      </c>
      <c r="C84" s="869" t="s">
        <v>968</v>
      </c>
      <c r="D84" s="155" t="s">
        <v>83</v>
      </c>
      <c r="E84" s="155" t="s">
        <v>83</v>
      </c>
      <c r="F84" s="155" t="s">
        <v>83</v>
      </c>
      <c r="G84" s="113">
        <v>207017.21762899999</v>
      </c>
      <c r="H84" s="661"/>
      <c r="I84" s="113">
        <v>76648.849595000007</v>
      </c>
      <c r="J84" s="113">
        <v>76648.849595000007</v>
      </c>
      <c r="K84" s="113">
        <v>76648.849595000007</v>
      </c>
      <c r="L84" s="113">
        <v>76648.849595000007</v>
      </c>
      <c r="M84" s="658"/>
      <c r="N84" s="155" t="s">
        <v>83</v>
      </c>
      <c r="O84" s="155" t="s">
        <v>83</v>
      </c>
      <c r="P84" s="155" t="s">
        <v>83</v>
      </c>
      <c r="Q84" s="155" t="s">
        <v>83</v>
      </c>
      <c r="R84" s="658"/>
      <c r="S84" s="155" t="s">
        <v>83</v>
      </c>
      <c r="T84" s="155" t="s">
        <v>83</v>
      </c>
      <c r="U84" s="155" t="s">
        <v>83</v>
      </c>
      <c r="V84" s="49">
        <v>10513.115183</v>
      </c>
      <c r="W84" s="658"/>
      <c r="X84" s="49">
        <v>10513.115183</v>
      </c>
      <c r="Y84" s="155" t="s">
        <v>83</v>
      </c>
      <c r="Z84" s="155" t="s">
        <v>83</v>
      </c>
      <c r="AA84" s="465" t="s">
        <v>83</v>
      </c>
      <c r="AB84" s="658"/>
      <c r="AC84" s="49" t="s">
        <v>83</v>
      </c>
      <c r="AD84" s="155" t="s">
        <v>83</v>
      </c>
      <c r="AE84" s="155" t="s">
        <v>83</v>
      </c>
      <c r="AF84" s="465" t="s">
        <v>83</v>
      </c>
      <c r="AG84" s="658"/>
      <c r="AH84" s="49" t="s">
        <v>83</v>
      </c>
      <c r="AI84" s="155" t="s">
        <v>83</v>
      </c>
      <c r="AJ84" s="155" t="s">
        <v>83</v>
      </c>
      <c r="AK84" s="465" t="s">
        <v>83</v>
      </c>
      <c r="AL84" s="658"/>
      <c r="AM84" s="49" t="s">
        <v>83</v>
      </c>
      <c r="AN84" s="155" t="s">
        <v>83</v>
      </c>
      <c r="AO84" s="155" t="s">
        <v>83</v>
      </c>
      <c r="AP84" s="465" t="s">
        <v>83</v>
      </c>
      <c r="AQ84" s="658"/>
      <c r="AR84" s="49" t="s">
        <v>83</v>
      </c>
      <c r="AS84" s="155" t="s">
        <v>83</v>
      </c>
      <c r="AT84" s="155" t="s">
        <v>83</v>
      </c>
      <c r="AU84" s="465" t="s">
        <v>83</v>
      </c>
      <c r="AV84" s="658"/>
      <c r="AW84" s="49" t="s">
        <v>83</v>
      </c>
      <c r="AX84" s="155" t="s">
        <v>83</v>
      </c>
      <c r="AY84" s="155" t="s">
        <v>83</v>
      </c>
      <c r="AZ84" s="465"/>
      <c r="BA84" s="658"/>
      <c r="BB84" s="49" t="s">
        <v>83</v>
      </c>
      <c r="BC84" s="155" t="s">
        <v>83</v>
      </c>
      <c r="BD84" s="155"/>
      <c r="BE84" s="465"/>
      <c r="BF84" s="658"/>
      <c r="BG84" s="49" t="s">
        <v>83</v>
      </c>
    </row>
    <row r="85" spans="1:59" s="15" customFormat="1" ht="14.15" customHeight="1">
      <c r="A85" s="12"/>
      <c r="B85" s="853" t="s">
        <v>135</v>
      </c>
      <c r="C85" s="870" t="s">
        <v>970</v>
      </c>
      <c r="D85" s="91">
        <f t="shared" ref="D85:T85" si="90">SUM(D76:D83)</f>
        <v>3150341</v>
      </c>
      <c r="E85" s="91">
        <f t="shared" si="90"/>
        <v>3171970</v>
      </c>
      <c r="F85" s="91">
        <f t="shared" si="90"/>
        <v>3223911</v>
      </c>
      <c r="G85" s="91">
        <f t="shared" si="90"/>
        <v>3159587.7864430002</v>
      </c>
      <c r="H85" s="659"/>
      <c r="I85" s="91">
        <f t="shared" ref="I85:J85" si="91">SUM(I76:I84)</f>
        <v>3006873.1994850007</v>
      </c>
      <c r="J85" s="91">
        <f t="shared" si="91"/>
        <v>3050384.3741170005</v>
      </c>
      <c r="K85" s="91">
        <f>SUM(K76:K84)</f>
        <v>3074955.2020250005</v>
      </c>
      <c r="L85" s="91">
        <f>SUM(L76:L84)</f>
        <v>3120433.915682008</v>
      </c>
      <c r="M85" s="658"/>
      <c r="N85" s="91">
        <f t="shared" si="90"/>
        <v>3008779</v>
      </c>
      <c r="O85" s="91">
        <f t="shared" si="90"/>
        <v>3082043.0989200003</v>
      </c>
      <c r="P85" s="91">
        <f t="shared" si="90"/>
        <v>3125657.3876610002</v>
      </c>
      <c r="Q85" s="91">
        <f t="shared" si="90"/>
        <v>3171088.3829906033</v>
      </c>
      <c r="R85" s="658"/>
      <c r="S85" s="91">
        <f t="shared" si="90"/>
        <v>4026257.3340320005</v>
      </c>
      <c r="T85" s="91">
        <f t="shared" si="90"/>
        <v>4134939.2969429852</v>
      </c>
      <c r="U85" s="91">
        <v>4203710.4722399991</v>
      </c>
      <c r="V85" s="91">
        <v>4398001.5831500003</v>
      </c>
      <c r="W85" s="658"/>
      <c r="X85" s="91">
        <v>4076252.4798789998</v>
      </c>
      <c r="Y85" s="91">
        <v>4174706.7391439993</v>
      </c>
      <c r="Z85" s="91">
        <f t="shared" ref="Z85:AK85" si="92">SUM(Z76:Z84)</f>
        <v>4588340.3447079994</v>
      </c>
      <c r="AA85" s="466">
        <f t="shared" si="92"/>
        <v>4547855.2172579998</v>
      </c>
      <c r="AB85" s="658"/>
      <c r="AC85" s="91">
        <f t="shared" si="92"/>
        <v>4631995.9481380004</v>
      </c>
      <c r="AD85" s="91">
        <f t="shared" si="92"/>
        <v>4581063.7684680009</v>
      </c>
      <c r="AE85" s="91">
        <f t="shared" si="92"/>
        <v>4682983.5459169997</v>
      </c>
      <c r="AF85" s="466">
        <f t="shared" si="92"/>
        <v>4548326.7762519997</v>
      </c>
      <c r="AG85" s="658"/>
      <c r="AH85" s="91">
        <f t="shared" si="92"/>
        <v>4486039.4384204829</v>
      </c>
      <c r="AI85" s="91">
        <f t="shared" si="92"/>
        <v>4642624.1746550007</v>
      </c>
      <c r="AJ85" s="91">
        <f t="shared" si="92"/>
        <v>4655483</v>
      </c>
      <c r="AK85" s="466">
        <f t="shared" si="92"/>
        <v>4846362.5478070006</v>
      </c>
      <c r="AL85" s="658"/>
      <c r="AM85" s="91">
        <v>4444717.1363220001</v>
      </c>
      <c r="AN85" s="91">
        <f t="shared" ref="AN85:AU85" si="93">+SUM(AN76:AN84)</f>
        <v>4739657.3630000008</v>
      </c>
      <c r="AO85" s="91">
        <f t="shared" si="93"/>
        <v>4994421.5917270007</v>
      </c>
      <c r="AP85" s="466">
        <f t="shared" si="93"/>
        <v>5078259.7628100002</v>
      </c>
      <c r="AQ85" s="658"/>
      <c r="AR85" s="91">
        <f t="shared" si="93"/>
        <v>4752551.1202420006</v>
      </c>
      <c r="AS85" s="91">
        <f t="shared" si="93"/>
        <v>4613727.7763600014</v>
      </c>
      <c r="AT85" s="91">
        <f t="shared" si="93"/>
        <v>4609984.1027820008</v>
      </c>
      <c r="AU85" s="466">
        <f t="shared" si="93"/>
        <v>3815177.0935020004</v>
      </c>
      <c r="AV85" s="658"/>
      <c r="AW85" s="91">
        <f>+SUM(AW76:AW84)</f>
        <v>3476698.2357180002</v>
      </c>
      <c r="AX85" s="91">
        <f>+SUM(AX76:AX84)</f>
        <v>3569527.6438069995</v>
      </c>
      <c r="AY85" s="91">
        <f>+SUM(AY76:AY84)</f>
        <v>3622400.3713030005</v>
      </c>
      <c r="AZ85" s="466">
        <f t="shared" ref="AZ85" si="94">+SUM(AZ76:AZ84)</f>
        <v>3658255.6394789997</v>
      </c>
      <c r="BA85" s="658"/>
      <c r="BB85" s="91">
        <f>+SUM(BB76:BB84)</f>
        <v>3380613.7364980006</v>
      </c>
      <c r="BC85" s="91">
        <f>+SUM(BC76:BC84)</f>
        <v>3416308.3182440004</v>
      </c>
      <c r="BD85" s="91">
        <f>+SUM(BD76:BD84)</f>
        <v>3443182.5154590001</v>
      </c>
      <c r="BE85" s="91">
        <f>+SUM(BE76:BE84)</f>
        <v>3421272.4337690002</v>
      </c>
      <c r="BF85" s="658"/>
      <c r="BG85" s="91">
        <f>+SUM(BG76:BG84)</f>
        <v>3186883.4884029999</v>
      </c>
    </row>
    <row r="86" spans="1:59" ht="14.15" customHeight="1">
      <c r="A86" s="15"/>
      <c r="B86" s="851" t="s">
        <v>136</v>
      </c>
      <c r="C86" s="868" t="s">
        <v>931</v>
      </c>
      <c r="D86" s="49">
        <v>981171</v>
      </c>
      <c r="E86" s="49">
        <v>1007284</v>
      </c>
      <c r="F86" s="49">
        <v>963998</v>
      </c>
      <c r="G86" s="49">
        <v>1217673</v>
      </c>
      <c r="H86" s="660"/>
      <c r="I86" s="49">
        <v>1160945.293579</v>
      </c>
      <c r="J86" s="49">
        <v>1204332.6516549999</v>
      </c>
      <c r="K86" s="49">
        <v>1245124.1746159999</v>
      </c>
      <c r="L86" s="49">
        <v>1274089.876313</v>
      </c>
      <c r="M86" s="658"/>
      <c r="N86" s="90">
        <v>1194651</v>
      </c>
      <c r="O86" s="90">
        <v>1204296.8832670001</v>
      </c>
      <c r="P86" s="90">
        <v>1248046.8491430001</v>
      </c>
      <c r="Q86" s="90">
        <v>1265806.0548930001</v>
      </c>
      <c r="R86" s="658"/>
      <c r="S86" s="90">
        <v>907567.54303499998</v>
      </c>
      <c r="T86" s="90">
        <v>929958.02966801415</v>
      </c>
      <c r="U86" s="90">
        <v>945913.17055299995</v>
      </c>
      <c r="V86" s="90">
        <v>1006354.153196</v>
      </c>
      <c r="W86" s="658"/>
      <c r="X86" s="90">
        <v>956687.45942099998</v>
      </c>
      <c r="Y86" s="90">
        <v>927813.70486000006</v>
      </c>
      <c r="Z86" s="90">
        <v>1078109.1995699999</v>
      </c>
      <c r="AA86" s="467">
        <v>1126742.2068459999</v>
      </c>
      <c r="AB86" s="658"/>
      <c r="AC86" s="90">
        <v>1022890.856407</v>
      </c>
      <c r="AD86" s="90">
        <v>1076247.1634899999</v>
      </c>
      <c r="AE86" s="90">
        <v>1115935.2656709999</v>
      </c>
      <c r="AF86" s="467">
        <v>1192329.789836</v>
      </c>
      <c r="AG86" s="658"/>
      <c r="AH86" s="90">
        <v>1120420.6197939999</v>
      </c>
      <c r="AI86" s="90">
        <v>1229499.574339</v>
      </c>
      <c r="AJ86" s="90">
        <v>1325690</v>
      </c>
      <c r="AK86" s="467">
        <v>1475558</v>
      </c>
      <c r="AL86" s="658"/>
      <c r="AM86" s="90">
        <v>1435366.8809189999</v>
      </c>
      <c r="AN86" s="90">
        <v>1478236.8689999999</v>
      </c>
      <c r="AO86" s="90">
        <v>1498904.6006120001</v>
      </c>
      <c r="AP86" s="467">
        <v>1619144.2180000001</v>
      </c>
      <c r="AQ86" s="658"/>
      <c r="AR86" s="90">
        <v>1587791.261805</v>
      </c>
      <c r="AS86" s="90">
        <v>1627238.8640000001</v>
      </c>
      <c r="AT86" s="90">
        <v>1647768.8091780001</v>
      </c>
      <c r="AU86" s="467">
        <v>1701554.6467909999</v>
      </c>
      <c r="AV86" s="658"/>
      <c r="AW86" s="90">
        <v>1634805.068986</v>
      </c>
      <c r="AX86" s="90">
        <v>1678244.3187500001</v>
      </c>
      <c r="AY86" s="90">
        <v>1713768.6868710001</v>
      </c>
      <c r="AZ86" s="467">
        <v>1734897.705325</v>
      </c>
      <c r="BA86" s="658"/>
      <c r="BB86" s="90">
        <v>1666278.8710380001</v>
      </c>
      <c r="BC86" s="90">
        <v>1715788.805442</v>
      </c>
      <c r="BD86" s="90">
        <v>1701446.0503789999</v>
      </c>
      <c r="BE86" s="467">
        <v>1743674.0155140001</v>
      </c>
      <c r="BF86" s="658"/>
      <c r="BG86" s="90">
        <v>1653494.835891</v>
      </c>
    </row>
    <row r="87" spans="1:59" s="15" customFormat="1" ht="14" customHeight="1">
      <c r="A87" s="12"/>
      <c r="B87" s="854" t="s">
        <v>137</v>
      </c>
      <c r="C87" s="872" t="s">
        <v>969</v>
      </c>
      <c r="D87" s="92">
        <f t="shared" ref="D87:S87" si="95">+D85+D86</f>
        <v>4131512</v>
      </c>
      <c r="E87" s="92">
        <f t="shared" si="95"/>
        <v>4179254</v>
      </c>
      <c r="F87" s="92">
        <f t="shared" si="95"/>
        <v>4187909</v>
      </c>
      <c r="G87" s="92">
        <f t="shared" si="95"/>
        <v>4377260.7864430007</v>
      </c>
      <c r="H87" s="660"/>
      <c r="I87" s="92">
        <f t="shared" si="95"/>
        <v>4167818.4930640007</v>
      </c>
      <c r="J87" s="92">
        <f t="shared" si="95"/>
        <v>4254717.0257720007</v>
      </c>
      <c r="K87" s="92">
        <f t="shared" si="95"/>
        <v>4320079.3766410006</v>
      </c>
      <c r="L87" s="92">
        <f t="shared" si="95"/>
        <v>4394523.7919950075</v>
      </c>
      <c r="M87" s="658"/>
      <c r="N87" s="92">
        <f t="shared" si="95"/>
        <v>4203430</v>
      </c>
      <c r="O87" s="92">
        <f t="shared" si="95"/>
        <v>4286339.9821870001</v>
      </c>
      <c r="P87" s="92">
        <f t="shared" si="95"/>
        <v>4373704.2368040001</v>
      </c>
      <c r="Q87" s="92">
        <f t="shared" si="95"/>
        <v>4436894.4378836034</v>
      </c>
      <c r="R87" s="658"/>
      <c r="S87" s="92">
        <f t="shared" si="95"/>
        <v>4933824.8770670006</v>
      </c>
      <c r="T87" s="92">
        <f>+T85+T86</f>
        <v>5064897.3266109992</v>
      </c>
      <c r="U87" s="92">
        <f>+U85+U86</f>
        <v>5149623.6427929988</v>
      </c>
      <c r="V87" s="92">
        <f>+SUM(V85:V86)</f>
        <v>5404355.7363460008</v>
      </c>
      <c r="W87" s="658"/>
      <c r="X87" s="92">
        <v>5032939.9392999997</v>
      </c>
      <c r="Y87" s="92">
        <v>5102520.4440039992</v>
      </c>
      <c r="Z87" s="92">
        <f>+Z85+Z86</f>
        <v>5666449.5442779996</v>
      </c>
      <c r="AA87" s="468">
        <f>+AA85+AA86</f>
        <v>5674597.4241039995</v>
      </c>
      <c r="AB87" s="658"/>
      <c r="AC87" s="92">
        <f>+AC85+AC86</f>
        <v>5654886.8045450002</v>
      </c>
      <c r="AD87" s="92">
        <f>+AD85+AD86</f>
        <v>5657310.9319580011</v>
      </c>
      <c r="AE87" s="92">
        <f>+AE85+AE86</f>
        <v>5798918.8115879996</v>
      </c>
      <c r="AF87" s="468">
        <f t="shared" ref="AF87:AK87" si="96">+AF85+AF86</f>
        <v>5740656.5660879994</v>
      </c>
      <c r="AG87" s="658"/>
      <c r="AH87" s="92">
        <f t="shared" si="96"/>
        <v>5606460.0582144829</v>
      </c>
      <c r="AI87" s="92">
        <f t="shared" si="96"/>
        <v>5872123.7489940003</v>
      </c>
      <c r="AJ87" s="92">
        <f t="shared" si="96"/>
        <v>5981173</v>
      </c>
      <c r="AK87" s="468">
        <f t="shared" si="96"/>
        <v>6321920.5478070006</v>
      </c>
      <c r="AL87" s="658"/>
      <c r="AM87" s="92">
        <f>+AM85+AM86</f>
        <v>5880084.0172410002</v>
      </c>
      <c r="AN87" s="92">
        <f>+AN85+AN86</f>
        <v>6217894.2320000008</v>
      </c>
      <c r="AO87" s="92">
        <f>+AO85+AO86</f>
        <v>6493326.1923390012</v>
      </c>
      <c r="AP87" s="468">
        <f>+AP85+AP86</f>
        <v>6697403.9808100006</v>
      </c>
      <c r="AQ87" s="658"/>
      <c r="AR87" s="92">
        <v>6340342.3820470003</v>
      </c>
      <c r="AS87" s="92">
        <f t="shared" ref="AS87:AY87" si="97">+AS85+AS86</f>
        <v>6240966.6403600015</v>
      </c>
      <c r="AT87" s="92">
        <f t="shared" si="97"/>
        <v>6257752.9119600011</v>
      </c>
      <c r="AU87" s="468">
        <f t="shared" si="97"/>
        <v>5516731.7402929999</v>
      </c>
      <c r="AV87" s="658"/>
      <c r="AW87" s="92">
        <f t="shared" si="97"/>
        <v>5111503.3047040002</v>
      </c>
      <c r="AX87" s="92">
        <f t="shared" si="97"/>
        <v>5247771.9625569992</v>
      </c>
      <c r="AY87" s="92">
        <f t="shared" si="97"/>
        <v>5336169.0581740011</v>
      </c>
      <c r="AZ87" s="468">
        <f t="shared" ref="AZ87:BB87" si="98">+AZ85+AZ86</f>
        <v>5393153.3448040001</v>
      </c>
      <c r="BA87" s="658"/>
      <c r="BB87" s="92">
        <f t="shared" si="98"/>
        <v>5046892.6075360011</v>
      </c>
      <c r="BC87" s="92">
        <f t="shared" ref="BC87:BE87" si="99">+BC85+BC86</f>
        <v>5132097.1236860007</v>
      </c>
      <c r="BD87" s="92">
        <f t="shared" si="99"/>
        <v>5144628.5658379998</v>
      </c>
      <c r="BE87" s="92">
        <f t="shared" si="99"/>
        <v>5164946.4492830001</v>
      </c>
      <c r="BF87" s="658"/>
      <c r="BG87" s="92">
        <f t="shared" ref="BG87" si="100">+BG85+BG86</f>
        <v>4840378.3242939999</v>
      </c>
    </row>
    <row r="88" spans="1:59" ht="14.15" customHeight="1">
      <c r="D88" s="49"/>
      <c r="E88" s="49"/>
      <c r="F88" s="49"/>
      <c r="G88" s="672"/>
      <c r="H88" s="50"/>
      <c r="I88" s="49"/>
      <c r="J88" s="49"/>
      <c r="K88" s="49"/>
      <c r="O88" s="90"/>
      <c r="P88" s="90"/>
      <c r="T88" s="90"/>
      <c r="U88" s="90"/>
      <c r="Y88" s="90"/>
      <c r="Z88" s="90"/>
      <c r="AD88" s="90"/>
      <c r="AE88" s="90"/>
      <c r="AI88" s="90"/>
      <c r="AJ88" s="90"/>
      <c r="AN88" s="90"/>
      <c r="AO88" s="90"/>
      <c r="AS88" s="90"/>
      <c r="AT88" s="90"/>
      <c r="AX88" s="90"/>
      <c r="AY88" s="90"/>
      <c r="BC88" s="90"/>
      <c r="BD88" s="90"/>
    </row>
    <row r="89" spans="1:59" ht="14.15" customHeight="1">
      <c r="B89" s="850" t="s">
        <v>138</v>
      </c>
      <c r="C89" s="871" t="s">
        <v>971</v>
      </c>
      <c r="D89" s="685"/>
      <c r="E89" s="685"/>
      <c r="F89" s="685"/>
      <c r="G89" s="685"/>
      <c r="H89" s="658"/>
      <c r="I89" s="685"/>
      <c r="J89" s="685"/>
      <c r="K89" s="685"/>
      <c r="L89" s="685" t="s">
        <v>117</v>
      </c>
      <c r="M89" s="658"/>
      <c r="N89" s="685"/>
      <c r="O89" s="685"/>
      <c r="P89" s="685"/>
      <c r="Q89" s="685"/>
      <c r="R89" s="658"/>
      <c r="S89" s="685"/>
      <c r="T89" s="685"/>
      <c r="U89" s="685"/>
      <c r="V89" s="685"/>
      <c r="W89" s="658"/>
      <c r="X89" s="685"/>
      <c r="Y89" s="685"/>
      <c r="Z89" s="685"/>
      <c r="AA89" s="685"/>
      <c r="AB89" s="658"/>
      <c r="AC89" s="685"/>
      <c r="AD89" s="685"/>
      <c r="AE89" s="685"/>
      <c r="AF89" s="685"/>
      <c r="AG89" s="658"/>
      <c r="AH89" s="685"/>
      <c r="AI89" s="685"/>
      <c r="AJ89" s="685"/>
      <c r="AK89" s="685"/>
      <c r="AL89" s="658"/>
      <c r="AM89" s="685"/>
      <c r="AN89" s="685"/>
      <c r="AO89" s="685"/>
      <c r="AP89" s="685"/>
      <c r="AQ89" s="658"/>
      <c r="AR89" s="685"/>
      <c r="AS89" s="685"/>
      <c r="AT89" s="685"/>
      <c r="AU89" s="685"/>
      <c r="AV89" s="658"/>
      <c r="AW89" s="685"/>
      <c r="AX89" s="685"/>
      <c r="AY89" s="685"/>
      <c r="AZ89" s="685"/>
      <c r="BA89" s="658"/>
      <c r="BB89" s="685"/>
      <c r="BC89" s="685"/>
      <c r="BD89" s="685"/>
      <c r="BE89" s="685"/>
      <c r="BF89" s="658"/>
      <c r="BG89" s="685"/>
    </row>
    <row r="90" spans="1:59" ht="14.15" customHeight="1">
      <c r="B90" s="851" t="s">
        <v>139</v>
      </c>
      <c r="C90" s="868" t="s">
        <v>972</v>
      </c>
      <c r="D90" s="49">
        <v>2768995</v>
      </c>
      <c r="E90" s="49">
        <v>2756287</v>
      </c>
      <c r="F90" s="49">
        <v>3000957</v>
      </c>
      <c r="G90" s="49">
        <v>2710596</v>
      </c>
      <c r="H90" s="657"/>
      <c r="I90" s="49">
        <v>2696016.593448</v>
      </c>
      <c r="J90" s="49">
        <v>2564142</v>
      </c>
      <c r="K90" s="49">
        <v>2533404</v>
      </c>
      <c r="L90" s="49">
        <v>3532199</v>
      </c>
      <c r="M90" s="658"/>
      <c r="N90" s="90">
        <v>3454367</v>
      </c>
      <c r="O90" s="90">
        <v>3578433.9441030002</v>
      </c>
      <c r="P90" s="90">
        <v>3456810.8223740002</v>
      </c>
      <c r="Q90" s="90">
        <v>3374986.3590310002</v>
      </c>
      <c r="R90" s="658"/>
      <c r="S90" s="90">
        <v>2700677.6980790002</v>
      </c>
      <c r="T90" s="90">
        <v>2727606.440287</v>
      </c>
      <c r="U90" s="90">
        <v>2834735.7931479998</v>
      </c>
      <c r="V90" s="90">
        <v>2956750.1566590001</v>
      </c>
      <c r="W90" s="658"/>
      <c r="X90" s="90">
        <v>2932916.0530829998</v>
      </c>
      <c r="Y90" s="90">
        <v>4420373.6592530003</v>
      </c>
      <c r="Z90" s="90">
        <v>3680931.3378280001</v>
      </c>
      <c r="AA90" s="467">
        <v>3370810.2180079999</v>
      </c>
      <c r="AB90" s="658"/>
      <c r="AC90" s="90">
        <v>3653404.722821</v>
      </c>
      <c r="AD90" s="90">
        <v>3761977.775711</v>
      </c>
      <c r="AE90" s="90">
        <v>3854232.7430170001</v>
      </c>
      <c r="AF90" s="467">
        <v>3382519.2230679998</v>
      </c>
      <c r="AG90" s="658"/>
      <c r="AH90" s="90">
        <v>3720381.1243710001</v>
      </c>
      <c r="AI90" s="90">
        <v>3380203.6418340001</v>
      </c>
      <c r="AJ90" s="90">
        <v>3358379</v>
      </c>
      <c r="AK90" s="467">
        <v>3982114.3268670002</v>
      </c>
      <c r="AL90" s="658"/>
      <c r="AM90" s="90">
        <v>4147482.5277559999</v>
      </c>
      <c r="AN90" s="90">
        <v>4320941.8310000002</v>
      </c>
      <c r="AO90" s="90">
        <v>4564857.7976749996</v>
      </c>
      <c r="AP90" s="467">
        <v>4284639.17</v>
      </c>
      <c r="AQ90" s="658"/>
      <c r="AR90" s="90">
        <v>4500184.2200530004</v>
      </c>
      <c r="AS90" s="90">
        <v>4204986.9194050003</v>
      </c>
      <c r="AT90" s="90">
        <v>4103223.9792010002</v>
      </c>
      <c r="AU90" s="467">
        <v>3991482.1614720002</v>
      </c>
      <c r="AV90" s="658"/>
      <c r="AW90" s="90">
        <v>3644641.8302770001</v>
      </c>
      <c r="AX90" s="90">
        <v>3639233.0457000001</v>
      </c>
      <c r="AY90" s="90">
        <v>3655375.9328160002</v>
      </c>
      <c r="AZ90" s="467">
        <v>3901979.7061450002</v>
      </c>
      <c r="BA90" s="658"/>
      <c r="BB90" s="90">
        <v>3727961.3637990002</v>
      </c>
      <c r="BC90" s="90">
        <v>3506568.1178799998</v>
      </c>
      <c r="BD90" s="90">
        <v>3203680.3949350002</v>
      </c>
      <c r="BE90" s="467">
        <v>3926018.0005120002</v>
      </c>
      <c r="BF90" s="658"/>
      <c r="BG90" s="90">
        <v>4525871.6238860004</v>
      </c>
    </row>
    <row r="91" spans="1:59" ht="14.15" customHeight="1">
      <c r="B91" s="851" t="s">
        <v>140</v>
      </c>
      <c r="C91" s="868" t="s">
        <v>973</v>
      </c>
      <c r="D91" s="155" t="s">
        <v>83</v>
      </c>
      <c r="E91" s="155" t="s">
        <v>83</v>
      </c>
      <c r="F91" s="155" t="s">
        <v>83</v>
      </c>
      <c r="G91" s="155" t="s">
        <v>83</v>
      </c>
      <c r="H91" s="658"/>
      <c r="I91" s="155" t="s">
        <v>83</v>
      </c>
      <c r="J91" s="155" t="s">
        <v>83</v>
      </c>
      <c r="K91" s="155" t="s">
        <v>83</v>
      </c>
      <c r="L91" s="155" t="s">
        <v>83</v>
      </c>
      <c r="M91" s="658"/>
      <c r="N91" s="155" t="s">
        <v>83</v>
      </c>
      <c r="O91" s="155" t="s">
        <v>83</v>
      </c>
      <c r="P91" s="155" t="s">
        <v>83</v>
      </c>
      <c r="Q91" s="155" t="s">
        <v>83</v>
      </c>
      <c r="R91" s="658"/>
      <c r="S91" s="155" t="s">
        <v>83</v>
      </c>
      <c r="T91" s="155" t="s">
        <v>83</v>
      </c>
      <c r="U91" s="155" t="s">
        <v>83</v>
      </c>
      <c r="V91" s="155" t="s">
        <v>83</v>
      </c>
      <c r="W91" s="658"/>
      <c r="X91" s="90">
        <v>71281.569497999997</v>
      </c>
      <c r="Y91" s="90">
        <v>70720.228378999993</v>
      </c>
      <c r="Z91" s="90">
        <v>70804.905144000004</v>
      </c>
      <c r="AA91" s="467">
        <v>61867.046693999997</v>
      </c>
      <c r="AB91" s="658"/>
      <c r="AC91" s="90">
        <v>62747.200009</v>
      </c>
      <c r="AD91" s="90">
        <v>61056.520299999996</v>
      </c>
      <c r="AE91" s="90">
        <v>61058.514524999999</v>
      </c>
      <c r="AF91" s="467">
        <v>58430.103726000001</v>
      </c>
      <c r="AG91" s="658"/>
      <c r="AH91" s="90">
        <v>53312.633844000004</v>
      </c>
      <c r="AI91" s="90">
        <v>55413.052237999997</v>
      </c>
      <c r="AJ91" s="90">
        <v>62761</v>
      </c>
      <c r="AK91" s="467">
        <v>54849.839123999998</v>
      </c>
      <c r="AL91" s="658"/>
      <c r="AM91" s="90">
        <v>56428.967387999997</v>
      </c>
      <c r="AN91" s="90">
        <v>57040.218000000001</v>
      </c>
      <c r="AO91" s="90">
        <v>57792.502400999998</v>
      </c>
      <c r="AP91" s="467">
        <v>40539.177000000003</v>
      </c>
      <c r="AQ91" s="658"/>
      <c r="AR91" s="90">
        <v>41001.806955</v>
      </c>
      <c r="AS91" s="90">
        <v>41170.534654000003</v>
      </c>
      <c r="AT91" s="90">
        <v>56904.26829</v>
      </c>
      <c r="AU91" s="467">
        <v>39113.296095999998</v>
      </c>
      <c r="AV91" s="658"/>
      <c r="AW91" s="90">
        <v>39437.390779000001</v>
      </c>
      <c r="AX91" s="90">
        <v>39967.094482</v>
      </c>
      <c r="AY91" s="90">
        <v>43419.663858</v>
      </c>
      <c r="AZ91" s="467">
        <v>21808.465005999999</v>
      </c>
      <c r="BA91" s="658"/>
      <c r="BB91" s="90">
        <v>24756.797124000001</v>
      </c>
      <c r="BC91" s="90">
        <v>36535.547526000002</v>
      </c>
      <c r="BD91" s="90">
        <v>33518.874281999997</v>
      </c>
      <c r="BE91" s="467">
        <v>19418.849441999999</v>
      </c>
      <c r="BF91" s="658"/>
      <c r="BG91" s="90">
        <v>20699.900936999999</v>
      </c>
    </row>
    <row r="92" spans="1:59" ht="14.15" customHeight="1">
      <c r="B92" s="851" t="s">
        <v>141</v>
      </c>
      <c r="C92" s="868" t="s">
        <v>979</v>
      </c>
      <c r="D92" s="49">
        <v>149463</v>
      </c>
      <c r="E92" s="49">
        <v>151527</v>
      </c>
      <c r="F92" s="49">
        <v>152696</v>
      </c>
      <c r="G92" s="49">
        <v>0</v>
      </c>
      <c r="H92" s="657"/>
      <c r="I92" s="49">
        <v>0</v>
      </c>
      <c r="J92" s="49">
        <v>0</v>
      </c>
      <c r="K92" s="49">
        <v>0</v>
      </c>
      <c r="L92" s="49">
        <v>79157</v>
      </c>
      <c r="M92" s="658"/>
      <c r="N92" s="90">
        <v>79157</v>
      </c>
      <c r="O92" s="90">
        <v>82403.365216000006</v>
      </c>
      <c r="P92" s="90">
        <v>83992.270378000001</v>
      </c>
      <c r="Q92" s="90">
        <v>85611.847410999995</v>
      </c>
      <c r="R92" s="658"/>
      <c r="S92" s="90">
        <v>87262.688991999996</v>
      </c>
      <c r="T92" s="90">
        <v>88945.399264000007</v>
      </c>
      <c r="U92" s="90">
        <v>90660.594049000007</v>
      </c>
      <c r="V92" s="90">
        <v>92411.308841000005</v>
      </c>
      <c r="W92" s="658"/>
      <c r="X92" s="90">
        <v>94078.496922999999</v>
      </c>
      <c r="Y92" s="90">
        <v>103735.31810799999</v>
      </c>
      <c r="Z92" s="90">
        <v>104328.21841100001</v>
      </c>
      <c r="AA92" s="467">
        <v>99359.525657999999</v>
      </c>
      <c r="AB92" s="658"/>
      <c r="AC92" s="90">
        <v>101217.06456699999</v>
      </c>
      <c r="AD92" s="90">
        <v>103076.06101799999</v>
      </c>
      <c r="AE92" s="90">
        <v>104969.22593</v>
      </c>
      <c r="AF92" s="467">
        <v>106865.093569</v>
      </c>
      <c r="AG92" s="658"/>
      <c r="AH92" s="90">
        <v>108047.554813</v>
      </c>
      <c r="AI92" s="90">
        <v>109243.09998</v>
      </c>
      <c r="AJ92" s="90">
        <v>110452</v>
      </c>
      <c r="AK92" s="467">
        <v>111674.02277900001</v>
      </c>
      <c r="AL92" s="658"/>
      <c r="AM92" s="90">
        <v>113392.79934899999</v>
      </c>
      <c r="AN92" s="90">
        <v>115378.946</v>
      </c>
      <c r="AO92" s="90">
        <v>118359.057459</v>
      </c>
      <c r="AP92" s="467">
        <v>122639.52138799999</v>
      </c>
      <c r="AQ92" s="658"/>
      <c r="AR92" s="90">
        <v>126558.668586</v>
      </c>
      <c r="AS92" s="90">
        <v>119612.611878</v>
      </c>
      <c r="AT92" s="90">
        <v>123676.883031</v>
      </c>
      <c r="AU92" s="467">
        <v>23654.322729</v>
      </c>
      <c r="AV92" s="658"/>
      <c r="AW92" s="90">
        <v>23654.322729</v>
      </c>
      <c r="AX92" s="90">
        <v>25377.863472000001</v>
      </c>
      <c r="AY92" s="90">
        <v>28856.359647000001</v>
      </c>
      <c r="AZ92" s="467">
        <v>30513.367189000001</v>
      </c>
      <c r="BA92" s="658"/>
      <c r="BB92" s="90">
        <v>28259.054542000002</v>
      </c>
      <c r="BC92" s="90">
        <v>26896.866188</v>
      </c>
      <c r="BD92" s="90">
        <v>26348.635613999999</v>
      </c>
      <c r="BE92" s="467">
        <v>292487.96211999998</v>
      </c>
      <c r="BF92" s="658"/>
      <c r="BG92" s="90">
        <v>291267.14554900001</v>
      </c>
    </row>
    <row r="93" spans="1:59" ht="14.15" customHeight="1">
      <c r="B93" s="851" t="s">
        <v>888</v>
      </c>
      <c r="C93" s="868" t="s">
        <v>974</v>
      </c>
      <c r="D93" s="49"/>
      <c r="E93" s="49"/>
      <c r="F93" s="49"/>
      <c r="G93" s="49"/>
      <c r="H93" s="657"/>
      <c r="I93" s="49"/>
      <c r="J93" s="49"/>
      <c r="K93" s="49"/>
      <c r="L93" s="49"/>
      <c r="M93" s="658"/>
      <c r="N93" s="90"/>
      <c r="O93" s="90"/>
      <c r="P93" s="90"/>
      <c r="Q93" s="90"/>
      <c r="R93" s="658"/>
      <c r="S93" s="90"/>
      <c r="T93" s="90"/>
      <c r="U93" s="90"/>
      <c r="V93" s="90"/>
      <c r="W93" s="658"/>
      <c r="X93" s="90"/>
      <c r="Y93" s="90"/>
      <c r="Z93" s="90"/>
      <c r="AA93" s="467"/>
      <c r="AB93" s="658"/>
      <c r="AC93" s="90"/>
      <c r="AD93" s="90"/>
      <c r="AE93" s="90"/>
      <c r="AF93" s="467"/>
      <c r="AG93" s="658"/>
      <c r="AH93" s="90"/>
      <c r="AI93" s="90"/>
      <c r="AJ93" s="90"/>
      <c r="AK93" s="467"/>
      <c r="AL93" s="658"/>
      <c r="AM93" s="90"/>
      <c r="AN93" s="90"/>
      <c r="AO93" s="90"/>
      <c r="AP93" s="467"/>
      <c r="AQ93" s="658"/>
      <c r="AR93" s="90"/>
      <c r="AS93" s="90"/>
      <c r="AT93" s="90"/>
      <c r="AU93" s="467"/>
      <c r="AV93" s="658"/>
      <c r="AW93" s="90"/>
      <c r="AX93" s="90"/>
      <c r="AY93" s="90"/>
      <c r="AZ93" s="467"/>
      <c r="BA93" s="658"/>
      <c r="BB93" s="90"/>
      <c r="BC93" s="90"/>
      <c r="BD93" s="90"/>
      <c r="BE93" s="467">
        <v>1145996.6743129999</v>
      </c>
      <c r="BF93" s="658"/>
      <c r="BG93" s="90">
        <v>1145996.6743129999</v>
      </c>
    </row>
    <row r="94" spans="1:59" ht="14.15" customHeight="1">
      <c r="B94" s="851" t="s">
        <v>142</v>
      </c>
      <c r="C94" s="868" t="s">
        <v>975</v>
      </c>
      <c r="D94" s="42">
        <v>529507.27836899995</v>
      </c>
      <c r="E94" s="42">
        <v>527006.05931499996</v>
      </c>
      <c r="F94" s="42">
        <v>521714</v>
      </c>
      <c r="G94" s="42">
        <v>538443</v>
      </c>
      <c r="H94" s="649"/>
      <c r="I94" s="42">
        <v>537194.24448600004</v>
      </c>
      <c r="J94" s="42">
        <v>524806.32216700003</v>
      </c>
      <c r="K94" s="42">
        <v>528003</v>
      </c>
      <c r="L94" s="42">
        <v>520978.1348354824</v>
      </c>
      <c r="M94" s="658"/>
      <c r="N94" s="90">
        <v>517167</v>
      </c>
      <c r="O94" s="90">
        <v>504785.78746399999</v>
      </c>
      <c r="P94" s="90">
        <v>500588.09132900002</v>
      </c>
      <c r="Q94" s="90">
        <v>494132.21263000002</v>
      </c>
      <c r="R94" s="658"/>
      <c r="S94" s="90">
        <v>491057.677004</v>
      </c>
      <c r="T94" s="90">
        <v>490150</v>
      </c>
      <c r="U94" s="90">
        <v>489673.365123</v>
      </c>
      <c r="V94" s="90">
        <v>423893.71477199998</v>
      </c>
      <c r="W94" s="658"/>
      <c r="X94" s="90">
        <v>418670.93827599997</v>
      </c>
      <c r="Y94" s="90">
        <v>378842.05545699998</v>
      </c>
      <c r="Z94" s="90">
        <v>325216.75041600002</v>
      </c>
      <c r="AA94" s="467">
        <v>324264.22515200003</v>
      </c>
      <c r="AB94" s="658"/>
      <c r="AC94" s="90">
        <v>348723.52220100001</v>
      </c>
      <c r="AD94" s="90">
        <v>347758.13435800001</v>
      </c>
      <c r="AE94" s="90">
        <v>350982.093376</v>
      </c>
      <c r="AF94" s="467">
        <v>325584.93489799998</v>
      </c>
      <c r="AG94" s="658"/>
      <c r="AH94" s="90">
        <v>325243.12970400002</v>
      </c>
      <c r="AI94" s="90">
        <v>336712.316161</v>
      </c>
      <c r="AJ94" s="90">
        <v>398199</v>
      </c>
      <c r="AK94" s="467">
        <v>417240</v>
      </c>
      <c r="AL94" s="658"/>
      <c r="AM94" s="90">
        <v>444501.06085299997</v>
      </c>
      <c r="AN94" s="90">
        <v>437255.88500000001</v>
      </c>
      <c r="AO94" s="90">
        <v>451836.21251099999</v>
      </c>
      <c r="AP94" s="467">
        <v>428151.18300000002</v>
      </c>
      <c r="AQ94" s="658"/>
      <c r="AR94" s="90">
        <v>425625.46550799999</v>
      </c>
      <c r="AS94" s="90">
        <v>427562.59791900002</v>
      </c>
      <c r="AT94" s="90">
        <v>430309.36845200002</v>
      </c>
      <c r="AU94" s="467">
        <v>419929.32045399997</v>
      </c>
      <c r="AV94" s="658"/>
      <c r="AW94" s="90">
        <v>437588.71171900001</v>
      </c>
      <c r="AX94" s="90">
        <v>458023.30652099999</v>
      </c>
      <c r="AY94" s="90">
        <v>450796.22513199999</v>
      </c>
      <c r="AZ94" s="467">
        <v>442673.90152999997</v>
      </c>
      <c r="BA94" s="658"/>
      <c r="BB94" s="90">
        <v>451009.09441899997</v>
      </c>
      <c r="BC94" s="90">
        <v>478983.10463100002</v>
      </c>
      <c r="BD94" s="90">
        <v>476089.664422</v>
      </c>
      <c r="BE94" s="467">
        <v>494906.46302299999</v>
      </c>
      <c r="BF94" s="658"/>
      <c r="BG94" s="90">
        <v>517774.65412399999</v>
      </c>
    </row>
    <row r="95" spans="1:59" ht="14.15" customHeight="1">
      <c r="B95" s="851" t="s">
        <v>143</v>
      </c>
      <c r="C95" s="868" t="s">
        <v>976</v>
      </c>
      <c r="D95" s="49">
        <v>120859</v>
      </c>
      <c r="E95" s="49">
        <v>125045</v>
      </c>
      <c r="F95" s="49">
        <v>123832</v>
      </c>
      <c r="G95" s="49">
        <v>115571.526035</v>
      </c>
      <c r="H95" s="657"/>
      <c r="I95" s="49">
        <v>115294.91125999999</v>
      </c>
      <c r="J95" s="49">
        <v>115090.808768</v>
      </c>
      <c r="K95" s="49">
        <v>114973.088127</v>
      </c>
      <c r="L95" s="49">
        <v>135615.13540900001</v>
      </c>
      <c r="M95" s="658"/>
      <c r="N95" s="90">
        <v>135331</v>
      </c>
      <c r="O95" s="90">
        <v>135201.34396500001</v>
      </c>
      <c r="P95" s="90">
        <v>140266.65081299999</v>
      </c>
      <c r="Q95" s="90">
        <v>141097.318225</v>
      </c>
      <c r="R95" s="658"/>
      <c r="S95" s="90">
        <v>138659.04988000001</v>
      </c>
      <c r="T95" s="90">
        <v>138230.967072</v>
      </c>
      <c r="U95" s="90">
        <v>137495.71701600001</v>
      </c>
      <c r="V95" s="90">
        <v>134247.615456</v>
      </c>
      <c r="W95" s="658"/>
      <c r="X95" s="90">
        <v>137804.428193</v>
      </c>
      <c r="Y95" s="90">
        <v>137180.58775899999</v>
      </c>
      <c r="Z95" s="90">
        <v>140174.80079099999</v>
      </c>
      <c r="AA95" s="467">
        <v>148176.274772</v>
      </c>
      <c r="AB95" s="658"/>
      <c r="AC95" s="90">
        <v>149270.10315499999</v>
      </c>
      <c r="AD95" s="90">
        <v>148503.04928199999</v>
      </c>
      <c r="AE95" s="90">
        <v>150011.21608499999</v>
      </c>
      <c r="AF95" s="467">
        <v>140893.39827400001</v>
      </c>
      <c r="AG95" s="658"/>
      <c r="AH95" s="90">
        <v>140568.30940500001</v>
      </c>
      <c r="AI95" s="90">
        <v>141355.58546</v>
      </c>
      <c r="AJ95" s="90">
        <v>141743</v>
      </c>
      <c r="AK95" s="467">
        <v>121408</v>
      </c>
      <c r="AL95" s="658"/>
      <c r="AM95" s="90">
        <v>121037.773586</v>
      </c>
      <c r="AN95" s="90">
        <v>120457.666</v>
      </c>
      <c r="AO95" s="90">
        <v>123173.685667</v>
      </c>
      <c r="AP95" s="467">
        <v>98474.967000000004</v>
      </c>
      <c r="AQ95" s="658"/>
      <c r="AR95" s="90">
        <v>98475.587490000005</v>
      </c>
      <c r="AS95" s="90">
        <v>98741.888856000005</v>
      </c>
      <c r="AT95" s="90">
        <v>97063.468187999999</v>
      </c>
      <c r="AU95" s="467">
        <v>119636.29289899999</v>
      </c>
      <c r="AV95" s="658"/>
      <c r="AW95" s="90">
        <v>119593.123974</v>
      </c>
      <c r="AX95" s="90">
        <v>119448.381374</v>
      </c>
      <c r="AY95" s="90">
        <v>119612.053619</v>
      </c>
      <c r="AZ95" s="467">
        <v>131367.97344599999</v>
      </c>
      <c r="BA95" s="658"/>
      <c r="BB95" s="90">
        <v>131656.60948899999</v>
      </c>
      <c r="BC95" s="90">
        <v>131903.01170900001</v>
      </c>
      <c r="BD95" s="90">
        <v>131494.62929000001</v>
      </c>
      <c r="BE95" s="467">
        <v>131580.00840300001</v>
      </c>
      <c r="BF95" s="658"/>
      <c r="BG95" s="90">
        <v>132433.65442000001</v>
      </c>
    </row>
    <row r="96" spans="1:59" ht="14.15" customHeight="1">
      <c r="B96" s="851" t="s">
        <v>144</v>
      </c>
      <c r="C96" s="868" t="s">
        <v>977</v>
      </c>
      <c r="D96" s="49"/>
      <c r="E96" s="49"/>
      <c r="F96" s="49"/>
      <c r="G96" s="49"/>
      <c r="H96" s="657"/>
      <c r="I96" s="49"/>
      <c r="J96" s="49"/>
      <c r="K96" s="49"/>
      <c r="L96" s="49"/>
      <c r="M96" s="658"/>
      <c r="N96" s="90"/>
      <c r="O96" s="90"/>
      <c r="P96" s="90"/>
      <c r="Q96" s="90"/>
      <c r="R96" s="658"/>
      <c r="S96" s="90"/>
      <c r="T96" s="90"/>
      <c r="U96" s="90"/>
      <c r="V96" s="90"/>
      <c r="W96" s="658"/>
      <c r="X96" s="90"/>
      <c r="Y96" s="90"/>
      <c r="Z96" s="90"/>
      <c r="AA96" s="467"/>
      <c r="AB96" s="658"/>
      <c r="AC96" s="90"/>
      <c r="AD96" s="90"/>
      <c r="AE96" s="90"/>
      <c r="AF96" s="467"/>
      <c r="AG96" s="658"/>
      <c r="AH96" s="90"/>
      <c r="AI96" s="90"/>
      <c r="AJ96" s="90"/>
      <c r="AK96" s="467"/>
      <c r="AL96" s="658"/>
      <c r="AM96" s="90">
        <v>5.1844250000000001</v>
      </c>
      <c r="AN96" s="90">
        <v>0</v>
      </c>
      <c r="AO96" s="90">
        <v>0</v>
      </c>
      <c r="AP96" s="467">
        <v>0</v>
      </c>
      <c r="AQ96" s="658"/>
      <c r="AR96" s="90">
        <v>0</v>
      </c>
      <c r="AS96" s="90">
        <v>0</v>
      </c>
      <c r="AT96" s="90">
        <v>0</v>
      </c>
      <c r="AU96" s="467">
        <v>0</v>
      </c>
      <c r="AV96" s="658"/>
      <c r="AW96" s="90">
        <v>0</v>
      </c>
      <c r="AX96" s="90">
        <v>0</v>
      </c>
      <c r="AY96" s="90">
        <v>0</v>
      </c>
      <c r="AZ96" s="467">
        <v>0</v>
      </c>
      <c r="BA96" s="658"/>
      <c r="BB96" s="90">
        <v>0</v>
      </c>
      <c r="BC96" s="90">
        <v>0</v>
      </c>
      <c r="BD96" s="90">
        <v>0</v>
      </c>
      <c r="BE96" s="42">
        <v>0</v>
      </c>
      <c r="BF96" s="658"/>
      <c r="BG96" s="90">
        <v>0</v>
      </c>
    </row>
    <row r="97" spans="1:59" ht="14.15" customHeight="1">
      <c r="A97" s="15"/>
      <c r="B97" s="853" t="s">
        <v>145</v>
      </c>
      <c r="C97" s="870" t="s">
        <v>978</v>
      </c>
      <c r="D97" s="50">
        <f t="shared" ref="D97:S97" si="101">SUM(D90:D95)</f>
        <v>3568824.2783690002</v>
      </c>
      <c r="E97" s="50">
        <f t="shared" si="101"/>
        <v>3559865.0593149997</v>
      </c>
      <c r="F97" s="50">
        <f t="shared" si="101"/>
        <v>3799199</v>
      </c>
      <c r="G97" s="50">
        <f t="shared" si="101"/>
        <v>3364610.5260350001</v>
      </c>
      <c r="H97" s="660"/>
      <c r="I97" s="50">
        <f t="shared" si="101"/>
        <v>3348505.7491939999</v>
      </c>
      <c r="J97" s="50">
        <f t="shared" si="101"/>
        <v>3204039.1309349998</v>
      </c>
      <c r="K97" s="50">
        <f t="shared" si="101"/>
        <v>3176380.0881269998</v>
      </c>
      <c r="L97" s="50">
        <f t="shared" si="101"/>
        <v>4267949.2702444829</v>
      </c>
      <c r="M97" s="658"/>
      <c r="N97" s="91">
        <f t="shared" si="101"/>
        <v>4186022</v>
      </c>
      <c r="O97" s="91">
        <f t="shared" si="101"/>
        <v>4300824.4407480005</v>
      </c>
      <c r="P97" s="91">
        <f t="shared" si="101"/>
        <v>4181657.8348940001</v>
      </c>
      <c r="Q97" s="91">
        <f t="shared" si="101"/>
        <v>4095827.7372970004</v>
      </c>
      <c r="R97" s="658"/>
      <c r="S97" s="91">
        <f t="shared" si="101"/>
        <v>3417657.1139550004</v>
      </c>
      <c r="T97" s="91">
        <f t="shared" ref="T97:AC97" si="102">SUM(T90:T95)</f>
        <v>3444932.8066229997</v>
      </c>
      <c r="U97" s="91">
        <f t="shared" si="102"/>
        <v>3552565.4693359998</v>
      </c>
      <c r="V97" s="91">
        <f t="shared" si="102"/>
        <v>3607302.7957279999</v>
      </c>
      <c r="W97" s="658"/>
      <c r="X97" s="91">
        <f t="shared" si="102"/>
        <v>3654751.4859730001</v>
      </c>
      <c r="Y97" s="91">
        <f t="shared" si="102"/>
        <v>5110851.8489560001</v>
      </c>
      <c r="Z97" s="91">
        <f t="shared" si="102"/>
        <v>4321456.0125899995</v>
      </c>
      <c r="AA97" s="466">
        <f t="shared" si="102"/>
        <v>4004477.2902839994</v>
      </c>
      <c r="AB97" s="658"/>
      <c r="AC97" s="91">
        <f t="shared" si="102"/>
        <v>4315362.6127530001</v>
      </c>
      <c r="AD97" s="91">
        <f>SUM(AD90:AD95)</f>
        <v>4422371.5406690007</v>
      </c>
      <c r="AE97" s="91">
        <f>SUM(AE90:AE95)</f>
        <v>4521253.7929330003</v>
      </c>
      <c r="AF97" s="466">
        <f t="shared" ref="AF97:AK97" si="103">SUM(AF90:AF95)</f>
        <v>4014292.7535349997</v>
      </c>
      <c r="AG97" s="658"/>
      <c r="AH97" s="91">
        <f t="shared" si="103"/>
        <v>4347552.7521369997</v>
      </c>
      <c r="AI97" s="91">
        <f t="shared" si="103"/>
        <v>4022927.6956730005</v>
      </c>
      <c r="AJ97" s="91">
        <f t="shared" si="103"/>
        <v>4071534</v>
      </c>
      <c r="AK97" s="466">
        <f t="shared" si="103"/>
        <v>4687286.1887699999</v>
      </c>
      <c r="AL97" s="658"/>
      <c r="AM97" s="91">
        <f>+SUM(AM90:AM96)</f>
        <v>4882848.3133570002</v>
      </c>
      <c r="AN97" s="91">
        <f>+SUM(AN90:AN96)</f>
        <v>5051074.546000001</v>
      </c>
      <c r="AO97" s="91">
        <f>+SUM(AO90:AO96)</f>
        <v>5316019.255712999</v>
      </c>
      <c r="AP97" s="466">
        <f>+SUM(AP90:AP96)</f>
        <v>4974444.0183880003</v>
      </c>
      <c r="AQ97" s="658"/>
      <c r="AR97" s="91">
        <v>5191845.7485920005</v>
      </c>
      <c r="AS97" s="91">
        <f t="shared" ref="AS97:BE97" si="104">+SUM(AS90:AS96)</f>
        <v>4892074.5527120009</v>
      </c>
      <c r="AT97" s="91">
        <f t="shared" si="104"/>
        <v>4811177.9671620009</v>
      </c>
      <c r="AU97" s="466">
        <f t="shared" si="104"/>
        <v>4593815.3936499991</v>
      </c>
      <c r="AV97" s="658"/>
      <c r="AW97" s="91">
        <f t="shared" si="104"/>
        <v>4264915.3794780001</v>
      </c>
      <c r="AX97" s="91">
        <f t="shared" si="104"/>
        <v>4282049.6915490003</v>
      </c>
      <c r="AY97" s="91">
        <f t="shared" si="104"/>
        <v>4298060.2350720009</v>
      </c>
      <c r="AZ97" s="466">
        <f t="shared" si="104"/>
        <v>4528343.4133160003</v>
      </c>
      <c r="BA97" s="658"/>
      <c r="BB97" s="91">
        <f t="shared" si="104"/>
        <v>4363642.919373</v>
      </c>
      <c r="BC97" s="91">
        <f t="shared" si="104"/>
        <v>4180886.647934</v>
      </c>
      <c r="BD97" s="91">
        <f t="shared" si="104"/>
        <v>3871132.198543</v>
      </c>
      <c r="BE97" s="91">
        <f t="shared" si="104"/>
        <v>6010407.9578130003</v>
      </c>
      <c r="BF97" s="658"/>
      <c r="BG97" s="91">
        <f t="shared" ref="BG97" si="105">+SUM(BG90:BG96)</f>
        <v>6634043.653229001</v>
      </c>
    </row>
    <row r="98" spans="1:59" ht="14.15" customHeight="1">
      <c r="B98" s="850" t="s">
        <v>146</v>
      </c>
      <c r="C98" s="871" t="s">
        <v>980</v>
      </c>
      <c r="D98" s="685"/>
      <c r="E98" s="685"/>
      <c r="F98" s="685"/>
      <c r="G98" s="685"/>
      <c r="H98" s="658"/>
      <c r="I98" s="685"/>
      <c r="J98" s="685"/>
      <c r="K98" s="685"/>
      <c r="L98" s="685"/>
      <c r="M98" s="658"/>
      <c r="N98" s="685"/>
      <c r="O98" s="685"/>
      <c r="P98" s="685"/>
      <c r="Q98" s="685"/>
      <c r="R98" s="658"/>
      <c r="S98" s="685"/>
      <c r="T98" s="685"/>
      <c r="U98" s="685"/>
      <c r="V98" s="685"/>
      <c r="W98" s="658"/>
      <c r="X98" s="685"/>
      <c r="Y98" s="685"/>
      <c r="Z98" s="685"/>
      <c r="AA98" s="685"/>
      <c r="AB98" s="658"/>
      <c r="AC98" s="685"/>
      <c r="AD98" s="685"/>
      <c r="AE98" s="685"/>
      <c r="AF98" s="685"/>
      <c r="AG98" s="658"/>
      <c r="AH98" s="685"/>
      <c r="AI98" s="685"/>
      <c r="AJ98" s="685"/>
      <c r="AK98" s="685"/>
      <c r="AL98" s="658"/>
      <c r="AM98" s="685"/>
      <c r="AN98" s="685"/>
      <c r="AO98" s="685"/>
      <c r="AP98" s="685"/>
      <c r="AQ98" s="658"/>
      <c r="AR98" s="685"/>
      <c r="AS98" s="685"/>
      <c r="AT98" s="685"/>
      <c r="AU98" s="685"/>
      <c r="AV98" s="658"/>
      <c r="AW98" s="685"/>
      <c r="AX98" s="685"/>
      <c r="AY98" s="685"/>
      <c r="AZ98" s="685"/>
      <c r="BA98" s="658"/>
      <c r="BB98" s="685"/>
      <c r="BC98" s="685"/>
      <c r="BD98" s="685"/>
      <c r="BE98" s="685"/>
      <c r="BF98" s="658"/>
      <c r="BG98" s="685"/>
    </row>
    <row r="99" spans="1:59" ht="14.15" customHeight="1">
      <c r="B99" s="851" t="s">
        <v>139</v>
      </c>
      <c r="C99" s="868" t="s">
        <v>981</v>
      </c>
      <c r="D99" s="49">
        <v>1118970</v>
      </c>
      <c r="E99" s="49">
        <v>1105721</v>
      </c>
      <c r="F99" s="49">
        <v>1410937</v>
      </c>
      <c r="G99" s="49">
        <v>1575979.3</v>
      </c>
      <c r="H99" s="660"/>
      <c r="I99" s="49">
        <v>1570673.9864759999</v>
      </c>
      <c r="J99" s="49">
        <v>1627110</v>
      </c>
      <c r="K99" s="49">
        <v>1604659.4942900001</v>
      </c>
      <c r="L99" s="49">
        <v>513957</v>
      </c>
      <c r="M99" s="658"/>
      <c r="N99" s="90">
        <v>518525</v>
      </c>
      <c r="O99" s="90">
        <v>449125.75967200001</v>
      </c>
      <c r="P99" s="90">
        <v>501959.549107</v>
      </c>
      <c r="Q99" s="90">
        <v>578222.54450900003</v>
      </c>
      <c r="R99" s="658"/>
      <c r="S99" s="90">
        <v>442540.26234399999</v>
      </c>
      <c r="T99" s="90">
        <v>476541.52835199999</v>
      </c>
      <c r="U99" s="90">
        <v>518877.671577</v>
      </c>
      <c r="V99" s="90">
        <v>669054.16815200006</v>
      </c>
      <c r="W99" s="658"/>
      <c r="X99" s="90">
        <v>735797.66159699997</v>
      </c>
      <c r="Y99" s="90">
        <v>1203651.6013509999</v>
      </c>
      <c r="Z99" s="90">
        <v>988933.97861500003</v>
      </c>
      <c r="AA99" s="467">
        <v>586270.77205300005</v>
      </c>
      <c r="AB99" s="658"/>
      <c r="AC99" s="90">
        <v>842337.41791199998</v>
      </c>
      <c r="AD99" s="90">
        <v>819121.84947500005</v>
      </c>
      <c r="AE99" s="90">
        <v>713308.38569300005</v>
      </c>
      <c r="AF99" s="467">
        <v>483336.14570200001</v>
      </c>
      <c r="AG99" s="658"/>
      <c r="AH99" s="90">
        <v>498103.93838499999</v>
      </c>
      <c r="AI99" s="90">
        <v>952113.06718400004</v>
      </c>
      <c r="AJ99" s="90">
        <v>1181296</v>
      </c>
      <c r="AK99" s="467">
        <v>492082.96645499999</v>
      </c>
      <c r="AL99" s="658"/>
      <c r="AM99" s="90">
        <v>671874.82811700006</v>
      </c>
      <c r="AN99" s="90">
        <v>834403.56200000003</v>
      </c>
      <c r="AO99" s="90">
        <v>1129105.1200000001</v>
      </c>
      <c r="AP99" s="467">
        <v>495008.02500000002</v>
      </c>
      <c r="AQ99" s="658"/>
      <c r="AR99" s="90">
        <v>362925.58667699998</v>
      </c>
      <c r="AS99" s="90">
        <v>749987.40223000001</v>
      </c>
      <c r="AT99" s="90">
        <v>907321.035791</v>
      </c>
      <c r="AU99" s="467">
        <v>997575.59141500003</v>
      </c>
      <c r="AV99" s="658"/>
      <c r="AW99" s="90">
        <v>1702271.5629489999</v>
      </c>
      <c r="AX99" s="90">
        <v>1688157.0510430001</v>
      </c>
      <c r="AY99" s="90">
        <v>1765299.027731</v>
      </c>
      <c r="AZ99" s="467">
        <v>1675906.1899029999</v>
      </c>
      <c r="BA99" s="658"/>
      <c r="BB99" s="90">
        <v>2270336.1474080002</v>
      </c>
      <c r="BC99" s="90">
        <v>2554728.8856890001</v>
      </c>
      <c r="BD99" s="90">
        <v>2812599.8921889998</v>
      </c>
      <c r="BE99" s="467">
        <v>1084895.3643420001</v>
      </c>
      <c r="BF99" s="658"/>
      <c r="BG99" s="90">
        <v>771038.39104699995</v>
      </c>
    </row>
    <row r="100" spans="1:59" ht="14.15" customHeight="1">
      <c r="B100" s="851" t="s">
        <v>147</v>
      </c>
      <c r="C100" s="868" t="s">
        <v>982</v>
      </c>
      <c r="D100" s="49" t="s">
        <v>83</v>
      </c>
      <c r="E100" s="49" t="s">
        <v>83</v>
      </c>
      <c r="F100" s="49" t="s">
        <v>83</v>
      </c>
      <c r="G100" s="49" t="s">
        <v>83</v>
      </c>
      <c r="H100" s="660"/>
      <c r="I100" s="49" t="s">
        <v>83</v>
      </c>
      <c r="J100" s="49" t="s">
        <v>83</v>
      </c>
      <c r="K100" s="49" t="s">
        <v>83</v>
      </c>
      <c r="L100" s="49" t="s">
        <v>83</v>
      </c>
      <c r="M100" s="658"/>
      <c r="N100" s="49" t="s">
        <v>83</v>
      </c>
      <c r="O100" s="49" t="s">
        <v>83</v>
      </c>
      <c r="P100" s="49" t="s">
        <v>83</v>
      </c>
      <c r="Q100" s="49" t="s">
        <v>83</v>
      </c>
      <c r="R100" s="658"/>
      <c r="S100" s="49" t="s">
        <v>83</v>
      </c>
      <c r="T100" s="49" t="s">
        <v>83</v>
      </c>
      <c r="U100" s="49" t="s">
        <v>83</v>
      </c>
      <c r="V100" s="49" t="s">
        <v>83</v>
      </c>
      <c r="W100" s="658"/>
      <c r="X100" s="49" t="s">
        <v>83</v>
      </c>
      <c r="Y100" s="49" t="s">
        <v>83</v>
      </c>
      <c r="Z100" s="49" t="s">
        <v>83</v>
      </c>
      <c r="AA100" s="464" t="s">
        <v>83</v>
      </c>
      <c r="AB100" s="658"/>
      <c r="AC100" s="49" t="s">
        <v>83</v>
      </c>
      <c r="AD100" s="49">
        <v>14512.102846</v>
      </c>
      <c r="AE100" s="49">
        <v>10793.716537</v>
      </c>
      <c r="AF100" s="464">
        <v>43473.678802000002</v>
      </c>
      <c r="AG100" s="658"/>
      <c r="AH100" s="49" t="s">
        <v>83</v>
      </c>
      <c r="AI100" s="49" t="s">
        <v>83</v>
      </c>
      <c r="AJ100" s="49" t="s">
        <v>83</v>
      </c>
      <c r="AK100" s="464" t="s">
        <v>83</v>
      </c>
      <c r="AL100" s="658"/>
      <c r="AM100" s="49" t="s">
        <v>83</v>
      </c>
      <c r="AN100" s="49">
        <v>0</v>
      </c>
      <c r="AO100" s="49">
        <v>0</v>
      </c>
      <c r="AP100" s="464">
        <v>105.97361600000001</v>
      </c>
      <c r="AQ100" s="658"/>
      <c r="AR100" s="49">
        <v>0</v>
      </c>
      <c r="AS100" s="49">
        <v>0</v>
      </c>
      <c r="AT100" s="49">
        <v>0</v>
      </c>
      <c r="AU100" s="464">
        <v>0</v>
      </c>
      <c r="AV100" s="658"/>
      <c r="AW100" s="49">
        <v>1005.845637</v>
      </c>
      <c r="AX100" s="49">
        <v>0</v>
      </c>
      <c r="AY100" s="49">
        <v>0</v>
      </c>
      <c r="AZ100" s="464">
        <v>0</v>
      </c>
      <c r="BA100" s="658"/>
      <c r="BB100" s="49">
        <v>0</v>
      </c>
      <c r="BC100" s="49">
        <v>0</v>
      </c>
      <c r="BD100" s="49">
        <v>0</v>
      </c>
      <c r="BE100" s="464">
        <v>0</v>
      </c>
      <c r="BF100" s="658"/>
      <c r="BG100" s="49">
        <v>0</v>
      </c>
    </row>
    <row r="101" spans="1:59" ht="14.15" customHeight="1">
      <c r="B101" s="851" t="s">
        <v>140</v>
      </c>
      <c r="C101" s="868" t="s">
        <v>973</v>
      </c>
      <c r="D101" s="113" t="s">
        <v>83</v>
      </c>
      <c r="E101" s="113" t="s">
        <v>83</v>
      </c>
      <c r="F101" s="113" t="s">
        <v>83</v>
      </c>
      <c r="G101" s="113" t="s">
        <v>83</v>
      </c>
      <c r="H101" s="660"/>
      <c r="I101" s="113" t="s">
        <v>83</v>
      </c>
      <c r="J101" s="113" t="s">
        <v>83</v>
      </c>
      <c r="K101" s="113" t="s">
        <v>83</v>
      </c>
      <c r="L101" s="113" t="s">
        <v>83</v>
      </c>
      <c r="M101" s="658"/>
      <c r="N101" s="113" t="s">
        <v>83</v>
      </c>
      <c r="O101" s="113" t="s">
        <v>83</v>
      </c>
      <c r="P101" s="113" t="s">
        <v>83</v>
      </c>
      <c r="Q101" s="113" t="s">
        <v>83</v>
      </c>
      <c r="R101" s="658"/>
      <c r="S101" s="113" t="s">
        <v>83</v>
      </c>
      <c r="T101" s="113" t="s">
        <v>83</v>
      </c>
      <c r="U101" s="113" t="s">
        <v>83</v>
      </c>
      <c r="V101" s="113" t="s">
        <v>83</v>
      </c>
      <c r="W101" s="658"/>
      <c r="X101" s="90">
        <v>9717.8644590000004</v>
      </c>
      <c r="Y101" s="90">
        <v>6931.8489820000004</v>
      </c>
      <c r="Z101" s="90">
        <v>4307.6317920000001</v>
      </c>
      <c r="AA101" s="467">
        <v>10942.767313</v>
      </c>
      <c r="AB101" s="658"/>
      <c r="AC101" s="90">
        <v>8522.1785299999992</v>
      </c>
      <c r="AD101" s="90">
        <v>6306.5892080000003</v>
      </c>
      <c r="AE101" s="90">
        <v>3754.5109109999999</v>
      </c>
      <c r="AF101" s="467">
        <v>2795.3817730000001</v>
      </c>
      <c r="AG101" s="658"/>
      <c r="AH101" s="90">
        <v>7392.0425960000002</v>
      </c>
      <c r="AI101" s="90">
        <v>4653.5341090000002</v>
      </c>
      <c r="AJ101" s="90">
        <v>2620</v>
      </c>
      <c r="AK101" s="467">
        <v>13408.029365</v>
      </c>
      <c r="AL101" s="658"/>
      <c r="AM101" s="90">
        <v>10108.298379</v>
      </c>
      <c r="AN101" s="90">
        <v>6790.3850000000002</v>
      </c>
      <c r="AO101" s="90">
        <v>3625.28</v>
      </c>
      <c r="AP101" s="467">
        <v>15752.684999999999</v>
      </c>
      <c r="AQ101" s="658"/>
      <c r="AR101" s="90">
        <v>10233.775613</v>
      </c>
      <c r="AS101" s="90">
        <v>5805.2604430000001</v>
      </c>
      <c r="AT101" s="90">
        <v>2623.070217</v>
      </c>
      <c r="AU101" s="467">
        <v>19911.478821000001</v>
      </c>
      <c r="AV101" s="658"/>
      <c r="AW101" s="90">
        <v>15209.480586</v>
      </c>
      <c r="AX101" s="90">
        <v>7153.1813549999997</v>
      </c>
      <c r="AY101" s="90">
        <v>1628.8952999999999</v>
      </c>
      <c r="AZ101" s="467">
        <v>18090.362416</v>
      </c>
      <c r="BA101" s="658"/>
      <c r="BB101" s="90">
        <v>14552.483152000001</v>
      </c>
      <c r="BC101" s="90">
        <v>8950.2461939999994</v>
      </c>
      <c r="BD101" s="90">
        <v>6309.2332390000001</v>
      </c>
      <c r="BE101" s="467">
        <v>12077.15718</v>
      </c>
      <c r="BF101" s="658"/>
      <c r="BG101" s="90">
        <v>8524.8099860000002</v>
      </c>
    </row>
    <row r="102" spans="1:59" ht="14.15" customHeight="1">
      <c r="B102" s="851" t="s">
        <v>148</v>
      </c>
      <c r="C102" s="868" t="s">
        <v>983</v>
      </c>
      <c r="D102" s="49">
        <v>506588</v>
      </c>
      <c r="E102" s="49">
        <v>382453</v>
      </c>
      <c r="F102" s="49">
        <v>480381</v>
      </c>
      <c r="G102" s="49">
        <v>699783</v>
      </c>
      <c r="H102" s="660"/>
      <c r="I102" s="49">
        <v>827347.082329</v>
      </c>
      <c r="J102" s="49">
        <v>657667.44106099999</v>
      </c>
      <c r="K102" s="49">
        <v>452281.94258700003</v>
      </c>
      <c r="L102" s="49">
        <v>261794.67289599997</v>
      </c>
      <c r="M102" s="658"/>
      <c r="N102" s="90">
        <v>580969</v>
      </c>
      <c r="O102" s="90">
        <v>442189.635641</v>
      </c>
      <c r="P102" s="90">
        <v>412203.375306</v>
      </c>
      <c r="Q102" s="90">
        <v>414115.40274599998</v>
      </c>
      <c r="R102" s="658"/>
      <c r="S102" s="90">
        <v>591694.82028300001</v>
      </c>
      <c r="T102" s="90">
        <v>609505.50832799997</v>
      </c>
      <c r="U102" s="90">
        <v>514973.93413499999</v>
      </c>
      <c r="V102" s="90">
        <v>627645.56828000001</v>
      </c>
      <c r="W102" s="658"/>
      <c r="X102" s="90">
        <v>676636.66743000003</v>
      </c>
      <c r="Y102" s="90">
        <v>701026.78042099997</v>
      </c>
      <c r="Z102" s="90">
        <v>629065.69329700002</v>
      </c>
      <c r="AA102" s="467">
        <v>616080.80330100004</v>
      </c>
      <c r="AB102" s="658"/>
      <c r="AC102" s="90">
        <v>935250.43599999999</v>
      </c>
      <c r="AD102" s="90">
        <v>802413.98603399994</v>
      </c>
      <c r="AE102" s="90">
        <v>602846.56879499997</v>
      </c>
      <c r="AF102" s="467">
        <v>692407.60016699997</v>
      </c>
      <c r="AG102" s="658"/>
      <c r="AH102" s="90">
        <v>908470.29104399995</v>
      </c>
      <c r="AI102" s="90">
        <v>762664.08024300006</v>
      </c>
      <c r="AJ102" s="90">
        <v>907646</v>
      </c>
      <c r="AK102" s="467">
        <v>831295</v>
      </c>
      <c r="AL102" s="658"/>
      <c r="AM102" s="90">
        <v>1182202.8097309999</v>
      </c>
      <c r="AN102" s="90">
        <v>995502.32299999997</v>
      </c>
      <c r="AO102" s="90">
        <v>1074740.787</v>
      </c>
      <c r="AP102" s="467">
        <v>1375460.828</v>
      </c>
      <c r="AQ102" s="658"/>
      <c r="AR102" s="90">
        <v>1611683.635698</v>
      </c>
      <c r="AS102" s="90">
        <v>1507106.9280000001</v>
      </c>
      <c r="AT102" s="90">
        <v>2067592.9023890002</v>
      </c>
      <c r="AU102" s="467">
        <v>2320961.8581989999</v>
      </c>
      <c r="AV102" s="658"/>
      <c r="AW102" s="90">
        <v>2477146.7274130001</v>
      </c>
      <c r="AX102" s="90">
        <v>2378980.4857880003</v>
      </c>
      <c r="AY102" s="90">
        <v>2493158.6530869999</v>
      </c>
      <c r="AZ102" s="467">
        <v>3137700.5144779999</v>
      </c>
      <c r="BA102" s="658"/>
      <c r="BB102" s="90">
        <v>2881388.4194749999</v>
      </c>
      <c r="BC102" s="90">
        <v>2623591.3886550004</v>
      </c>
      <c r="BD102" s="90">
        <v>2299401.4731049999</v>
      </c>
      <c r="BE102" s="467">
        <v>1633982.9806540001</v>
      </c>
      <c r="BF102" s="658"/>
      <c r="BG102" s="90">
        <v>1670899.6646819999</v>
      </c>
    </row>
    <row r="103" spans="1:59" ht="14.15" customHeight="1">
      <c r="B103" s="851" t="s">
        <v>149</v>
      </c>
      <c r="C103" s="868" t="s">
        <v>984</v>
      </c>
      <c r="D103" s="49">
        <v>37224</v>
      </c>
      <c r="E103" s="49">
        <v>37424</v>
      </c>
      <c r="F103" s="49">
        <v>36840</v>
      </c>
      <c r="G103" s="49">
        <v>193297.99286599999</v>
      </c>
      <c r="H103" s="660"/>
      <c r="I103" s="49">
        <v>200205.95096300001</v>
      </c>
      <c r="J103" s="49">
        <v>203100.36077999999</v>
      </c>
      <c r="K103" s="49">
        <v>204368</v>
      </c>
      <c r="L103" s="49">
        <v>200574</v>
      </c>
      <c r="M103" s="658"/>
      <c r="N103" s="90">
        <v>205701</v>
      </c>
      <c r="O103" s="90">
        <v>207609.244661</v>
      </c>
      <c r="P103" s="90">
        <v>209170.639738</v>
      </c>
      <c r="Q103" s="90">
        <v>209731.36713900001</v>
      </c>
      <c r="R103" s="658"/>
      <c r="S103" s="90">
        <v>213050.22508999999</v>
      </c>
      <c r="T103" s="90">
        <v>216942.498506</v>
      </c>
      <c r="U103" s="90">
        <v>233849.56314499999</v>
      </c>
      <c r="V103" s="90">
        <v>234358.849238</v>
      </c>
      <c r="W103" s="658"/>
      <c r="X103" s="90">
        <v>237330.762823</v>
      </c>
      <c r="Y103" s="90">
        <v>240537.97484099999</v>
      </c>
      <c r="Z103" s="90">
        <v>241021.955197</v>
      </c>
      <c r="AA103" s="467">
        <v>232419.58940900001</v>
      </c>
      <c r="AB103" s="658"/>
      <c r="AC103" s="90">
        <v>233611.096704</v>
      </c>
      <c r="AD103" s="90">
        <v>224869.56151699999</v>
      </c>
      <c r="AE103" s="90">
        <v>216830.11176299999</v>
      </c>
      <c r="AF103" s="467">
        <v>217789.02993799999</v>
      </c>
      <c r="AG103" s="658"/>
      <c r="AH103" s="90">
        <v>220082.03107200001</v>
      </c>
      <c r="AI103" s="90">
        <v>222150.06927000001</v>
      </c>
      <c r="AJ103" s="90">
        <v>222180</v>
      </c>
      <c r="AK103" s="467">
        <v>159928.45613800001</v>
      </c>
      <c r="AL103" s="658"/>
      <c r="AM103" s="90">
        <v>17522.202017</v>
      </c>
      <c r="AN103" s="90">
        <v>19366.438999999998</v>
      </c>
      <c r="AO103" s="90">
        <v>19729.618999999999</v>
      </c>
      <c r="AP103" s="467">
        <v>22469.825000000001</v>
      </c>
      <c r="AQ103" s="658"/>
      <c r="AR103" s="90">
        <v>17877.119739000002</v>
      </c>
      <c r="AS103" s="90">
        <v>18556.623050999999</v>
      </c>
      <c r="AT103" s="90">
        <v>18955.119739000002</v>
      </c>
      <c r="AU103" s="467">
        <v>25734.077855</v>
      </c>
      <c r="AV103" s="658"/>
      <c r="AW103" s="90">
        <v>35023.294664000001</v>
      </c>
      <c r="AX103" s="90">
        <v>19889.185667000002</v>
      </c>
      <c r="AY103" s="90">
        <v>16309.547417</v>
      </c>
      <c r="AZ103" s="467">
        <v>17014.062161999998</v>
      </c>
      <c r="BA103" s="658"/>
      <c r="BB103" s="90">
        <v>16690.258476999999</v>
      </c>
      <c r="BC103" s="90">
        <v>17378.523605999999</v>
      </c>
      <c r="BD103" s="90">
        <v>18334.029834000001</v>
      </c>
      <c r="BE103" s="467">
        <v>16976.247854000001</v>
      </c>
      <c r="BF103" s="658"/>
      <c r="BG103" s="90">
        <v>17257.183422999999</v>
      </c>
    </row>
    <row r="104" spans="1:59" ht="14.15" customHeight="1">
      <c r="B104" s="851" t="s">
        <v>150</v>
      </c>
      <c r="C104" s="868" t="s">
        <v>985</v>
      </c>
      <c r="D104" s="49">
        <v>167263</v>
      </c>
      <c r="E104" s="49">
        <v>136818</v>
      </c>
      <c r="F104" s="49">
        <v>159468</v>
      </c>
      <c r="G104" s="49">
        <v>58787.718008999997</v>
      </c>
      <c r="H104" s="660"/>
      <c r="I104" s="49">
        <v>140372.74421999999</v>
      </c>
      <c r="J104" s="49">
        <v>147968.33055000001</v>
      </c>
      <c r="K104" s="49">
        <v>163186.21907799999</v>
      </c>
      <c r="L104" s="49">
        <v>44981</v>
      </c>
      <c r="M104" s="658"/>
      <c r="N104" s="90">
        <v>91987</v>
      </c>
      <c r="O104" s="90">
        <v>107156.00496599999</v>
      </c>
      <c r="P104" s="90">
        <v>136577.40926099999</v>
      </c>
      <c r="Q104" s="90">
        <v>48207.882515999998</v>
      </c>
      <c r="R104" s="658"/>
      <c r="S104" s="90">
        <v>67673.980890999999</v>
      </c>
      <c r="T104" s="90">
        <v>100137.858326</v>
      </c>
      <c r="U104" s="90">
        <v>128085.213921</v>
      </c>
      <c r="V104" s="90">
        <v>53990.828158999997</v>
      </c>
      <c r="W104" s="658"/>
      <c r="X104" s="90">
        <v>82603.471737</v>
      </c>
      <c r="Y104" s="90">
        <v>127662.21589799999</v>
      </c>
      <c r="Z104" s="90">
        <v>196159.748593</v>
      </c>
      <c r="AA104" s="467">
        <v>147010.63485900001</v>
      </c>
      <c r="AB104" s="658"/>
      <c r="AC104" s="90">
        <v>181732.23144800001</v>
      </c>
      <c r="AD104" s="90">
        <v>120546.50757</v>
      </c>
      <c r="AE104" s="90">
        <v>177200.96178899999</v>
      </c>
      <c r="AF104" s="467">
        <v>70447.932365000001</v>
      </c>
      <c r="AG104" s="658"/>
      <c r="AH104" s="90">
        <v>112267.11081300001</v>
      </c>
      <c r="AI104" s="90">
        <v>119808.69905</v>
      </c>
      <c r="AJ104" s="90">
        <v>169870</v>
      </c>
      <c r="AK104" s="467">
        <v>72561.852429999999</v>
      </c>
      <c r="AL104" s="658"/>
      <c r="AM104" s="90">
        <v>153278.00815400001</v>
      </c>
      <c r="AN104" s="90">
        <v>232274.85699999999</v>
      </c>
      <c r="AO104" s="90">
        <v>234388.93599999999</v>
      </c>
      <c r="AP104" s="467">
        <v>125136.72191199999</v>
      </c>
      <c r="AQ104" s="658"/>
      <c r="AR104" s="90">
        <v>185485.201524</v>
      </c>
      <c r="AS104" s="90">
        <v>154667.80741499999</v>
      </c>
      <c r="AT104" s="90">
        <v>196777.66564699999</v>
      </c>
      <c r="AU104" s="467">
        <v>47315.590289</v>
      </c>
      <c r="AV104" s="658"/>
      <c r="AW104" s="90">
        <v>50195.369309000002</v>
      </c>
      <c r="AX104" s="90">
        <v>49286.781331999999</v>
      </c>
      <c r="AY104" s="90">
        <v>94866.371583</v>
      </c>
      <c r="AZ104" s="467">
        <v>46684.000626000001</v>
      </c>
      <c r="BA104" s="658"/>
      <c r="BB104" s="90">
        <v>115479.494406</v>
      </c>
      <c r="BC104" s="90">
        <v>144560.78184499999</v>
      </c>
      <c r="BD104" s="90">
        <v>171419.273414</v>
      </c>
      <c r="BE104" s="467">
        <v>33980.565749000001</v>
      </c>
      <c r="BF104" s="658"/>
      <c r="BG104" s="90">
        <v>81061.801410999993</v>
      </c>
    </row>
    <row r="105" spans="1:59" ht="14.15" customHeight="1">
      <c r="B105" s="851" t="s">
        <v>151</v>
      </c>
      <c r="C105" s="868" t="s">
        <v>986</v>
      </c>
      <c r="D105" s="49">
        <v>15363</v>
      </c>
      <c r="E105" s="49">
        <v>18018</v>
      </c>
      <c r="F105" s="49">
        <v>23721</v>
      </c>
      <c r="G105" s="49">
        <v>23593</v>
      </c>
      <c r="H105" s="660"/>
      <c r="I105" s="49">
        <v>27504.840809000001</v>
      </c>
      <c r="J105" s="49">
        <v>18838.438876</v>
      </c>
      <c r="K105" s="49">
        <v>25028.401269000002</v>
      </c>
      <c r="L105" s="49">
        <v>35848.857551000001</v>
      </c>
      <c r="M105" s="658"/>
      <c r="N105" s="90">
        <v>27199</v>
      </c>
      <c r="O105" s="90">
        <v>28144.393076</v>
      </c>
      <c r="P105" s="90">
        <v>37234.705363000001</v>
      </c>
      <c r="Q105" s="90">
        <v>38880.271021</v>
      </c>
      <c r="R105" s="658"/>
      <c r="S105" s="90">
        <v>32565.360941999999</v>
      </c>
      <c r="T105" s="90">
        <v>32370.926044</v>
      </c>
      <c r="U105" s="90">
        <v>43763.945615999997</v>
      </c>
      <c r="V105" s="90">
        <v>46128.259511999997</v>
      </c>
      <c r="W105" s="658"/>
      <c r="X105" s="90">
        <v>40070.393322000004</v>
      </c>
      <c r="Y105" s="90">
        <v>40623.857129000004</v>
      </c>
      <c r="Z105" s="90">
        <v>50869.694031999999</v>
      </c>
      <c r="AA105" s="467">
        <v>53987.761609000001</v>
      </c>
      <c r="AB105" s="658"/>
      <c r="AC105" s="90">
        <v>38570.238510000003</v>
      </c>
      <c r="AD105" s="90">
        <v>42886.566412</v>
      </c>
      <c r="AE105" s="90">
        <v>59018.473277999998</v>
      </c>
      <c r="AF105" s="467">
        <v>59718.489708000001</v>
      </c>
      <c r="AG105" s="658"/>
      <c r="AH105" s="90">
        <v>41719.267577999999</v>
      </c>
      <c r="AI105" s="90">
        <v>48910.021079999999</v>
      </c>
      <c r="AJ105" s="90">
        <v>63931</v>
      </c>
      <c r="AK105" s="467">
        <v>63542.240793999998</v>
      </c>
      <c r="AL105" s="658"/>
      <c r="AM105" s="90">
        <v>49538.028888000001</v>
      </c>
      <c r="AN105" s="90">
        <v>53859.726000000002</v>
      </c>
      <c r="AO105" s="90">
        <v>70435.253060999996</v>
      </c>
      <c r="AP105" s="467">
        <v>70123.91</v>
      </c>
      <c r="AQ105" s="658"/>
      <c r="AR105" s="90">
        <v>60900.016623000003</v>
      </c>
      <c r="AS105" s="90">
        <v>65695.087035999997</v>
      </c>
      <c r="AT105" s="90">
        <v>82870.838975999999</v>
      </c>
      <c r="AU105" s="467">
        <v>79980.715198000005</v>
      </c>
      <c r="AV105" s="658"/>
      <c r="AW105" s="90">
        <v>64610.573327999999</v>
      </c>
      <c r="AX105" s="90">
        <v>68561.109058999995</v>
      </c>
      <c r="AY105" s="90">
        <v>84759.293374999994</v>
      </c>
      <c r="AZ105" s="467">
        <v>82743.622984000001</v>
      </c>
      <c r="BA105" s="658"/>
      <c r="BB105" s="90">
        <v>62476.995792000002</v>
      </c>
      <c r="BC105" s="90">
        <v>64803.268108999997</v>
      </c>
      <c r="BD105" s="90">
        <v>78607.645164999994</v>
      </c>
      <c r="BE105" s="467">
        <v>72374.959782999998</v>
      </c>
      <c r="BF105" s="658"/>
      <c r="BG105" s="90">
        <v>60032.706558999998</v>
      </c>
    </row>
    <row r="106" spans="1:59" ht="14.15" customHeight="1">
      <c r="A106" s="15"/>
      <c r="B106" s="851" t="s">
        <v>152</v>
      </c>
      <c r="C106" s="868" t="s">
        <v>987</v>
      </c>
      <c r="D106" s="49">
        <v>12876</v>
      </c>
      <c r="E106" s="49">
        <v>18592</v>
      </c>
      <c r="F106" s="49">
        <v>14871</v>
      </c>
      <c r="G106" s="49">
        <v>15188.662149</v>
      </c>
      <c r="H106" s="660"/>
      <c r="I106" s="49">
        <v>14586.700566</v>
      </c>
      <c r="J106" s="49">
        <v>23908.899956000001</v>
      </c>
      <c r="K106" s="49">
        <v>24552</v>
      </c>
      <c r="L106" s="49">
        <v>24133.032254000002</v>
      </c>
      <c r="M106" s="658"/>
      <c r="N106" s="90">
        <v>17900</v>
      </c>
      <c r="O106" s="90">
        <v>14849.0908</v>
      </c>
      <c r="P106" s="90">
        <v>18497.016686999999</v>
      </c>
      <c r="Q106" s="90">
        <v>33093.411409</v>
      </c>
      <c r="R106" s="658"/>
      <c r="S106" s="90">
        <v>31716.029284</v>
      </c>
      <c r="T106" s="90">
        <v>28257.828880000001</v>
      </c>
      <c r="U106" s="90">
        <v>24987.265497</v>
      </c>
      <c r="V106" s="90">
        <v>49014.672731999999</v>
      </c>
      <c r="W106" s="658"/>
      <c r="X106" s="90">
        <v>41790.142843000001</v>
      </c>
      <c r="Y106" s="90">
        <v>55925.642798000001</v>
      </c>
      <c r="Z106" s="90">
        <v>48739.334307999998</v>
      </c>
      <c r="AA106" s="467">
        <v>52554.769776000001</v>
      </c>
      <c r="AB106" s="658"/>
      <c r="AC106" s="90">
        <v>51729.069054</v>
      </c>
      <c r="AD106" s="90">
        <v>36976.353072999998</v>
      </c>
      <c r="AE106" s="90">
        <v>35227.548843999997</v>
      </c>
      <c r="AF106" s="467">
        <v>30178.961960000001</v>
      </c>
      <c r="AG106" s="658"/>
      <c r="AH106" s="90">
        <v>30522.060086000001</v>
      </c>
      <c r="AI106" s="90">
        <v>29874.542006</v>
      </c>
      <c r="AJ106" s="90">
        <v>28809</v>
      </c>
      <c r="AK106" s="467">
        <v>31690.879120000001</v>
      </c>
      <c r="AL106" s="658"/>
      <c r="AM106" s="90">
        <v>32361.665132999999</v>
      </c>
      <c r="AN106" s="90">
        <v>70331.698000000004</v>
      </c>
      <c r="AO106" s="90">
        <v>115193.026855</v>
      </c>
      <c r="AP106" s="467">
        <v>145456.519</v>
      </c>
      <c r="AQ106" s="658"/>
      <c r="AR106" s="90">
        <v>115370.241268</v>
      </c>
      <c r="AS106" s="90">
        <v>111835.26439500001</v>
      </c>
      <c r="AT106" s="90">
        <v>122963.571528</v>
      </c>
      <c r="AU106" s="467">
        <v>152151.044505</v>
      </c>
      <c r="AV106" s="658"/>
      <c r="AW106" s="90">
        <v>152421.032618</v>
      </c>
      <c r="AX106" s="90">
        <v>183982.37532799999</v>
      </c>
      <c r="AY106" s="90">
        <v>134837.419781</v>
      </c>
      <c r="AZ106" s="467">
        <v>211688.699566</v>
      </c>
      <c r="BA106" s="658"/>
      <c r="BB106" s="90">
        <v>161971.61580599999</v>
      </c>
      <c r="BC106" s="90">
        <v>200681.74787699999</v>
      </c>
      <c r="BD106" s="90">
        <v>157222.978626</v>
      </c>
      <c r="BE106" s="467">
        <v>171412.77103500001</v>
      </c>
      <c r="BF106" s="658"/>
      <c r="BG106" s="90">
        <v>126192.91996699999</v>
      </c>
    </row>
    <row r="107" spans="1:59" ht="14.15" customHeight="1">
      <c r="A107" s="15"/>
      <c r="B107" s="851" t="s">
        <v>153</v>
      </c>
      <c r="C107" s="868" t="s">
        <v>988</v>
      </c>
      <c r="D107" s="155" t="s">
        <v>83</v>
      </c>
      <c r="E107" s="155" t="s">
        <v>83</v>
      </c>
      <c r="F107" s="155" t="s">
        <v>83</v>
      </c>
      <c r="G107" s="155" t="s">
        <v>83</v>
      </c>
      <c r="H107" s="660"/>
      <c r="I107" s="155" t="s">
        <v>83</v>
      </c>
      <c r="J107" s="155" t="s">
        <v>83</v>
      </c>
      <c r="K107" s="155" t="s">
        <v>83</v>
      </c>
      <c r="L107" s="155" t="s">
        <v>83</v>
      </c>
      <c r="M107" s="658"/>
      <c r="N107" s="155" t="s">
        <v>83</v>
      </c>
      <c r="O107" s="155" t="s">
        <v>83</v>
      </c>
      <c r="P107" s="155" t="s">
        <v>83</v>
      </c>
      <c r="Q107" s="155" t="s">
        <v>83</v>
      </c>
      <c r="R107" s="658"/>
      <c r="S107" s="155" t="s">
        <v>83</v>
      </c>
      <c r="T107" s="155" t="s">
        <v>83</v>
      </c>
      <c r="U107" s="155" t="s">
        <v>83</v>
      </c>
      <c r="V107" s="155" t="s">
        <v>83</v>
      </c>
      <c r="W107" s="658"/>
      <c r="X107" s="155" t="s">
        <v>83</v>
      </c>
      <c r="Y107" s="155" t="s">
        <v>83</v>
      </c>
      <c r="Z107" s="155" t="s">
        <v>83</v>
      </c>
      <c r="AA107" s="465" t="s">
        <v>83</v>
      </c>
      <c r="AB107" s="658"/>
      <c r="AC107" s="155" t="s">
        <v>83</v>
      </c>
      <c r="AD107" s="155" t="s">
        <v>83</v>
      </c>
      <c r="AE107" s="155" t="s">
        <v>83</v>
      </c>
      <c r="AF107" s="465">
        <v>455563.96603399998</v>
      </c>
      <c r="AG107" s="658"/>
      <c r="AH107" s="155">
        <v>500661.67200600001</v>
      </c>
      <c r="AI107" s="155">
        <v>392234.378386</v>
      </c>
      <c r="AJ107" s="155">
        <v>345051</v>
      </c>
      <c r="AK107" s="465">
        <v>7771.6505429999997</v>
      </c>
      <c r="AL107" s="658"/>
      <c r="AM107" s="155">
        <v>3695.2043450000001</v>
      </c>
      <c r="AN107" s="155">
        <v>3588.6889999999999</v>
      </c>
      <c r="AO107" s="155">
        <v>3452.7445680000001</v>
      </c>
      <c r="AP107" s="465">
        <v>1012607.317</v>
      </c>
      <c r="AQ107" s="658"/>
      <c r="AR107" s="155">
        <v>956953.36615100002</v>
      </c>
      <c r="AS107" s="155">
        <v>819199.83971800003</v>
      </c>
      <c r="AT107" s="155">
        <v>792077.83669200004</v>
      </c>
      <c r="AU107" s="465">
        <v>628.04814199999998</v>
      </c>
      <c r="AV107" s="658"/>
      <c r="AW107" s="155">
        <v>742.35891500000002</v>
      </c>
      <c r="AX107" s="155">
        <v>782.64148499999999</v>
      </c>
      <c r="AY107" s="155">
        <v>764.16630699999996</v>
      </c>
      <c r="AZ107" s="465">
        <v>842.44165199999998</v>
      </c>
      <c r="BA107" s="658"/>
      <c r="BB107" s="155">
        <v>831.98315000000002</v>
      </c>
      <c r="BC107" s="155">
        <v>834.56596500000001</v>
      </c>
      <c r="BD107" s="155">
        <v>851.19117700000004</v>
      </c>
      <c r="BE107" s="465">
        <v>490.62080900000001</v>
      </c>
      <c r="BF107" s="658"/>
      <c r="BG107" s="155">
        <v>2.965401</v>
      </c>
    </row>
    <row r="108" spans="1:59" ht="14.15" customHeight="1">
      <c r="A108" s="15"/>
      <c r="B108" s="853" t="s">
        <v>154</v>
      </c>
      <c r="C108" s="870" t="s">
        <v>989</v>
      </c>
      <c r="D108" s="50">
        <f t="shared" ref="D108:L108" si="106">SUM(D99:D106)</f>
        <v>1858284</v>
      </c>
      <c r="E108" s="50">
        <f t="shared" si="106"/>
        <v>1699026</v>
      </c>
      <c r="F108" s="50">
        <f t="shared" si="106"/>
        <v>2126218</v>
      </c>
      <c r="G108" s="50">
        <f t="shared" si="106"/>
        <v>2566629.6730240001</v>
      </c>
      <c r="H108" s="660"/>
      <c r="I108" s="50">
        <f t="shared" si="106"/>
        <v>2780691.3053629994</v>
      </c>
      <c r="J108" s="50">
        <f t="shared" si="106"/>
        <v>2678593.4712230004</v>
      </c>
      <c r="K108" s="50">
        <f t="shared" si="106"/>
        <v>2474076.0572240003</v>
      </c>
      <c r="L108" s="50">
        <f t="shared" si="106"/>
        <v>1081288.5627009999</v>
      </c>
      <c r="M108" s="658"/>
      <c r="N108" s="91">
        <f t="shared" ref="N108:AD108" si="107">SUM(N99:N107)</f>
        <v>1442281</v>
      </c>
      <c r="O108" s="91">
        <f t="shared" si="107"/>
        <v>1249074.1288160002</v>
      </c>
      <c r="P108" s="91">
        <f t="shared" si="107"/>
        <v>1315642.6954620001</v>
      </c>
      <c r="Q108" s="91">
        <f t="shared" si="107"/>
        <v>1322250.87934</v>
      </c>
      <c r="R108" s="658"/>
      <c r="S108" s="91">
        <f t="shared" si="107"/>
        <v>1379240.6788340001</v>
      </c>
      <c r="T108" s="91">
        <f t="shared" si="107"/>
        <v>1463756.1484359999</v>
      </c>
      <c r="U108" s="91">
        <f t="shared" si="107"/>
        <v>1464537.5938910001</v>
      </c>
      <c r="V108" s="91">
        <f t="shared" si="107"/>
        <v>1680192.346073</v>
      </c>
      <c r="W108" s="658"/>
      <c r="X108" s="91">
        <f t="shared" si="107"/>
        <v>1823946.9642109999</v>
      </c>
      <c r="Y108" s="91">
        <f t="shared" si="107"/>
        <v>2376359.92142</v>
      </c>
      <c r="Z108" s="91">
        <f t="shared" si="107"/>
        <v>2159098.035834</v>
      </c>
      <c r="AA108" s="466">
        <f t="shared" si="107"/>
        <v>1699267.0983200001</v>
      </c>
      <c r="AB108" s="658"/>
      <c r="AC108" s="91">
        <f t="shared" si="107"/>
        <v>2291752.6681579999</v>
      </c>
      <c r="AD108" s="91">
        <f t="shared" si="107"/>
        <v>2067633.5161349999</v>
      </c>
      <c r="AE108" s="91">
        <f>SUM(AE99:AE107)</f>
        <v>1818980.2776100002</v>
      </c>
      <c r="AF108" s="466">
        <f t="shared" ref="AF108:AH108" si="108">SUM(AF99:AF107)</f>
        <v>2055711.1864490001</v>
      </c>
      <c r="AG108" s="658"/>
      <c r="AH108" s="91">
        <f t="shared" si="108"/>
        <v>2319218.4135799999</v>
      </c>
      <c r="AI108" s="91">
        <f>SUM(AI99:AI107)</f>
        <v>2532408.3913280005</v>
      </c>
      <c r="AJ108" s="91">
        <f>SUM(AJ99:AJ107)</f>
        <v>2921403</v>
      </c>
      <c r="AK108" s="466">
        <f>SUM(AK99:AK107)</f>
        <v>1672281.0748450002</v>
      </c>
      <c r="AL108" s="658"/>
      <c r="AM108" s="91">
        <f>+SUM(AM99:AM107)</f>
        <v>2120581.0447639995</v>
      </c>
      <c r="AN108" s="91">
        <f>+SUM(AN99:AN107)</f>
        <v>2216117.6789999995</v>
      </c>
      <c r="AO108" s="91">
        <f>+SUM(AO99:AO107)</f>
        <v>2650670.7664839993</v>
      </c>
      <c r="AP108" s="466">
        <f>+SUM(AP99:AP107)</f>
        <v>3262121.8045279998</v>
      </c>
      <c r="AQ108" s="658"/>
      <c r="AR108" s="91">
        <f t="shared" ref="AR108:AS108" si="109">+SUM(AR99:AR107)</f>
        <v>3321428.9432930001</v>
      </c>
      <c r="AS108" s="91">
        <f t="shared" si="109"/>
        <v>3432854.2122880002</v>
      </c>
      <c r="AT108" s="91">
        <f t="shared" ref="AT108:AW108" si="110">+SUM(AT99:AT107)</f>
        <v>4191182.0409789998</v>
      </c>
      <c r="AU108" s="466">
        <f t="shared" si="110"/>
        <v>3644258.4044239996</v>
      </c>
      <c r="AV108" s="658"/>
      <c r="AW108" s="91">
        <f t="shared" si="110"/>
        <v>4498626.2454189993</v>
      </c>
      <c r="AX108" s="91">
        <f>+SUM(AX99:AX107)</f>
        <v>4396792.8110570004</v>
      </c>
      <c r="AY108" s="91">
        <f>+SUM(AY99:AY107)</f>
        <v>4591623.3745810008</v>
      </c>
      <c r="AZ108" s="466">
        <f t="shared" ref="AZ108" si="111">+SUM(AZ99:AZ107)</f>
        <v>5190669.8937869985</v>
      </c>
      <c r="BA108" s="658"/>
      <c r="BB108" s="91">
        <f>+SUM(BB99:BB107)</f>
        <v>5523727.3976659989</v>
      </c>
      <c r="BC108" s="91">
        <f>+SUM(BC99:BC107)</f>
        <v>5615529.4079399994</v>
      </c>
      <c r="BD108" s="91">
        <f>+SUM(BD99:BD107)</f>
        <v>5544745.7167490004</v>
      </c>
      <c r="BE108" s="91">
        <f>+SUM(BE99:BE107)</f>
        <v>3026190.6674060002</v>
      </c>
      <c r="BF108" s="658"/>
      <c r="BG108" s="91">
        <f>+SUM(BG99:BG107)</f>
        <v>2735010.4424759997</v>
      </c>
    </row>
    <row r="109" spans="1:59" s="15" customFormat="1" ht="14.15" customHeight="1">
      <c r="A109" s="12"/>
      <c r="B109" s="856" t="s">
        <v>155</v>
      </c>
      <c r="C109" s="874" t="s">
        <v>990</v>
      </c>
      <c r="D109" s="51">
        <f>+D108+D97</f>
        <v>5427108.2783690002</v>
      </c>
      <c r="E109" s="51">
        <f>+E108+E97</f>
        <v>5258891.0593149997</v>
      </c>
      <c r="F109" s="51">
        <f>+F108+F97</f>
        <v>5925417</v>
      </c>
      <c r="G109" s="51">
        <f>+G108+G97</f>
        <v>5931240.1990590002</v>
      </c>
      <c r="H109" s="660"/>
      <c r="I109" s="51">
        <f>+I108+I97</f>
        <v>6129197.0545569994</v>
      </c>
      <c r="J109" s="51">
        <f>+J108+J97</f>
        <v>5882632.6021580007</v>
      </c>
      <c r="K109" s="51">
        <f>+K108+K97</f>
        <v>5650456.1453510001</v>
      </c>
      <c r="L109" s="51">
        <f>+L108+L97</f>
        <v>5349237.8329454828</v>
      </c>
      <c r="M109" s="658"/>
      <c r="N109" s="92">
        <f>+N108+N97</f>
        <v>5628303</v>
      </c>
      <c r="O109" s="92">
        <f>+O108+O97</f>
        <v>5549898.5695640007</v>
      </c>
      <c r="P109" s="92">
        <f>+P108+P97</f>
        <v>5497300.5303560002</v>
      </c>
      <c r="Q109" s="92">
        <f>+Q108+Q97</f>
        <v>5418078.6166370008</v>
      </c>
      <c r="R109" s="658"/>
      <c r="S109" s="92">
        <f>+S108+S97</f>
        <v>4796897.792789001</v>
      </c>
      <c r="T109" s="92">
        <f>+T108+T97</f>
        <v>4908688.9550589994</v>
      </c>
      <c r="U109" s="92">
        <f>+U108+U97</f>
        <v>5017103.0632269997</v>
      </c>
      <c r="V109" s="92">
        <f>+V108+V97</f>
        <v>5287495.1418009996</v>
      </c>
      <c r="W109" s="658"/>
      <c r="X109" s="92">
        <f>+X108+X97</f>
        <v>5478698.4501839997</v>
      </c>
      <c r="Y109" s="92">
        <f>+Y108+Y97</f>
        <v>7487211.7703760006</v>
      </c>
      <c r="Z109" s="92">
        <f>+Z108+Z97</f>
        <v>6480554.0484239999</v>
      </c>
      <c r="AA109" s="468">
        <f>+AA108+AA97</f>
        <v>5703744.3886039993</v>
      </c>
      <c r="AB109" s="658"/>
      <c r="AC109" s="92">
        <f>+AC108+AC97</f>
        <v>6607115.2809110004</v>
      </c>
      <c r="AD109" s="92">
        <f>+AD108+AD97</f>
        <v>6490005.0568040004</v>
      </c>
      <c r="AE109" s="92">
        <f>+AE108+AE97</f>
        <v>6340234.0705430005</v>
      </c>
      <c r="AF109" s="468">
        <f>+AF108+AF97</f>
        <v>6070003.9399839994</v>
      </c>
      <c r="AG109" s="658"/>
      <c r="AH109" s="92">
        <f>+AH108+AH97</f>
        <v>6666771.1657170001</v>
      </c>
      <c r="AI109" s="92">
        <f>+AI108+AI97</f>
        <v>6555336.0870010015</v>
      </c>
      <c r="AJ109" s="92">
        <f>+AJ108+AJ97</f>
        <v>6992937</v>
      </c>
      <c r="AK109" s="468">
        <f>+AK108+AK97</f>
        <v>6359567.2636150001</v>
      </c>
      <c r="AL109" s="658"/>
      <c r="AM109" s="92">
        <f>+AM108+AM97</f>
        <v>7003429.3581210002</v>
      </c>
      <c r="AN109" s="92">
        <f>+AN108+AN97</f>
        <v>7267192.2250000006</v>
      </c>
      <c r="AO109" s="92">
        <f>+AO108+AO97</f>
        <v>7966690.0221969988</v>
      </c>
      <c r="AP109" s="468">
        <f>+AP108+AP97</f>
        <v>8236565.8229160002</v>
      </c>
      <c r="AQ109" s="658"/>
      <c r="AR109" s="92">
        <f>+AR108+AR97</f>
        <v>8513274.6918850001</v>
      </c>
      <c r="AS109" s="92">
        <f>+AS108+AS97</f>
        <v>8324928.7650000006</v>
      </c>
      <c r="AT109" s="92">
        <f>+AT108+AT97</f>
        <v>9002360.0081409998</v>
      </c>
      <c r="AU109" s="468">
        <f>+AU108+AU97</f>
        <v>8238073.7980739987</v>
      </c>
      <c r="AV109" s="658"/>
      <c r="AW109" s="92">
        <f>+AW108+AW97</f>
        <v>8763541.6248969994</v>
      </c>
      <c r="AX109" s="92">
        <f>+AX108+AX97</f>
        <v>8678842.5026060008</v>
      </c>
      <c r="AY109" s="92">
        <f>+AY108+AY97</f>
        <v>8889683.6096530017</v>
      </c>
      <c r="AZ109" s="468">
        <f>+AZ108+AZ97</f>
        <v>9719013.3071029987</v>
      </c>
      <c r="BA109" s="658"/>
      <c r="BB109" s="92">
        <f>+BB108+BB97</f>
        <v>9887370.317038998</v>
      </c>
      <c r="BC109" s="92">
        <f>+BC108+BC97</f>
        <v>9796416.0558739994</v>
      </c>
      <c r="BD109" s="92">
        <f>+BD108+BD97</f>
        <v>9415877.9152920004</v>
      </c>
      <c r="BE109" s="92">
        <f>+BE108+BE97</f>
        <v>9036598.6252190005</v>
      </c>
      <c r="BF109" s="658"/>
      <c r="BG109" s="92">
        <f>+BG108+BG97</f>
        <v>9369054.0957050007</v>
      </c>
    </row>
    <row r="110" spans="1:59" ht="14.15" customHeight="1">
      <c r="D110" s="49"/>
      <c r="E110" s="49"/>
      <c r="F110" s="49"/>
      <c r="G110" s="672"/>
      <c r="H110" s="50"/>
      <c r="I110" s="49"/>
      <c r="J110" s="49"/>
      <c r="K110" s="49"/>
      <c r="L110" s="49"/>
      <c r="M110" s="50"/>
      <c r="N110" s="90"/>
      <c r="O110" s="90"/>
      <c r="P110" s="90"/>
      <c r="Q110" s="90"/>
      <c r="R110" s="50"/>
      <c r="S110" s="90"/>
      <c r="T110" s="90"/>
      <c r="U110" s="90"/>
      <c r="Y110" s="90"/>
      <c r="Z110" s="90"/>
      <c r="AD110" s="90"/>
      <c r="AE110" s="90"/>
      <c r="AI110" s="90"/>
      <c r="AJ110" s="90"/>
      <c r="AN110" s="90"/>
      <c r="AO110" s="90"/>
      <c r="AS110" s="90"/>
      <c r="AT110" s="90"/>
      <c r="AU110" s="90"/>
      <c r="AV110" s="50"/>
      <c r="AW110" s="90"/>
      <c r="AX110" s="90"/>
      <c r="AY110" s="90"/>
      <c r="BC110" s="90"/>
      <c r="BD110" s="90"/>
    </row>
    <row r="111" spans="1:59" s="15" customFormat="1" ht="14.15" customHeight="1">
      <c r="A111" s="12"/>
      <c r="B111" s="856" t="s">
        <v>156</v>
      </c>
      <c r="C111" s="874" t="s">
        <v>991</v>
      </c>
      <c r="D111" s="51">
        <f>+D109+D87</f>
        <v>9558620.2783690002</v>
      </c>
      <c r="E111" s="51">
        <f>+E109+E87</f>
        <v>9438145.0593149997</v>
      </c>
      <c r="F111" s="51">
        <f>+F109+F87</f>
        <v>10113326</v>
      </c>
      <c r="G111" s="51">
        <f>+G109+G87</f>
        <v>10308500.985502001</v>
      </c>
      <c r="H111" s="660"/>
      <c r="I111" s="51">
        <f>+I87+I97+I108</f>
        <v>10297015.547621001</v>
      </c>
      <c r="J111" s="51">
        <f>J108+J87+J97</f>
        <v>10137349.62793</v>
      </c>
      <c r="K111" s="51">
        <f>K108+K97+K87</f>
        <v>9970535.5219920017</v>
      </c>
      <c r="L111" s="51">
        <f>+L87+L97+L108</f>
        <v>9743761.6249404904</v>
      </c>
      <c r="M111" s="658"/>
      <c r="N111" s="92">
        <f>+N109+N87</f>
        <v>9831733</v>
      </c>
      <c r="O111" s="92">
        <f>+O109+O87</f>
        <v>9836238.5517510008</v>
      </c>
      <c r="P111" s="92">
        <f>+P109+P87</f>
        <v>9871004.7671600003</v>
      </c>
      <c r="Q111" s="92">
        <f>+Q109+Q87</f>
        <v>9854973.0545206033</v>
      </c>
      <c r="R111" s="658"/>
      <c r="S111" s="92">
        <f>+S109+S87</f>
        <v>9730722.6698560007</v>
      </c>
      <c r="T111" s="92">
        <f>+T109+T87</f>
        <v>9973586.2816699985</v>
      </c>
      <c r="U111" s="92">
        <f>+U109+U87</f>
        <v>10166726.706019998</v>
      </c>
      <c r="V111" s="92">
        <f>+V109+V87</f>
        <v>10691850.878147</v>
      </c>
      <c r="W111" s="658"/>
      <c r="X111" s="92">
        <f>+X109+X87</f>
        <v>10511638.389483999</v>
      </c>
      <c r="Y111" s="92">
        <f>+Y109+Y87</f>
        <v>12589732.21438</v>
      </c>
      <c r="Z111" s="92">
        <f>+Z109+Z87</f>
        <v>12147003.592701999</v>
      </c>
      <c r="AA111" s="468">
        <f>+AA109+AA87</f>
        <v>11378341.812707998</v>
      </c>
      <c r="AB111" s="658"/>
      <c r="AC111" s="92">
        <f>+AC109+AC87</f>
        <v>12262002.085456001</v>
      </c>
      <c r="AD111" s="92">
        <f>+AD109+AD87</f>
        <v>12147315.988762002</v>
      </c>
      <c r="AE111" s="92">
        <f>+AE109+AE87</f>
        <v>12139152.882130999</v>
      </c>
      <c r="AF111" s="468">
        <f>+AF109+AF87</f>
        <v>11810660.506072</v>
      </c>
      <c r="AG111" s="658"/>
      <c r="AH111" s="92">
        <f>+AH109+AH87</f>
        <v>12273231.223931484</v>
      </c>
      <c r="AI111" s="92">
        <f>+AI109+AI87</f>
        <v>12427459.835995002</v>
      </c>
      <c r="AJ111" s="92">
        <f>+AJ109+AJ87</f>
        <v>12974110</v>
      </c>
      <c r="AK111" s="468">
        <f>+AK109+AK87</f>
        <v>12681487.811422002</v>
      </c>
      <c r="AL111" s="658"/>
      <c r="AM111" s="92">
        <f>+AM109+AM87</f>
        <v>12883513.375362001</v>
      </c>
      <c r="AN111" s="92">
        <f>+AN109+AN87</f>
        <v>13485086.457000002</v>
      </c>
      <c r="AO111" s="92">
        <f>+AO109+AO87</f>
        <v>14460016.214536</v>
      </c>
      <c r="AP111" s="468">
        <f>+AP109+AP87</f>
        <v>14933969.803726001</v>
      </c>
      <c r="AQ111" s="658"/>
      <c r="AR111" s="92">
        <f>+AR109+AR87</f>
        <v>14853617.073932</v>
      </c>
      <c r="AS111" s="92">
        <f>+AS109+AS87</f>
        <v>14565895.405360002</v>
      </c>
      <c r="AT111" s="92">
        <f>+AT109+AT87</f>
        <v>15260112.920101002</v>
      </c>
      <c r="AU111" s="468">
        <f>+AU109+AU87</f>
        <v>13754805.538366999</v>
      </c>
      <c r="AV111" s="658"/>
      <c r="AW111" s="92">
        <f>+AW109+AW87</f>
        <v>13875044.929600999</v>
      </c>
      <c r="AX111" s="92">
        <f>+AX109+AX87</f>
        <v>13926614.465163</v>
      </c>
      <c r="AY111" s="92">
        <f>+AY109+AY87</f>
        <v>14225852.667827003</v>
      </c>
      <c r="AZ111" s="468">
        <f>+AZ109+AZ87</f>
        <v>15112166.651906999</v>
      </c>
      <c r="BA111" s="658"/>
      <c r="BB111" s="92">
        <f>+BB109+BB87</f>
        <v>14934262.924574999</v>
      </c>
      <c r="BC111" s="92">
        <f>+BC109+BC87</f>
        <v>14928513.17956</v>
      </c>
      <c r="BD111" s="92">
        <f>+BD109+BD87</f>
        <v>14560506.48113</v>
      </c>
      <c r="BE111" s="92">
        <f>+BE109+BE87</f>
        <v>14201545.074502001</v>
      </c>
      <c r="BF111" s="658"/>
      <c r="BG111" s="92">
        <f>+BG109+BG87</f>
        <v>14209432.419999</v>
      </c>
    </row>
    <row r="112" spans="1:59" s="726" customFormat="1" ht="14.15" customHeight="1">
      <c r="B112" s="857"/>
      <c r="C112" s="857"/>
      <c r="D112" s="727">
        <f t="shared" ref="D112:F112" si="112">+D111-D74</f>
        <v>9.1654999181628227E-2</v>
      </c>
      <c r="E112" s="727">
        <f t="shared" si="112"/>
        <v>-0.25105700083076954</v>
      </c>
      <c r="F112" s="727">
        <f t="shared" si="112"/>
        <v>-0.79638300091028214</v>
      </c>
      <c r="G112" s="727">
        <f>+G111-G74</f>
        <v>-1.0321599971503019</v>
      </c>
      <c r="H112" s="727"/>
      <c r="I112" s="727">
        <f t="shared" ref="I112" si="113">+I111-I74</f>
        <v>1.0002404451370239E-6</v>
      </c>
      <c r="J112" s="727">
        <f t="shared" ref="J112" si="114">+J111-J74</f>
        <v>-0.19470899924635887</v>
      </c>
      <c r="K112" s="727">
        <f t="shared" ref="K112" si="115">+K111-K74</f>
        <v>-1.4207989983260632</v>
      </c>
      <c r="L112" s="727">
        <f>+L111-L74</f>
        <v>-1.2663830071687698</v>
      </c>
      <c r="M112" s="727"/>
      <c r="N112" s="727">
        <f t="shared" ref="N112" si="116">+N111-N74</f>
        <v>-0.57600199989974499</v>
      </c>
      <c r="O112" s="727">
        <f t="shared" ref="O112" si="117">+O111-O74</f>
        <v>-3.8571000099182129E-2</v>
      </c>
      <c r="P112" s="727">
        <f t="shared" ref="P112" si="118">+P111-P74</f>
        <v>0</v>
      </c>
      <c r="Q112" s="727">
        <f>+Q111-Q74</f>
        <v>1.6391277313232422E-7</v>
      </c>
      <c r="R112" s="727"/>
      <c r="S112" s="727">
        <f t="shared" ref="S112" si="119">+S111-S74</f>
        <v>0</v>
      </c>
      <c r="T112" s="727">
        <f t="shared" ref="T112" si="120">+T111-T74</f>
        <v>-0.80483800172805786</v>
      </c>
      <c r="U112" s="727">
        <f t="shared" ref="U112" si="121">+U111-U74</f>
        <v>0</v>
      </c>
      <c r="V112" s="727">
        <f>+V111-V74</f>
        <v>0</v>
      </c>
      <c r="W112" s="727"/>
      <c r="X112" s="727">
        <f t="shared" ref="X112" si="122">+X111-X74</f>
        <v>0</v>
      </c>
      <c r="Y112" s="727">
        <f t="shared" ref="Y112" si="123">+Y111-Y74</f>
        <v>0</v>
      </c>
      <c r="Z112" s="727">
        <f t="shared" ref="Z112" si="124">+Z111-Z74</f>
        <v>-0.83502200059592724</v>
      </c>
      <c r="AA112" s="727">
        <f>+AA111-AA74</f>
        <v>0</v>
      </c>
      <c r="AB112" s="727"/>
      <c r="AC112" s="727">
        <f t="shared" ref="AC112" si="125">+AC111-AC74</f>
        <v>0</v>
      </c>
      <c r="AD112" s="727">
        <f t="shared" ref="AD112" si="126">+AD111-AD74</f>
        <v>1.0000000018626451</v>
      </c>
      <c r="AE112" s="727">
        <f t="shared" ref="AE112" si="127">+AE111-AE74</f>
        <v>1</v>
      </c>
      <c r="AF112" s="727">
        <f>+AF111-AF74</f>
        <v>0.99999999813735485</v>
      </c>
      <c r="AG112" s="727"/>
      <c r="AH112" s="727">
        <f t="shared" ref="AH112" si="128">+AH111-AH74</f>
        <v>2.0004808902740479E-6</v>
      </c>
      <c r="AI112" s="727">
        <f t="shared" ref="AI112" si="129">+AI111-AI74</f>
        <v>0</v>
      </c>
      <c r="AJ112" s="727">
        <f t="shared" ref="AJ112" si="130">+AJ111-AJ74</f>
        <v>-3</v>
      </c>
      <c r="AK112" s="727">
        <f>+AK111-AK74</f>
        <v>-1.6075569987297058</v>
      </c>
      <c r="AL112" s="727"/>
      <c r="AM112" s="727">
        <f t="shared" ref="AM112" si="131">+AM111-AM74</f>
        <v>0</v>
      </c>
      <c r="AN112" s="727">
        <f t="shared" ref="AN112" si="132">+AN111-AN74</f>
        <v>0</v>
      </c>
      <c r="AO112" s="727">
        <f t="shared" ref="AO112" si="133">+AO111-AO74</f>
        <v>-1.6229972243309021E-3</v>
      </c>
      <c r="AP112" s="727">
        <f>+AP111-AP74</f>
        <v>-3.079976886510849E-4</v>
      </c>
      <c r="AQ112" s="727"/>
      <c r="AR112" s="727">
        <f t="shared" ref="AR112" si="134">+AR111-AR74</f>
        <v>-3.960002213716507E-4</v>
      </c>
      <c r="AS112" s="727">
        <f t="shared" ref="AS112" si="135">+AS111-AS74</f>
        <v>-1.8300116062164307E-4</v>
      </c>
      <c r="AT112" s="727">
        <f t="shared" ref="AT112" si="136">+AT111-AT74</f>
        <v>0</v>
      </c>
      <c r="AU112" s="727">
        <f>+AU111-AU74</f>
        <v>0</v>
      </c>
      <c r="AV112" s="727"/>
      <c r="AW112" s="728">
        <f>+AW111-AW74</f>
        <v>0</v>
      </c>
      <c r="AX112" s="728">
        <f>+AX111-AX74</f>
        <v>0</v>
      </c>
      <c r="AY112" s="728">
        <f>+AY111-AY74</f>
        <v>0</v>
      </c>
      <c r="AZ112" s="728">
        <f>+AZ111-AZ74</f>
        <v>0</v>
      </c>
      <c r="BA112" s="727"/>
      <c r="BB112" s="728">
        <f>+BB111-BB74</f>
        <v>0</v>
      </c>
      <c r="BC112" s="728">
        <f>+BC111-BC74</f>
        <v>0</v>
      </c>
      <c r="BD112" s="728">
        <f>+BD111-BD74</f>
        <v>0</v>
      </c>
      <c r="BE112" s="728">
        <f>+BE111-BE74</f>
        <v>0</v>
      </c>
      <c r="BF112" s="727"/>
      <c r="BG112" s="728">
        <f>+BG111-BG74</f>
        <v>0</v>
      </c>
    </row>
    <row r="113" spans="2:59" ht="14.15" customHeight="1">
      <c r="N113" s="90"/>
      <c r="O113" s="90"/>
      <c r="P113" s="90"/>
      <c r="Q113" s="90"/>
      <c r="S113" s="90"/>
      <c r="T113" s="90"/>
      <c r="U113" s="90"/>
      <c r="V113" s="90"/>
      <c r="X113" s="90"/>
      <c r="Y113" s="90"/>
      <c r="Z113" s="90"/>
      <c r="AA113" s="90"/>
      <c r="AC113" s="90"/>
      <c r="AD113" s="90"/>
      <c r="AE113" s="90"/>
      <c r="AF113" s="90"/>
      <c r="AH113" s="90"/>
      <c r="AI113" s="90"/>
      <c r="AJ113" s="90"/>
      <c r="AK113" s="90"/>
      <c r="AM113" s="90"/>
      <c r="AN113" s="90"/>
      <c r="AO113" s="90"/>
      <c r="AP113" s="90"/>
      <c r="AR113" s="90"/>
      <c r="AS113" s="90"/>
      <c r="AT113" s="90"/>
      <c r="AU113" s="90"/>
      <c r="AW113" s="90"/>
      <c r="AX113" s="90"/>
      <c r="AY113" s="90"/>
      <c r="AZ113" s="90"/>
      <c r="BB113" s="90"/>
      <c r="BC113" s="90"/>
      <c r="BD113" s="90"/>
      <c r="BE113" s="90"/>
      <c r="BG113" s="90"/>
    </row>
    <row r="114" spans="2:59" ht="14.15" customHeight="1">
      <c r="B114" s="858"/>
      <c r="C114" s="858"/>
      <c r="N114" s="90"/>
      <c r="O114" s="90"/>
      <c r="P114" s="90"/>
      <c r="Q114" s="90"/>
      <c r="S114" s="90"/>
      <c r="T114" s="90"/>
      <c r="U114" s="90"/>
      <c r="V114" s="90"/>
      <c r="X114" s="90"/>
      <c r="Y114" s="90"/>
      <c r="Z114" s="90"/>
      <c r="AA114" s="90"/>
      <c r="AC114" s="90"/>
      <c r="AD114" s="90"/>
      <c r="AE114" s="90"/>
      <c r="AF114" s="90"/>
      <c r="AH114" s="90"/>
      <c r="AI114" s="90"/>
      <c r="AJ114" s="90"/>
      <c r="AK114" s="90"/>
      <c r="AM114" s="90"/>
      <c r="AN114" s="90"/>
      <c r="AO114" s="90"/>
      <c r="AP114" s="90"/>
      <c r="AR114" s="90"/>
      <c r="AS114" s="90"/>
      <c r="AT114" s="90"/>
      <c r="AU114" s="90"/>
      <c r="AW114" s="90"/>
      <c r="AX114" s="90"/>
      <c r="AY114" s="90"/>
      <c r="AZ114" s="90"/>
      <c r="BB114" s="90"/>
      <c r="BC114" s="90"/>
      <c r="BD114" s="90"/>
      <c r="BE114" s="90"/>
      <c r="BG114" s="90"/>
    </row>
  </sheetData>
  <mergeCells count="5">
    <mergeCell ref="B4:B5"/>
    <mergeCell ref="C4:C5"/>
    <mergeCell ref="B45:B46"/>
    <mergeCell ref="C45:C46"/>
    <mergeCell ref="B2:C2"/>
  </mergeCells>
  <phoneticPr fontId="13" type="noConversion"/>
  <hyperlinks>
    <hyperlink ref="B1" location="Contenido!A1" display="Volver a contenido" xr:uid="{D69E9615-2535-4F22-84ED-ADD88EC0971A}"/>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CB86-ED5A-4F12-B731-D26561FB41B4}">
  <dimension ref="B1:AI182"/>
  <sheetViews>
    <sheetView showGridLines="0" zoomScaleNormal="100" workbookViewId="0">
      <pane xSplit="3" ySplit="2" topLeftCell="T3" activePane="bottomRight" state="frozen"/>
      <selection activeCell="B2" sqref="B2"/>
      <selection pane="topRight" activeCell="B2" sqref="B2"/>
      <selection pane="bottomLeft" activeCell="B2" sqref="B2"/>
      <selection pane="bottomRight" activeCell="B2" sqref="B2:C2"/>
    </sheetView>
  </sheetViews>
  <sheetFormatPr baseColWidth="10" defaultColWidth="11.453125" defaultRowHeight="12.75" customHeight="1"/>
  <cols>
    <col min="1" max="1" width="9.7265625" style="351" customWidth="1"/>
    <col min="2" max="2" width="34.36328125" style="351" customWidth="1"/>
    <col min="3" max="3" width="31" style="351" customWidth="1"/>
    <col min="4" max="10" width="11.453125" style="351" customWidth="1"/>
    <col min="11" max="20" width="11.453125" style="351"/>
    <col min="21" max="22" width="11.453125" style="386"/>
    <col min="23" max="24" width="11.453125" style="351"/>
    <col min="25" max="26" width="11.453125" style="386"/>
    <col min="27" max="28" width="11.453125" style="351"/>
    <col min="29" max="30" width="11.453125" style="386"/>
    <col min="31" max="31" width="11.453125" style="351"/>
    <col min="32" max="32" width="12.54296875" style="351" customWidth="1"/>
    <col min="33" max="34" width="11.453125" style="386"/>
    <col min="35" max="16384" width="11.453125" style="351"/>
  </cols>
  <sheetData>
    <row r="1" spans="2:34" ht="15" customHeight="1">
      <c r="B1" s="533" t="s">
        <v>32</v>
      </c>
      <c r="C1" s="533"/>
      <c r="U1" s="352"/>
      <c r="V1" s="352"/>
      <c r="Y1" s="352"/>
      <c r="Z1" s="352"/>
      <c r="AC1" s="352"/>
      <c r="AD1" s="352"/>
      <c r="AG1" s="352"/>
      <c r="AH1" s="352"/>
    </row>
    <row r="2" spans="2:34" s="782" customFormat="1" ht="17" customHeight="1" thickBot="1">
      <c r="B2" s="899" t="s">
        <v>157</v>
      </c>
      <c r="C2" s="899"/>
      <c r="D2" s="421" t="s">
        <v>158</v>
      </c>
      <c r="E2" s="421" t="s">
        <v>159</v>
      </c>
      <c r="F2" s="421" t="s">
        <v>160</v>
      </c>
      <c r="G2" s="421" t="s">
        <v>161</v>
      </c>
      <c r="H2" s="421" t="s">
        <v>162</v>
      </c>
      <c r="I2" s="421" t="s">
        <v>163</v>
      </c>
      <c r="J2" s="421" t="s">
        <v>55</v>
      </c>
      <c r="K2" s="421" t="s">
        <v>56</v>
      </c>
      <c r="L2" s="421" t="s">
        <v>57</v>
      </c>
      <c r="M2" s="421" t="s">
        <v>58</v>
      </c>
      <c r="N2" s="421" t="s">
        <v>59</v>
      </c>
      <c r="O2" s="421" t="s">
        <v>60</v>
      </c>
      <c r="P2" s="421" t="s">
        <v>61</v>
      </c>
      <c r="Q2" s="421" t="s">
        <v>62</v>
      </c>
      <c r="R2" s="421" t="s">
        <v>63</v>
      </c>
      <c r="S2" s="421" t="s">
        <v>64</v>
      </c>
      <c r="T2" s="421" t="s">
        <v>65</v>
      </c>
      <c r="U2" s="421" t="s">
        <v>66</v>
      </c>
      <c r="V2" s="421" t="s">
        <v>67</v>
      </c>
      <c r="W2" s="421" t="s">
        <v>68</v>
      </c>
      <c r="X2" s="421" t="s">
        <v>723</v>
      </c>
      <c r="Y2" s="421" t="s">
        <v>750</v>
      </c>
      <c r="Z2" s="421" t="s">
        <v>759</v>
      </c>
      <c r="AA2" s="421" t="s">
        <v>768</v>
      </c>
      <c r="AB2" s="421" t="s">
        <v>779</v>
      </c>
      <c r="AC2" s="421" t="s">
        <v>785</v>
      </c>
      <c r="AD2" s="421" t="s">
        <v>802</v>
      </c>
      <c r="AE2" s="421" t="s">
        <v>808</v>
      </c>
      <c r="AF2" s="421" t="s">
        <v>846</v>
      </c>
      <c r="AG2" s="421" t="s">
        <v>887</v>
      </c>
      <c r="AH2" s="421" t="s">
        <v>1031</v>
      </c>
    </row>
    <row r="3" spans="2:34" ht="12.75" customHeight="1" thickTop="1"/>
    <row r="4" spans="2:34" ht="12.75" customHeight="1">
      <c r="B4" s="415" t="s">
        <v>170</v>
      </c>
      <c r="C4" s="415"/>
      <c r="D4" s="352"/>
      <c r="E4" s="352"/>
      <c r="F4" s="352"/>
      <c r="G4" s="352"/>
      <c r="H4" s="352"/>
      <c r="I4" s="352"/>
      <c r="J4" s="352"/>
      <c r="K4" s="352"/>
      <c r="L4" s="352"/>
      <c r="M4" s="665"/>
      <c r="N4" s="665"/>
      <c r="O4" s="665"/>
      <c r="P4" s="665"/>
      <c r="Q4" s="665"/>
      <c r="R4" s="665"/>
    </row>
    <row r="5" spans="2:34" ht="12.75" customHeight="1">
      <c r="B5" s="895" t="s">
        <v>166</v>
      </c>
      <c r="C5" s="897" t="s">
        <v>993</v>
      </c>
      <c r="D5" s="352"/>
      <c r="E5" s="352"/>
      <c r="F5" s="352"/>
      <c r="G5" s="352"/>
      <c r="H5" s="352"/>
      <c r="I5" s="352"/>
      <c r="J5" s="352"/>
      <c r="K5" s="352"/>
      <c r="L5" s="352"/>
      <c r="M5" s="352"/>
      <c r="N5" s="352"/>
      <c r="O5" s="352"/>
      <c r="P5" s="352"/>
      <c r="Q5" s="352"/>
      <c r="R5" s="352"/>
    </row>
    <row r="6" spans="2:34" ht="12.75" customHeight="1">
      <c r="B6" s="896"/>
      <c r="C6" s="898"/>
      <c r="D6" s="116"/>
      <c r="E6" s="116"/>
      <c r="F6" s="116"/>
      <c r="G6" s="116"/>
      <c r="H6" s="116"/>
      <c r="I6" s="116"/>
      <c r="J6" s="116"/>
      <c r="K6" s="116"/>
      <c r="L6" s="116"/>
      <c r="M6" s="116"/>
      <c r="N6" s="116"/>
      <c r="O6" s="116"/>
      <c r="P6" s="116"/>
      <c r="Q6" s="116"/>
      <c r="R6" s="116"/>
    </row>
    <row r="7" spans="2:34" s="65" customFormat="1" ht="12.75" customHeight="1">
      <c r="B7" s="753" t="s">
        <v>915</v>
      </c>
      <c r="C7" s="753" t="s">
        <v>934</v>
      </c>
      <c r="D7" s="59" t="str">
        <f>+$D$88</f>
        <v>4T 2017</v>
      </c>
      <c r="E7" s="59" t="str">
        <f>+$E$88</f>
        <v>4T 2018</v>
      </c>
      <c r="F7" s="59" t="str">
        <f t="shared" ref="F7:L7" si="0">+F$88</f>
        <v>1T2019</v>
      </c>
      <c r="G7" s="59" t="str">
        <f t="shared" si="0"/>
        <v>2T2019</v>
      </c>
      <c r="H7" s="59" t="str">
        <f t="shared" si="0"/>
        <v>3T2019</v>
      </c>
      <c r="I7" s="754" t="str">
        <f t="shared" si="0"/>
        <v>4T2019</v>
      </c>
      <c r="J7" s="59" t="str">
        <f t="shared" si="0"/>
        <v>1T20</v>
      </c>
      <c r="K7" s="59" t="str">
        <f t="shared" si="0"/>
        <v>2T20</v>
      </c>
      <c r="L7" s="59" t="str">
        <f t="shared" si="0"/>
        <v>3T20</v>
      </c>
      <c r="M7" s="754" t="str">
        <f t="shared" ref="M7:Y7" si="1">+M$2</f>
        <v>4T20</v>
      </c>
      <c r="N7" s="59" t="str">
        <f t="shared" si="1"/>
        <v>1T21</v>
      </c>
      <c r="O7" s="59" t="str">
        <f t="shared" si="1"/>
        <v>2T21</v>
      </c>
      <c r="P7" s="59" t="str">
        <f t="shared" si="1"/>
        <v>3T21</v>
      </c>
      <c r="Q7" s="754" t="str">
        <f t="shared" si="1"/>
        <v>4T21</v>
      </c>
      <c r="R7" s="59" t="str">
        <f t="shared" si="1"/>
        <v>1T22</v>
      </c>
      <c r="S7" s="59" t="str">
        <f t="shared" si="1"/>
        <v>2T22</v>
      </c>
      <c r="T7" s="59" t="str">
        <f t="shared" si="1"/>
        <v>3T22</v>
      </c>
      <c r="U7" s="754" t="str">
        <f t="shared" si="1"/>
        <v>4T22</v>
      </c>
      <c r="V7" s="59" t="s">
        <v>67</v>
      </c>
      <c r="W7" s="59" t="str">
        <f t="shared" si="1"/>
        <v>2T23</v>
      </c>
      <c r="X7" s="59" t="str">
        <f t="shared" si="1"/>
        <v>3T23</v>
      </c>
      <c r="Y7" s="754" t="str">
        <f t="shared" si="1"/>
        <v>4T23</v>
      </c>
      <c r="Z7" s="59" t="str">
        <f t="shared" ref="Z7:AG7" si="2">+Z2</f>
        <v>1T24</v>
      </c>
      <c r="AA7" s="59" t="str">
        <f t="shared" si="2"/>
        <v>2T24</v>
      </c>
      <c r="AB7" s="59" t="str">
        <f t="shared" si="2"/>
        <v>3T24</v>
      </c>
      <c r="AC7" s="754" t="str">
        <f t="shared" si="2"/>
        <v>4T24</v>
      </c>
      <c r="AD7" s="59" t="str">
        <f t="shared" si="2"/>
        <v>1T25</v>
      </c>
      <c r="AE7" s="59" t="str">
        <f t="shared" si="2"/>
        <v>2T25</v>
      </c>
      <c r="AF7" s="59" t="str">
        <f t="shared" si="2"/>
        <v>3T25</v>
      </c>
      <c r="AG7" s="754" t="str">
        <f t="shared" si="2"/>
        <v>4T25</v>
      </c>
      <c r="AH7" s="59" t="str">
        <f>+AH2</f>
        <v>1T26</v>
      </c>
    </row>
    <row r="8" spans="2:34" s="65" customFormat="1" ht="12.75" customHeight="1">
      <c r="B8" s="11"/>
      <c r="C8" s="11"/>
      <c r="D8" s="11"/>
      <c r="E8" s="11"/>
      <c r="F8" s="11"/>
      <c r="G8" s="11"/>
      <c r="H8" s="11"/>
      <c r="I8" s="755"/>
      <c r="J8" s="11"/>
      <c r="K8" s="11"/>
      <c r="L8" s="11"/>
      <c r="M8" s="755"/>
      <c r="N8" s="11"/>
      <c r="O8" s="11"/>
      <c r="P8" s="11"/>
      <c r="Q8" s="755"/>
      <c r="R8" s="11"/>
      <c r="S8" s="11"/>
      <c r="U8" s="755"/>
      <c r="V8" s="11"/>
      <c r="W8" s="11"/>
      <c r="X8" s="11"/>
      <c r="Y8" s="755"/>
      <c r="Z8" s="11"/>
      <c r="AA8" s="11"/>
      <c r="AB8" s="11"/>
      <c r="AC8" s="755"/>
      <c r="AD8" s="11"/>
      <c r="AE8" s="11"/>
      <c r="AF8" s="11"/>
      <c r="AG8" s="755"/>
      <c r="AH8" s="11"/>
    </row>
    <row r="9" spans="2:34" s="65" customFormat="1" ht="12.75" hidden="1" customHeight="1">
      <c r="B9" s="66" t="s">
        <v>71</v>
      </c>
      <c r="C9" s="66"/>
      <c r="D9" s="756">
        <v>31178.295511999997</v>
      </c>
      <c r="E9" s="756">
        <v>35954.307775999987</v>
      </c>
      <c r="F9" s="756">
        <v>-95.167493999999536</v>
      </c>
      <c r="G9" s="756">
        <v>0</v>
      </c>
      <c r="H9" s="756">
        <v>0</v>
      </c>
      <c r="I9" s="757">
        <v>0</v>
      </c>
      <c r="J9" s="756">
        <v>0</v>
      </c>
      <c r="K9" s="756">
        <v>0</v>
      </c>
      <c r="L9" s="756">
        <v>0</v>
      </c>
      <c r="M9" s="757">
        <v>0</v>
      </c>
      <c r="N9" s="756">
        <v>0</v>
      </c>
      <c r="O9" s="756">
        <v>0</v>
      </c>
      <c r="P9" s="756">
        <v>0</v>
      </c>
      <c r="Q9" s="757">
        <v>0</v>
      </c>
      <c r="R9" s="756">
        <v>0</v>
      </c>
      <c r="S9" s="756">
        <v>0</v>
      </c>
      <c r="T9" s="756">
        <v>0</v>
      </c>
      <c r="U9" s="757">
        <v>0</v>
      </c>
      <c r="V9" s="756">
        <v>0</v>
      </c>
      <c r="W9" s="756">
        <v>0</v>
      </c>
      <c r="X9" s="756">
        <v>0</v>
      </c>
      <c r="Y9" s="757">
        <v>0</v>
      </c>
      <c r="Z9" s="756"/>
      <c r="AA9" s="756"/>
      <c r="AB9" s="756"/>
      <c r="AC9" s="757"/>
      <c r="AD9" s="756"/>
      <c r="AE9" s="756"/>
      <c r="AF9" s="756"/>
      <c r="AG9" s="757"/>
      <c r="AH9" s="756"/>
    </row>
    <row r="10" spans="2:34" s="65" customFormat="1" ht="12.75" hidden="1" customHeight="1">
      <c r="B10" s="66" t="s">
        <v>72</v>
      </c>
      <c r="C10" s="66"/>
      <c r="D10" s="756">
        <v>0</v>
      </c>
      <c r="E10" s="756">
        <v>0</v>
      </c>
      <c r="F10" s="756">
        <v>0</v>
      </c>
      <c r="G10" s="756">
        <v>0</v>
      </c>
      <c r="H10" s="756">
        <v>0</v>
      </c>
      <c r="I10" s="757">
        <v>0</v>
      </c>
      <c r="J10" s="756">
        <v>0</v>
      </c>
      <c r="K10" s="756">
        <v>0</v>
      </c>
      <c r="L10" s="756">
        <v>0</v>
      </c>
      <c r="M10" s="757">
        <v>0</v>
      </c>
      <c r="N10" s="756">
        <v>0</v>
      </c>
      <c r="O10" s="756">
        <v>0</v>
      </c>
      <c r="P10" s="756">
        <v>0</v>
      </c>
      <c r="Q10" s="757">
        <v>0</v>
      </c>
      <c r="R10" s="756">
        <v>0</v>
      </c>
      <c r="S10" s="756">
        <v>0</v>
      </c>
      <c r="T10" s="756">
        <v>0</v>
      </c>
      <c r="U10" s="757">
        <v>0</v>
      </c>
      <c r="V10" s="756">
        <v>0</v>
      </c>
      <c r="W10" s="756">
        <v>0</v>
      </c>
      <c r="X10" s="756">
        <v>0</v>
      </c>
      <c r="Y10" s="757">
        <v>0</v>
      </c>
      <c r="Z10" s="756"/>
      <c r="AA10" s="756"/>
      <c r="AB10" s="756"/>
      <c r="AC10" s="757"/>
      <c r="AD10" s="756"/>
      <c r="AE10" s="756"/>
      <c r="AF10" s="756"/>
      <c r="AG10" s="757"/>
      <c r="AH10" s="756"/>
    </row>
    <row r="11" spans="2:34" s="65" customFormat="1" ht="12.75" hidden="1" customHeight="1">
      <c r="B11" s="66" t="s">
        <v>73</v>
      </c>
      <c r="C11" s="66"/>
      <c r="D11" s="756">
        <v>0</v>
      </c>
      <c r="E11" s="756">
        <v>0</v>
      </c>
      <c r="F11" s="756">
        <v>0</v>
      </c>
      <c r="G11" s="756">
        <v>0</v>
      </c>
      <c r="H11" s="756">
        <v>0</v>
      </c>
      <c r="I11" s="757">
        <v>0</v>
      </c>
      <c r="J11" s="756">
        <v>0</v>
      </c>
      <c r="K11" s="756">
        <v>0</v>
      </c>
      <c r="L11" s="756">
        <v>0</v>
      </c>
      <c r="M11" s="757">
        <v>0</v>
      </c>
      <c r="N11" s="756">
        <v>0</v>
      </c>
      <c r="O11" s="756">
        <v>0</v>
      </c>
      <c r="P11" s="756">
        <v>0</v>
      </c>
      <c r="Q11" s="757">
        <v>0</v>
      </c>
      <c r="R11" s="756">
        <v>0</v>
      </c>
      <c r="S11" s="756">
        <v>0</v>
      </c>
      <c r="T11" s="756">
        <v>0</v>
      </c>
      <c r="U11" s="757">
        <v>0</v>
      </c>
      <c r="V11" s="756">
        <v>0</v>
      </c>
      <c r="W11" s="756">
        <v>0</v>
      </c>
      <c r="X11" s="756">
        <v>0</v>
      </c>
      <c r="Y11" s="757">
        <v>0</v>
      </c>
      <c r="Z11" s="756"/>
      <c r="AA11" s="756"/>
      <c r="AB11" s="756"/>
      <c r="AC11" s="757"/>
      <c r="AD11" s="756"/>
      <c r="AE11" s="756"/>
      <c r="AF11" s="756"/>
      <c r="AG11" s="757"/>
      <c r="AH11" s="756"/>
    </row>
    <row r="12" spans="2:34" s="65" customFormat="1" ht="12.75" hidden="1" customHeight="1">
      <c r="B12" s="66" t="s">
        <v>74</v>
      </c>
      <c r="C12" s="66"/>
      <c r="D12" s="756">
        <v>20223.788940000002</v>
      </c>
      <c r="E12" s="756">
        <v>21128.583793000013</v>
      </c>
      <c r="F12" s="756">
        <v>-2.2485380000000035</v>
      </c>
      <c r="G12" s="756">
        <v>0</v>
      </c>
      <c r="H12" s="756">
        <v>0</v>
      </c>
      <c r="I12" s="757">
        <v>0</v>
      </c>
      <c r="J12" s="756">
        <v>0</v>
      </c>
      <c r="K12" s="756">
        <v>0</v>
      </c>
      <c r="L12" s="756">
        <v>0</v>
      </c>
      <c r="M12" s="757">
        <v>0</v>
      </c>
      <c r="N12" s="756">
        <v>0</v>
      </c>
      <c r="O12" s="756">
        <v>0</v>
      </c>
      <c r="P12" s="756">
        <v>0</v>
      </c>
      <c r="Q12" s="757">
        <v>0</v>
      </c>
      <c r="R12" s="756">
        <v>0</v>
      </c>
      <c r="S12" s="756">
        <v>0</v>
      </c>
      <c r="T12" s="756">
        <v>0</v>
      </c>
      <c r="U12" s="757">
        <v>0</v>
      </c>
      <c r="V12" s="756">
        <v>0</v>
      </c>
      <c r="W12" s="756">
        <v>0</v>
      </c>
      <c r="X12" s="756">
        <v>0</v>
      </c>
      <c r="Y12" s="757">
        <v>0</v>
      </c>
      <c r="Z12" s="756"/>
      <c r="AA12" s="756"/>
      <c r="AB12" s="756"/>
      <c r="AC12" s="757"/>
      <c r="AD12" s="756"/>
      <c r="AE12" s="756"/>
      <c r="AF12" s="756"/>
      <c r="AG12" s="757"/>
      <c r="AH12" s="756"/>
    </row>
    <row r="13" spans="2:34" s="65" customFormat="1" ht="12.75" customHeight="1">
      <c r="B13" s="66" t="s">
        <v>75</v>
      </c>
      <c r="C13" s="758" t="s">
        <v>994</v>
      </c>
      <c r="D13" s="756">
        <v>11082.577986999997</v>
      </c>
      <c r="E13" s="756">
        <v>9172.4523079999999</v>
      </c>
      <c r="F13" s="756">
        <v>13632.726688000001</v>
      </c>
      <c r="G13" s="756">
        <v>17148.162421999994</v>
      </c>
      <c r="H13" s="756">
        <v>17462.496835000005</v>
      </c>
      <c r="I13" s="757">
        <v>21717.037928999998</v>
      </c>
      <c r="J13" s="756">
        <v>35112.210944999999</v>
      </c>
      <c r="K13" s="756">
        <v>38640.352314000003</v>
      </c>
      <c r="L13" s="756">
        <v>16165.066124999998</v>
      </c>
      <c r="M13" s="757">
        <v>15278.358545999989</v>
      </c>
      <c r="N13" s="756">
        <v>11132.017041000001</v>
      </c>
      <c r="O13" s="756">
        <v>-1265.2873120000004</v>
      </c>
      <c r="P13" s="756">
        <v>13904.614281</v>
      </c>
      <c r="Q13" s="757">
        <v>-163443.41201</v>
      </c>
      <c r="R13" s="756">
        <v>15374.390343999999</v>
      </c>
      <c r="S13" s="756">
        <v>21496.443369000001</v>
      </c>
      <c r="T13" s="756">
        <v>15999.023057999999</v>
      </c>
      <c r="U13" s="757">
        <v>16048.892490000006</v>
      </c>
      <c r="V13" s="756">
        <v>21949.573432999998</v>
      </c>
      <c r="W13" s="756">
        <v>25019.758999999998</v>
      </c>
      <c r="X13" s="756">
        <v>46760.923630000012</v>
      </c>
      <c r="Y13" s="757">
        <v>62617.351400000014</v>
      </c>
      <c r="Z13" s="756">
        <v>51046.098313999995</v>
      </c>
      <c r="AA13" s="756">
        <v>57466.289719000015</v>
      </c>
      <c r="AB13" s="756">
        <v>40558.502987</v>
      </c>
      <c r="AC13" s="757">
        <v>379914.03680999996</v>
      </c>
      <c r="AD13" s="756">
        <v>9371.3830679999992</v>
      </c>
      <c r="AE13" s="756">
        <v>9921.6349620000037</v>
      </c>
      <c r="AF13" s="756">
        <v>12705.349474999999</v>
      </c>
      <c r="AG13" s="757">
        <v>17507.002636999998</v>
      </c>
      <c r="AH13" s="756">
        <v>14118.090376</v>
      </c>
    </row>
    <row r="14" spans="2:34" s="65" customFormat="1" ht="12.75" customHeight="1">
      <c r="B14" s="11" t="s">
        <v>171</v>
      </c>
      <c r="C14" s="737" t="s">
        <v>995</v>
      </c>
      <c r="D14" s="756">
        <v>85722.907920999976</v>
      </c>
      <c r="E14" s="756">
        <v>85348.108575999999</v>
      </c>
      <c r="F14" s="756">
        <v>46172.269987999993</v>
      </c>
      <c r="G14" s="756">
        <v>31766.013546000024</v>
      </c>
      <c r="H14" s="756">
        <v>37304.447082999963</v>
      </c>
      <c r="I14" s="757">
        <v>12756.867299000063</v>
      </c>
      <c r="J14" s="756">
        <v>52975.698376</v>
      </c>
      <c r="K14" s="756">
        <v>76890.296674000012</v>
      </c>
      <c r="L14" s="756">
        <v>90047.246438999966</v>
      </c>
      <c r="M14" s="757">
        <v>80273.573456000013</v>
      </c>
      <c r="N14" s="756">
        <v>85351.767441000004</v>
      </c>
      <c r="O14" s="756">
        <v>129370.49628000005</v>
      </c>
      <c r="P14" s="756">
        <v>100804.00947099994</v>
      </c>
      <c r="Q14" s="757">
        <v>287506.72680800001</v>
      </c>
      <c r="R14" s="756">
        <v>109995.09480499997</v>
      </c>
      <c r="S14" s="756">
        <v>108110.24391800005</v>
      </c>
      <c r="T14" s="756">
        <v>72337.043084999954</v>
      </c>
      <c r="U14" s="757">
        <v>18566.189293999982</v>
      </c>
      <c r="V14" s="756">
        <v>99214.288254000014</v>
      </c>
      <c r="W14" s="756">
        <v>76924.409</v>
      </c>
      <c r="X14" s="756">
        <v>58515.59085399998</v>
      </c>
      <c r="Y14" s="757">
        <v>-725015.74317800009</v>
      </c>
      <c r="Z14" s="756">
        <v>19347.460875999997</v>
      </c>
      <c r="AA14" s="756">
        <v>88462.26822100002</v>
      </c>
      <c r="AB14" s="756">
        <v>78030.671252999993</v>
      </c>
      <c r="AC14" s="757">
        <v>73518.03043699995</v>
      </c>
      <c r="AD14" s="756">
        <v>86458.970780999996</v>
      </c>
      <c r="AE14" s="756">
        <v>76718.732118999978</v>
      </c>
      <c r="AF14" s="756">
        <v>70415.187646000035</v>
      </c>
      <c r="AG14" s="757">
        <v>35326.310988999991</v>
      </c>
      <c r="AH14" s="756">
        <v>53015.13504600001</v>
      </c>
    </row>
    <row r="15" spans="2:34" s="65" customFormat="1" ht="12.75" customHeight="1">
      <c r="B15" s="787" t="s">
        <v>76</v>
      </c>
      <c r="C15" s="788" t="s">
        <v>908</v>
      </c>
      <c r="D15" s="785">
        <v>62484.662438999992</v>
      </c>
      <c r="E15" s="785">
        <v>66255.343877000007</v>
      </c>
      <c r="F15" s="785">
        <f t="shared" ref="F15:K15" si="3">SUM(F9:F14)</f>
        <v>59707.580643999994</v>
      </c>
      <c r="G15" s="785">
        <f t="shared" si="3"/>
        <v>48914.175968000018</v>
      </c>
      <c r="H15" s="785">
        <f t="shared" si="3"/>
        <v>54766.943917999968</v>
      </c>
      <c r="I15" s="786">
        <f t="shared" si="3"/>
        <v>34473.905228000061</v>
      </c>
      <c r="J15" s="785">
        <f t="shared" si="3"/>
        <v>88087.909320999999</v>
      </c>
      <c r="K15" s="785">
        <f t="shared" si="3"/>
        <v>115530.64898800002</v>
      </c>
      <c r="L15" s="785">
        <v>106212.31256399996</v>
      </c>
      <c r="M15" s="786">
        <v>95551.932002000001</v>
      </c>
      <c r="N15" s="785">
        <v>96483.784482000003</v>
      </c>
      <c r="O15" s="785">
        <f>SUM(O9:O14)</f>
        <v>128105.20896800005</v>
      </c>
      <c r="P15" s="785">
        <v>114708.62375199993</v>
      </c>
      <c r="Q15" s="786">
        <v>124063.31479800001</v>
      </c>
      <c r="R15" s="785">
        <f>+SUM(R9:R14)</f>
        <v>125369.48514899997</v>
      </c>
      <c r="S15" s="785">
        <f t="shared" ref="S15:T15" si="4">+SUM(S9:S14)</f>
        <v>129606.68728700005</v>
      </c>
      <c r="T15" s="785">
        <f t="shared" si="4"/>
        <v>88336.066142999945</v>
      </c>
      <c r="U15" s="786">
        <f t="shared" ref="U15" si="5">+SUM(U9:U14)</f>
        <v>34615.081783999987</v>
      </c>
      <c r="V15" s="785">
        <v>121163.86168700001</v>
      </c>
      <c r="W15" s="785">
        <f t="shared" ref="W15:Y15" si="6">+SUM(W9:W14)</f>
        <v>101944.16800000001</v>
      </c>
      <c r="X15" s="785">
        <f t="shared" si="6"/>
        <v>105276.51448399998</v>
      </c>
      <c r="Y15" s="786">
        <f t="shared" si="6"/>
        <v>-662398.39177800005</v>
      </c>
      <c r="Z15" s="785">
        <f t="shared" ref="Z15:AF15" si="7">+Z14+Z13</f>
        <v>70393.55919</v>
      </c>
      <c r="AA15" s="785">
        <f t="shared" si="7"/>
        <v>145928.55794000003</v>
      </c>
      <c r="AB15" s="785">
        <f t="shared" si="7"/>
        <v>118589.17423999999</v>
      </c>
      <c r="AC15" s="786">
        <f t="shared" si="7"/>
        <v>453432.06724699994</v>
      </c>
      <c r="AD15" s="785">
        <f t="shared" si="7"/>
        <v>95830.353848999992</v>
      </c>
      <c r="AE15" s="785">
        <f t="shared" si="7"/>
        <v>86640.367080999975</v>
      </c>
      <c r="AF15" s="785">
        <f t="shared" si="7"/>
        <v>83120.53712100003</v>
      </c>
      <c r="AG15" s="786">
        <f t="shared" ref="AG15:AH15" si="8">+AG14+AG13</f>
        <v>52833.313625999988</v>
      </c>
      <c r="AH15" s="785">
        <f t="shared" si="8"/>
        <v>67133.225422000018</v>
      </c>
    </row>
    <row r="16" spans="2:34" s="65" customFormat="1" ht="12.75" customHeight="1">
      <c r="B16" s="759"/>
      <c r="C16" s="759"/>
      <c r="D16" s="759"/>
      <c r="E16" s="759"/>
      <c r="F16" s="759"/>
      <c r="G16" s="759"/>
      <c r="H16" s="759"/>
      <c r="I16" s="761"/>
      <c r="J16" s="759"/>
      <c r="K16" s="759"/>
      <c r="L16" s="759"/>
      <c r="M16" s="761"/>
      <c r="N16" s="759"/>
      <c r="O16" s="759"/>
      <c r="P16" s="759"/>
      <c r="Q16" s="761"/>
      <c r="R16" s="759"/>
      <c r="S16" s="759"/>
      <c r="T16" s="759"/>
      <c r="U16" s="761"/>
      <c r="V16" s="759"/>
      <c r="W16" s="759"/>
      <c r="X16" s="759"/>
      <c r="Y16" s="761"/>
      <c r="Z16" s="759"/>
      <c r="AA16" s="759"/>
      <c r="AB16" s="759"/>
      <c r="AC16" s="761"/>
      <c r="AD16" s="759"/>
      <c r="AE16" s="759"/>
      <c r="AF16" s="759"/>
      <c r="AG16" s="761"/>
      <c r="AH16" s="759"/>
    </row>
    <row r="17" spans="2:35" s="65" customFormat="1" ht="12.75" customHeight="1">
      <c r="B17" s="759" t="s">
        <v>77</v>
      </c>
      <c r="C17" s="760" t="s">
        <v>909</v>
      </c>
      <c r="D17" s="762">
        <v>-30799.984422999973</v>
      </c>
      <c r="E17" s="762">
        <v>-34492.904085000031</v>
      </c>
      <c r="F17" s="762">
        <v>-6147.1232310000005</v>
      </c>
      <c r="G17" s="762">
        <v>-5743.4377150000028</v>
      </c>
      <c r="H17" s="762">
        <v>-6174.1341699999957</v>
      </c>
      <c r="I17" s="763">
        <v>-6847.0678280000029</v>
      </c>
      <c r="J17" s="762">
        <v>-5417.8952490000038</v>
      </c>
      <c r="K17" s="762">
        <v>-5211.2349239999958</v>
      </c>
      <c r="L17" s="762">
        <v>-5811.2247420000003</v>
      </c>
      <c r="M17" s="763">
        <v>-6871.7325850000016</v>
      </c>
      <c r="N17" s="762">
        <v>-6427.2881449999995</v>
      </c>
      <c r="O17" s="762">
        <v>-10522.904898000001</v>
      </c>
      <c r="P17" s="762">
        <v>521.3810389999926</v>
      </c>
      <c r="Q17" s="763">
        <v>-7039.1879959999933</v>
      </c>
      <c r="R17" s="350">
        <v>-6425.6238369999992</v>
      </c>
      <c r="S17" s="350">
        <v>-5906.7958740000031</v>
      </c>
      <c r="T17" s="350">
        <v>-7491.6001280000019</v>
      </c>
      <c r="U17" s="472">
        <v>-6479.2186849999925</v>
      </c>
      <c r="V17" s="121">
        <v>-8978.9053519999998</v>
      </c>
      <c r="W17" s="350">
        <v>-10013.339</v>
      </c>
      <c r="X17" s="350">
        <v>-6559.7668750000121</v>
      </c>
      <c r="Y17" s="472">
        <v>-5258.9194579999967</v>
      </c>
      <c r="Z17" s="121">
        <v>-7569.5993179999978</v>
      </c>
      <c r="AA17" s="350">
        <v>-7811.5244300000022</v>
      </c>
      <c r="AB17" s="350">
        <v>-7872.693741000001</v>
      </c>
      <c r="AC17" s="472">
        <v>-8575.1677539999982</v>
      </c>
      <c r="AD17" s="121">
        <v>-15356.029697000005</v>
      </c>
      <c r="AE17" s="350">
        <v>-2559.964542999991</v>
      </c>
      <c r="AF17" s="350">
        <v>-7481.3314569999966</v>
      </c>
      <c r="AG17" s="472">
        <v>-8325.9048930000208</v>
      </c>
      <c r="AH17" s="121">
        <v>-7363.4090000000006</v>
      </c>
    </row>
    <row r="18" spans="2:35" s="65" customFormat="1" ht="12.75" customHeight="1">
      <c r="B18" s="740" t="s">
        <v>78</v>
      </c>
      <c r="C18" s="735" t="s">
        <v>910</v>
      </c>
      <c r="D18" s="751">
        <v>31684.67801600002</v>
      </c>
      <c r="E18" s="751">
        <v>31762.439791999976</v>
      </c>
      <c r="F18" s="751">
        <f>+F15+F17</f>
        <v>53560.457412999996</v>
      </c>
      <c r="G18" s="751">
        <f>+G15+G17</f>
        <v>43170.738253000018</v>
      </c>
      <c r="H18" s="751">
        <f>+H15+H17</f>
        <v>48592.809747999971</v>
      </c>
      <c r="I18" s="752">
        <f>+I15+I17</f>
        <v>27626.837400000059</v>
      </c>
      <c r="J18" s="751">
        <f>+J15+J17</f>
        <v>82670.014071999991</v>
      </c>
      <c r="K18" s="751">
        <v>110319.41406400003</v>
      </c>
      <c r="L18" s="751">
        <v>100401.08782199996</v>
      </c>
      <c r="M18" s="752">
        <v>88680.199416999996</v>
      </c>
      <c r="N18" s="751">
        <v>90056.496337000019</v>
      </c>
      <c r="O18" s="751">
        <f>+O15+O17</f>
        <v>117582.30407000004</v>
      </c>
      <c r="P18" s="751">
        <f>+P15+P17</f>
        <v>115230.00479099993</v>
      </c>
      <c r="Q18" s="752">
        <v>117024.12680200001</v>
      </c>
      <c r="R18" s="751">
        <f>+R15+R17</f>
        <v>118943.86131199996</v>
      </c>
      <c r="S18" s="751">
        <f>+S15+S17</f>
        <v>123699.89141300005</v>
      </c>
      <c r="T18" s="751">
        <f>+T15+T17</f>
        <v>80844.46601499994</v>
      </c>
      <c r="U18" s="752">
        <f>+U15+U17</f>
        <v>28135.863098999995</v>
      </c>
      <c r="V18" s="751">
        <v>112184.95633500001</v>
      </c>
      <c r="W18" s="751">
        <f t="shared" ref="W18:AB18" si="9">+W15+W17</f>
        <v>91930.828999999998</v>
      </c>
      <c r="X18" s="751">
        <f t="shared" si="9"/>
        <v>98716.747608999969</v>
      </c>
      <c r="Y18" s="752">
        <f t="shared" si="9"/>
        <v>-667657.31123600004</v>
      </c>
      <c r="Z18" s="751">
        <f t="shared" si="9"/>
        <v>62823.959871999999</v>
      </c>
      <c r="AA18" s="751">
        <f t="shared" si="9"/>
        <v>138117.03351000004</v>
      </c>
      <c r="AB18" s="751">
        <f t="shared" si="9"/>
        <v>110716.480499</v>
      </c>
      <c r="AC18" s="752">
        <f t="shared" ref="AC18:AD18" si="10">+AC15+AC17</f>
        <v>444856.89949299995</v>
      </c>
      <c r="AD18" s="751">
        <f t="shared" si="10"/>
        <v>80474.324151999986</v>
      </c>
      <c r="AE18" s="751">
        <f t="shared" ref="AE18" si="11">+AE15+AE17</f>
        <v>84080.40253799998</v>
      </c>
      <c r="AF18" s="751">
        <f t="shared" ref="AF18:AH18" si="12">+AF15+AF17</f>
        <v>75639.205664000037</v>
      </c>
      <c r="AG18" s="752">
        <f t="shared" si="12"/>
        <v>44507.408732999967</v>
      </c>
      <c r="AH18" s="751">
        <f t="shared" si="12"/>
        <v>59769.816422000018</v>
      </c>
    </row>
    <row r="19" spans="2:35" s="65" customFormat="1" ht="12.75" customHeight="1">
      <c r="B19" s="759" t="s">
        <v>79</v>
      </c>
      <c r="C19" s="760" t="s">
        <v>911</v>
      </c>
      <c r="D19" s="764">
        <f t="shared" ref="D19:J19" si="13">+D18/D15</f>
        <v>0.50707928600769603</v>
      </c>
      <c r="E19" s="764">
        <f t="shared" si="13"/>
        <v>0.47939438441321025</v>
      </c>
      <c r="F19" s="764">
        <f t="shared" si="13"/>
        <v>0.89704618467709218</v>
      </c>
      <c r="G19" s="764">
        <f t="shared" si="13"/>
        <v>0.88258132532463807</v>
      </c>
      <c r="H19" s="764">
        <f t="shared" si="13"/>
        <v>0.88726531501841244</v>
      </c>
      <c r="I19" s="765">
        <f t="shared" si="13"/>
        <v>0.80138403866009522</v>
      </c>
      <c r="J19" s="764">
        <f t="shared" si="13"/>
        <v>0.93849445070541149</v>
      </c>
      <c r="K19" s="764">
        <f t="shared" ref="K19:T19" si="14">+K18/K15</f>
        <v>0.95489305245276279</v>
      </c>
      <c r="L19" s="764">
        <f t="shared" si="14"/>
        <v>0.94528671298350309</v>
      </c>
      <c r="M19" s="765">
        <f t="shared" si="14"/>
        <v>0.92808379233131388</v>
      </c>
      <c r="N19" s="764">
        <f t="shared" si="14"/>
        <v>0.93338478398720914</v>
      </c>
      <c r="O19" s="764">
        <f t="shared" si="14"/>
        <v>0.91785732225276984</v>
      </c>
      <c r="P19" s="764">
        <f t="shared" si="14"/>
        <v>1.0045452645315249</v>
      </c>
      <c r="Q19" s="765">
        <f t="shared" si="14"/>
        <v>0.9432613258201169</v>
      </c>
      <c r="R19" s="764">
        <f t="shared" si="14"/>
        <v>0.9487465085354444</v>
      </c>
      <c r="S19" s="764">
        <f t="shared" si="14"/>
        <v>0.9544252229754161</v>
      </c>
      <c r="T19" s="764">
        <f t="shared" si="14"/>
        <v>0.91519205625624678</v>
      </c>
      <c r="U19" s="765">
        <f t="shared" ref="U19:W19" si="15">+U18/U15</f>
        <v>0.81282093379323284</v>
      </c>
      <c r="V19" s="764">
        <f t="shared" si="15"/>
        <v>0.92589452641254522</v>
      </c>
      <c r="W19" s="764">
        <f t="shared" si="15"/>
        <v>0.90177624481667251</v>
      </c>
      <c r="X19" s="764">
        <f t="shared" ref="X19:Y19" si="16">+X18/X15</f>
        <v>0.9376901210383729</v>
      </c>
      <c r="Y19" s="764">
        <f t="shared" si="16"/>
        <v>1.0079392092783983</v>
      </c>
      <c r="Z19" s="764">
        <f t="shared" ref="Z19:AA19" si="17">+Z18/Z15</f>
        <v>0.89246744439262105</v>
      </c>
      <c r="AA19" s="764">
        <f t="shared" si="17"/>
        <v>0.94647021432767275</v>
      </c>
      <c r="AB19" s="764">
        <f t="shared" ref="AB19:AD19" si="18">+AB18/AB15</f>
        <v>0.93361372324705383</v>
      </c>
      <c r="AC19" s="764">
        <f t="shared" si="18"/>
        <v>0.98108830765749788</v>
      </c>
      <c r="AD19" s="764">
        <f t="shared" si="18"/>
        <v>0.83975818641767175</v>
      </c>
      <c r="AE19" s="764">
        <f t="shared" ref="AE19" si="19">+AE18/AE15</f>
        <v>0.97045298133828672</v>
      </c>
      <c r="AF19" s="764">
        <f t="shared" ref="AF19:AH19" si="20">+AF18/AF15</f>
        <v>0.90999418776482055</v>
      </c>
      <c r="AG19" s="764">
        <f t="shared" si="20"/>
        <v>0.84241183598783909</v>
      </c>
      <c r="AH19" s="764">
        <f t="shared" si="20"/>
        <v>0.89031647215348964</v>
      </c>
    </row>
    <row r="20" spans="2:35" s="65" customFormat="1" ht="12.75" customHeight="1">
      <c r="B20" s="759"/>
      <c r="C20" s="759"/>
      <c r="D20" s="759"/>
      <c r="E20" s="759"/>
      <c r="F20" s="759"/>
      <c r="G20" s="759"/>
      <c r="H20" s="759"/>
      <c r="I20" s="761"/>
      <c r="J20" s="759"/>
      <c r="K20" s="759"/>
      <c r="L20" s="759"/>
      <c r="M20" s="761"/>
      <c r="N20" s="759"/>
      <c r="O20" s="759"/>
      <c r="P20" s="759"/>
      <c r="Q20" s="761"/>
      <c r="R20" s="759"/>
      <c r="S20" s="759"/>
      <c r="T20" s="759"/>
      <c r="U20" s="761"/>
      <c r="V20" s="759"/>
      <c r="W20" s="759"/>
      <c r="X20" s="759"/>
      <c r="Y20" s="761"/>
      <c r="Z20" s="759"/>
      <c r="AA20" s="759"/>
      <c r="AB20" s="759"/>
      <c r="AC20" s="761"/>
      <c r="AD20" s="759"/>
      <c r="AE20" s="759"/>
      <c r="AF20" s="759"/>
      <c r="AG20" s="761"/>
      <c r="AH20" s="759"/>
    </row>
    <row r="21" spans="2:35" s="65" customFormat="1" ht="12.75" customHeight="1">
      <c r="B21" s="66" t="s">
        <v>80</v>
      </c>
      <c r="C21" s="766" t="s">
        <v>912</v>
      </c>
      <c r="D21" s="756">
        <v>428.07912699999986</v>
      </c>
      <c r="E21" s="756">
        <v>312995.76408599998</v>
      </c>
      <c r="F21" s="756">
        <v>110.418572</v>
      </c>
      <c r="G21" s="756">
        <v>33.901921000000002</v>
      </c>
      <c r="H21" s="756">
        <v>311500.47878799989</v>
      </c>
      <c r="I21" s="757">
        <v>162.73662100010552</v>
      </c>
      <c r="J21" s="756">
        <v>8.4204720000000002</v>
      </c>
      <c r="K21" s="756">
        <v>55.621445000000001</v>
      </c>
      <c r="L21" s="756">
        <v>15.104501999999993</v>
      </c>
      <c r="M21" s="757">
        <v>215.95654599999997</v>
      </c>
      <c r="N21" s="756">
        <v>9.0754419999999989</v>
      </c>
      <c r="O21" s="756">
        <v>28.701273</v>
      </c>
      <c r="P21" s="756">
        <v>37570.375948999994</v>
      </c>
      <c r="Q21" s="757">
        <v>4076.8473360000062</v>
      </c>
      <c r="R21" s="767">
        <v>63.570242999999998</v>
      </c>
      <c r="S21" s="767">
        <v>265.12846399999995</v>
      </c>
      <c r="T21" s="767">
        <v>113.06856399999998</v>
      </c>
      <c r="U21" s="768">
        <v>81.7605870000001</v>
      </c>
      <c r="V21" s="769">
        <v>1487.45832</v>
      </c>
      <c r="W21" s="767">
        <v>134.75800000000001</v>
      </c>
      <c r="X21" s="767">
        <v>30.583041999999978</v>
      </c>
      <c r="Y21" s="768">
        <v>76075.037664999996</v>
      </c>
      <c r="Z21" s="769">
        <v>475.710847</v>
      </c>
      <c r="AA21" s="767">
        <v>98.171638999999971</v>
      </c>
      <c r="AB21" s="767">
        <v>782.44674600000008</v>
      </c>
      <c r="AC21" s="768">
        <v>-321.02259000000004</v>
      </c>
      <c r="AD21" s="769">
        <v>44.343618999999997</v>
      </c>
      <c r="AE21" s="767">
        <v>12.321557000000006</v>
      </c>
      <c r="AF21" s="767">
        <v>33.258459999999999</v>
      </c>
      <c r="AG21" s="768">
        <v>6.9999999965375537E-6</v>
      </c>
      <c r="AH21" s="769">
        <v>75.163054000000002</v>
      </c>
    </row>
    <row r="22" spans="2:35" s="65" customFormat="1" ht="12.75" customHeight="1">
      <c r="B22" s="66" t="s">
        <v>81</v>
      </c>
      <c r="C22" s="766" t="s">
        <v>913</v>
      </c>
      <c r="D22" s="756">
        <v>-11619.892492999941</v>
      </c>
      <c r="E22" s="756">
        <v>-15894.501559000011</v>
      </c>
      <c r="F22" s="756">
        <v>-9449.2195129999982</v>
      </c>
      <c r="G22" s="756">
        <v>-12136.070067999999</v>
      </c>
      <c r="H22" s="756">
        <v>-12370.714291000018</v>
      </c>
      <c r="I22" s="757">
        <v>-10317.425366999982</v>
      </c>
      <c r="J22" s="756">
        <v>-8371.2350320000041</v>
      </c>
      <c r="K22" s="756">
        <v>-8084.967508999991</v>
      </c>
      <c r="L22" s="756">
        <v>-8039.7584020000068</v>
      </c>
      <c r="M22" s="757">
        <v>-8459.165186000002</v>
      </c>
      <c r="N22" s="756">
        <v>-6190.2484879999984</v>
      </c>
      <c r="O22" s="756">
        <v>-7974.0504400000018</v>
      </c>
      <c r="P22" s="756">
        <v>-7473.5495670000055</v>
      </c>
      <c r="Q22" s="757">
        <v>-7547.1515049999944</v>
      </c>
      <c r="R22" s="767">
        <v>-7296.0689349999948</v>
      </c>
      <c r="S22" s="767">
        <v>-8645.211933000006</v>
      </c>
      <c r="T22" s="767">
        <v>-7914.2935750000033</v>
      </c>
      <c r="U22" s="768">
        <v>-11214.178920999992</v>
      </c>
      <c r="V22" s="769">
        <v>-7701.3003460000018</v>
      </c>
      <c r="W22" s="767">
        <v>-10840.982</v>
      </c>
      <c r="X22" s="767">
        <v>-7669.0200930000065</v>
      </c>
      <c r="Y22" s="768">
        <v>-12364.181240999987</v>
      </c>
      <c r="Z22" s="769">
        <v>-7925.7881879999986</v>
      </c>
      <c r="AA22" s="767">
        <v>-10342.330939000003</v>
      </c>
      <c r="AB22" s="767">
        <v>-15710.951150000004</v>
      </c>
      <c r="AC22" s="768">
        <v>-12745.04443899999</v>
      </c>
      <c r="AD22" s="769">
        <v>-9469.1012679999985</v>
      </c>
      <c r="AE22" s="767">
        <v>-13278.507266999994</v>
      </c>
      <c r="AF22" s="767">
        <v>-11212.678873000004</v>
      </c>
      <c r="AG22" s="768">
        <v>-10824.081435</v>
      </c>
      <c r="AH22" s="769">
        <v>-12586.398313999998</v>
      </c>
    </row>
    <row r="23" spans="2:35" s="65" customFormat="1" ht="12.75" customHeight="1">
      <c r="B23" s="66" t="s">
        <v>82</v>
      </c>
      <c r="C23" s="766" t="s">
        <v>914</v>
      </c>
      <c r="D23" s="756">
        <v>-270.19763500000045</v>
      </c>
      <c r="E23" s="756">
        <v>-298.49976900000001</v>
      </c>
      <c r="F23" s="756">
        <v>-4451.1492749999989</v>
      </c>
      <c r="G23" s="756">
        <v>-258.40186200000062</v>
      </c>
      <c r="H23" s="756">
        <v>-255.24743800000033</v>
      </c>
      <c r="I23" s="757">
        <v>-200361.28703500002</v>
      </c>
      <c r="J23" s="756">
        <v>-4985.5968570000014</v>
      </c>
      <c r="K23" s="756">
        <v>-763.05389399999785</v>
      </c>
      <c r="L23" s="756">
        <v>-38774.568893000003</v>
      </c>
      <c r="M23" s="757">
        <v>-1175.139777999997</v>
      </c>
      <c r="N23" s="756">
        <v>-5161.4861330000003</v>
      </c>
      <c r="O23" s="756">
        <v>-59971.976735999997</v>
      </c>
      <c r="P23" s="756">
        <v>-72292.975709000035</v>
      </c>
      <c r="Q23" s="757">
        <v>-9.4934219999995548</v>
      </c>
      <c r="R23" s="767">
        <v>-5405.6266029999997</v>
      </c>
      <c r="S23" s="767">
        <v>-4.4100209999996878</v>
      </c>
      <c r="T23" s="767">
        <v>-8.229842000001554</v>
      </c>
      <c r="U23" s="768">
        <v>-34163.912545999992</v>
      </c>
      <c r="V23" s="769">
        <v>-5990.2391419999994</v>
      </c>
      <c r="W23" s="767">
        <v>-9.5310000000000006</v>
      </c>
      <c r="X23" s="767">
        <v>-1177.531817</v>
      </c>
      <c r="Y23" s="768">
        <v>-91600.548955999999</v>
      </c>
      <c r="Z23" s="769">
        <v>-12535.160948999999</v>
      </c>
      <c r="AA23" s="767">
        <v>-15386.070960000006</v>
      </c>
      <c r="AB23" s="767">
        <v>5.3852130000013858</v>
      </c>
      <c r="AC23" s="768">
        <v>-115.40211599999748</v>
      </c>
      <c r="AD23" s="769">
        <v>-6717.6301059999996</v>
      </c>
      <c r="AE23" s="767">
        <v>-20.666432000000896</v>
      </c>
      <c r="AF23" s="767">
        <v>-157.81093700000019</v>
      </c>
      <c r="AG23" s="768">
        <v>-97.58321899999828</v>
      </c>
      <c r="AH23" s="769">
        <v>-6529.9976829999996</v>
      </c>
    </row>
    <row r="24" spans="2:35" s="65" customFormat="1" ht="12.75" customHeight="1">
      <c r="B24" s="740" t="s">
        <v>84</v>
      </c>
      <c r="C24" s="735" t="s">
        <v>928</v>
      </c>
      <c r="D24" s="751">
        <v>105945.57493600005</v>
      </c>
      <c r="E24" s="751">
        <v>413913.31112600002</v>
      </c>
      <c r="F24" s="751">
        <v>39770.507196999999</v>
      </c>
      <c r="G24" s="751">
        <v>30810.168244000015</v>
      </c>
      <c r="H24" s="751">
        <v>347467.32680699986</v>
      </c>
      <c r="I24" s="752">
        <v>-182889.13838099982</v>
      </c>
      <c r="J24" s="751">
        <f>+J18+J21+J22+J23</f>
        <v>69321.602654999995</v>
      </c>
      <c r="K24" s="751">
        <v>101527.01410600003</v>
      </c>
      <c r="L24" s="751">
        <v>53601.86502899995</v>
      </c>
      <c r="M24" s="752">
        <v>79261.850999000002</v>
      </c>
      <c r="N24" s="751">
        <v>78713.837158000009</v>
      </c>
      <c r="O24" s="751">
        <f>+O18+O21+O22+O23</f>
        <v>49664.978167000038</v>
      </c>
      <c r="P24" s="751">
        <f>+P18+P21+P22+P23</f>
        <v>73033.855463999891</v>
      </c>
      <c r="Q24" s="752">
        <v>113544.32921100003</v>
      </c>
      <c r="R24" s="751">
        <f>+R18+SUM(R21:R23)</f>
        <v>106305.73601699997</v>
      </c>
      <c r="S24" s="751">
        <f>+S18+SUM(S21:S23)</f>
        <v>115315.39792300004</v>
      </c>
      <c r="T24" s="751">
        <f>+T18+SUM(T21:T23)</f>
        <v>73035.011161999937</v>
      </c>
      <c r="U24" s="752">
        <f>+U18+SUM(U21:U23)</f>
        <v>-17160.467780999985</v>
      </c>
      <c r="V24" s="751">
        <v>99980.875167000006</v>
      </c>
      <c r="W24" s="751">
        <f t="shared" ref="W24:AC24" si="21">+W18+SUM(W21:W23)</f>
        <v>81215.073999999993</v>
      </c>
      <c r="X24" s="751">
        <f t="shared" si="21"/>
        <v>89900.778740999958</v>
      </c>
      <c r="Y24" s="752">
        <f t="shared" si="21"/>
        <v>-695547.00376800005</v>
      </c>
      <c r="Z24" s="752">
        <f t="shared" si="21"/>
        <v>42838.721581999998</v>
      </c>
      <c r="AA24" s="752">
        <f t="shared" si="21"/>
        <v>112486.80325000003</v>
      </c>
      <c r="AB24" s="752">
        <f t="shared" si="21"/>
        <v>95793.361307999992</v>
      </c>
      <c r="AC24" s="752">
        <f t="shared" si="21"/>
        <v>431675.43034799997</v>
      </c>
      <c r="AD24" s="752">
        <f t="shared" ref="AD24" si="22">+AD18+SUM(AD21:AD23)</f>
        <v>64331.936396999983</v>
      </c>
      <c r="AE24" s="752">
        <f t="shared" ref="AE24" si="23">+AE18+SUM(AE21:AE23)</f>
        <v>70793.550395999977</v>
      </c>
      <c r="AF24" s="752">
        <f t="shared" ref="AF24:AH24" si="24">+AF18+SUM(AF21:AF23)</f>
        <v>64301.974314000036</v>
      </c>
      <c r="AG24" s="752">
        <f t="shared" si="24"/>
        <v>33585.74408599997</v>
      </c>
      <c r="AH24" s="752">
        <f t="shared" si="24"/>
        <v>40728.583479000023</v>
      </c>
    </row>
    <row r="25" spans="2:35" s="65" customFormat="1" ht="12.75" customHeight="1">
      <c r="B25" s="771"/>
      <c r="C25" s="771"/>
      <c r="D25" s="771"/>
      <c r="E25" s="771"/>
      <c r="F25" s="771"/>
      <c r="G25" s="771"/>
      <c r="H25" s="771"/>
      <c r="I25" s="772"/>
      <c r="J25" s="771"/>
      <c r="K25" s="771"/>
      <c r="L25" s="771"/>
      <c r="M25" s="772"/>
      <c r="N25" s="771"/>
      <c r="O25" s="771"/>
      <c r="P25" s="771"/>
      <c r="Q25" s="772"/>
      <c r="R25" s="771"/>
      <c r="S25" s="771"/>
      <c r="T25" s="771"/>
      <c r="U25" s="772"/>
      <c r="V25" s="771"/>
      <c r="W25" s="771"/>
      <c r="X25" s="771"/>
      <c r="Y25" s="772"/>
      <c r="Z25" s="771"/>
      <c r="AA25" s="771"/>
      <c r="AB25" s="771"/>
      <c r="AC25" s="772"/>
      <c r="AD25" s="771"/>
      <c r="AE25" s="771"/>
      <c r="AF25" s="771"/>
      <c r="AG25" s="772"/>
      <c r="AH25" s="771"/>
    </row>
    <row r="26" spans="2:35" s="65" customFormat="1" ht="12.75" customHeight="1">
      <c r="B26" s="66" t="s">
        <v>673</v>
      </c>
      <c r="C26" s="766" t="s">
        <v>917</v>
      </c>
      <c r="D26" s="756">
        <v>3380.1845629999989</v>
      </c>
      <c r="E26" s="756">
        <v>2605.7614849999954</v>
      </c>
      <c r="F26" s="756">
        <v>13900.125640999999</v>
      </c>
      <c r="G26" s="756">
        <v>11691.150029000004</v>
      </c>
      <c r="H26" s="756">
        <v>10834.129706</v>
      </c>
      <c r="I26" s="757">
        <v>17961.440821999997</v>
      </c>
      <c r="J26" s="756">
        <v>13594.685891000001</v>
      </c>
      <c r="K26" s="756">
        <v>12151.671995999997</v>
      </c>
      <c r="L26" s="756">
        <v>11160.552577000009</v>
      </c>
      <c r="M26" s="757">
        <v>7503.5369369999898</v>
      </c>
      <c r="N26" s="756">
        <v>8392.840044999999</v>
      </c>
      <c r="O26" s="756">
        <v>9075.5328020000034</v>
      </c>
      <c r="P26" s="756">
        <v>10633.463533999999</v>
      </c>
      <c r="Q26" s="757">
        <v>11813.163618999999</v>
      </c>
      <c r="R26" s="767">
        <v>12627.807697</v>
      </c>
      <c r="S26" s="767">
        <v>14600.874467000001</v>
      </c>
      <c r="T26" s="767">
        <v>16047.124126999992</v>
      </c>
      <c r="U26" s="768">
        <v>18365.566755000007</v>
      </c>
      <c r="V26" s="769">
        <v>19387.073733000001</v>
      </c>
      <c r="W26" s="767">
        <v>19874.534</v>
      </c>
      <c r="X26" s="767">
        <v>19274.03822599999</v>
      </c>
      <c r="Y26" s="768">
        <v>21470.996694999994</v>
      </c>
      <c r="Z26" s="769">
        <v>16919.906645999999</v>
      </c>
      <c r="AA26" s="767">
        <v>14711.857019999999</v>
      </c>
      <c r="AB26" s="767">
        <v>13657.533623000003</v>
      </c>
      <c r="AC26" s="768">
        <v>15097.956285</v>
      </c>
      <c r="AD26" s="769">
        <v>12260.170291999999</v>
      </c>
      <c r="AE26" s="767">
        <v>12717.667128000005</v>
      </c>
      <c r="AF26" s="767">
        <v>11784.415638999992</v>
      </c>
      <c r="AG26" s="768">
        <v>11633.714440000011</v>
      </c>
      <c r="AH26" s="769">
        <v>5653.7283930000003</v>
      </c>
    </row>
    <row r="27" spans="2:35" s="65" customFormat="1" ht="12.75" customHeight="1">
      <c r="B27" s="66" t="s">
        <v>676</v>
      </c>
      <c r="C27" s="766" t="s">
        <v>918</v>
      </c>
      <c r="D27" s="756">
        <v>-26132.55495900003</v>
      </c>
      <c r="E27" s="756">
        <v>-19034.131368999988</v>
      </c>
      <c r="F27" s="756">
        <v>-17404.478546000002</v>
      </c>
      <c r="G27" s="756">
        <v>-18709.47427699999</v>
      </c>
      <c r="H27" s="756">
        <v>-19141.20115600001</v>
      </c>
      <c r="I27" s="757">
        <v>-20030.429661999988</v>
      </c>
      <c r="J27" s="756">
        <v>-13770.175984</v>
      </c>
      <c r="K27" s="756">
        <v>-12992.151058000001</v>
      </c>
      <c r="L27" s="756">
        <v>-11295.567703999997</v>
      </c>
      <c r="M27" s="757">
        <v>-8689.6927680000008</v>
      </c>
      <c r="N27" s="756">
        <v>-9228.4481780000006</v>
      </c>
      <c r="O27" s="756">
        <v>-11862.110044999999</v>
      </c>
      <c r="P27" s="756">
        <v>-13847.899152999998</v>
      </c>
      <c r="Q27" s="757">
        <v>-16712.542624000002</v>
      </c>
      <c r="R27" s="767">
        <v>-19103.981097000004</v>
      </c>
      <c r="S27" s="767">
        <v>-22944.193335000004</v>
      </c>
      <c r="T27" s="767">
        <v>-27083.282782000002</v>
      </c>
      <c r="U27" s="768">
        <v>-33592.781430000032</v>
      </c>
      <c r="V27" s="769">
        <v>-38209.385727000001</v>
      </c>
      <c r="W27" s="767">
        <v>-39744.482000000004</v>
      </c>
      <c r="X27" s="767">
        <v>-39393.174260000014</v>
      </c>
      <c r="Y27" s="768">
        <v>-37056.978847000006</v>
      </c>
      <c r="Z27" s="769">
        <v>-30875.269211999999</v>
      </c>
      <c r="AA27" s="767">
        <v>-32277.895261999991</v>
      </c>
      <c r="AB27" s="767">
        <v>-31822.555835000006</v>
      </c>
      <c r="AC27" s="768">
        <v>-27027.118306999997</v>
      </c>
      <c r="AD27" s="769">
        <v>-22243.069712</v>
      </c>
      <c r="AE27" s="767">
        <v>-23161.571926000001</v>
      </c>
      <c r="AF27" s="767">
        <v>-22920.200620000018</v>
      </c>
      <c r="AG27" s="768">
        <v>-22793.181706999996</v>
      </c>
      <c r="AH27" s="769">
        <v>-20291.930095</v>
      </c>
    </row>
    <row r="28" spans="2:35" s="65" customFormat="1" ht="12.75" customHeight="1">
      <c r="B28" s="66" t="s">
        <v>87</v>
      </c>
      <c r="C28" s="766" t="s">
        <v>919</v>
      </c>
      <c r="D28" s="756">
        <v>310.53763299999997</v>
      </c>
      <c r="E28" s="756">
        <v>4119.4811429999936</v>
      </c>
      <c r="F28" s="756">
        <v>1231.5086719999999</v>
      </c>
      <c r="G28" s="756">
        <v>141.33085000000005</v>
      </c>
      <c r="H28" s="756">
        <v>30007.543452000002</v>
      </c>
      <c r="I28" s="757">
        <v>-8490.5612430000147</v>
      </c>
      <c r="J28" s="756">
        <v>22114.798734000007</v>
      </c>
      <c r="K28" s="756">
        <v>-9460.7854230000103</v>
      </c>
      <c r="L28" s="756">
        <v>3615.9952410000024</v>
      </c>
      <c r="M28" s="757">
        <v>-18860.283208000001</v>
      </c>
      <c r="N28" s="756">
        <v>13690.916587000002</v>
      </c>
      <c r="O28" s="756">
        <v>907.30853299999944</v>
      </c>
      <c r="P28" s="756">
        <v>4969.2612059999974</v>
      </c>
      <c r="Q28" s="757">
        <v>21931.513674000002</v>
      </c>
      <c r="R28" s="767">
        <v>-866.87618199999997</v>
      </c>
      <c r="S28" s="767">
        <v>1301.5228109999998</v>
      </c>
      <c r="T28" s="767">
        <v>8949.3525909999989</v>
      </c>
      <c r="U28" s="768">
        <v>4983.855620999997</v>
      </c>
      <c r="V28" s="769">
        <v>-3731.4279609999962</v>
      </c>
      <c r="W28" s="767">
        <v>-6164.9059999999999</v>
      </c>
      <c r="X28" s="767">
        <v>-2017.2369760000001</v>
      </c>
      <c r="Y28" s="768">
        <v>734212.75929200009</v>
      </c>
      <c r="Z28" s="769">
        <v>1900.9098019999994</v>
      </c>
      <c r="AA28" s="767">
        <v>14079.733489999997</v>
      </c>
      <c r="AB28" s="767">
        <v>407.39814000000842</v>
      </c>
      <c r="AC28" s="768">
        <v>6538.500591999993</v>
      </c>
      <c r="AD28" s="769">
        <v>-7939.226353</v>
      </c>
      <c r="AE28" s="767">
        <v>-2651.3176379999986</v>
      </c>
      <c r="AF28" s="767">
        <v>-6245.1583810000011</v>
      </c>
      <c r="AG28" s="768">
        <v>-7104.0706360000004</v>
      </c>
      <c r="AH28" s="769">
        <v>-2229.4372299999995</v>
      </c>
    </row>
    <row r="29" spans="2:35" s="65" customFormat="1" ht="12.75" customHeight="1">
      <c r="B29" s="740" t="s">
        <v>88</v>
      </c>
      <c r="C29" s="735" t="s">
        <v>920</v>
      </c>
      <c r="D29" s="751">
        <v>83503.742173000021</v>
      </c>
      <c r="E29" s="751">
        <v>401604.42238500004</v>
      </c>
      <c r="F29" s="751">
        <f>+F24+F26+F27+F28</f>
        <v>37497.662963999988</v>
      </c>
      <c r="G29" s="751">
        <f>+G24+G26+G27+G28</f>
        <v>23933.174846000027</v>
      </c>
      <c r="H29" s="751">
        <f>+H24+H26+H27+H28</f>
        <v>369167.79880899983</v>
      </c>
      <c r="I29" s="752">
        <f>+I24+I26+I27+I28</f>
        <v>-193448.6884639998</v>
      </c>
      <c r="J29" s="751">
        <f>+J24+J26+J27+J28</f>
        <v>91260.911296000006</v>
      </c>
      <c r="K29" s="751">
        <v>91225.749621000024</v>
      </c>
      <c r="L29" s="751">
        <v>57082.845142999962</v>
      </c>
      <c r="M29" s="752">
        <v>59215.411959999976</v>
      </c>
      <c r="N29" s="751">
        <v>91569.145612000008</v>
      </c>
      <c r="O29" s="751">
        <f>+O24+O26+O27+O28</f>
        <v>47785.709457000034</v>
      </c>
      <c r="P29" s="751">
        <f>+P24+P26+P27+P28</f>
        <v>74788.681050999876</v>
      </c>
      <c r="Q29" s="752">
        <v>130576.46388000005</v>
      </c>
      <c r="R29" s="751">
        <f>+R24+SUM(R26:R28)</f>
        <v>98962.686434999967</v>
      </c>
      <c r="S29" s="751">
        <f>+S24+SUM(S26:S28)</f>
        <v>108273.60186600004</v>
      </c>
      <c r="T29" s="751">
        <f>+T24+SUM(T26:T28)</f>
        <v>70948.205097999919</v>
      </c>
      <c r="U29" s="752">
        <f>+U24+SUM(U26:U28)</f>
        <v>-27403.826835000014</v>
      </c>
      <c r="V29" s="751">
        <v>77427.135212000008</v>
      </c>
      <c r="W29" s="751">
        <f t="shared" ref="W29:AC29" si="25">+W24+SUM(W26:W28)</f>
        <v>55180.219999999987</v>
      </c>
      <c r="X29" s="751">
        <f t="shared" si="25"/>
        <v>67764.405730999933</v>
      </c>
      <c r="Y29" s="752">
        <f t="shared" si="25"/>
        <v>23079.773372000083</v>
      </c>
      <c r="Z29" s="752">
        <f t="shared" si="25"/>
        <v>30784.268817999997</v>
      </c>
      <c r="AA29" s="752">
        <f t="shared" si="25"/>
        <v>109000.49849800003</v>
      </c>
      <c r="AB29" s="752">
        <f t="shared" si="25"/>
        <v>78035.737236000001</v>
      </c>
      <c r="AC29" s="752">
        <f t="shared" si="25"/>
        <v>426284.76891799999</v>
      </c>
      <c r="AD29" s="752">
        <f t="shared" ref="AD29" si="26">+AD24+SUM(AD26:AD28)</f>
        <v>46409.810623999983</v>
      </c>
      <c r="AE29" s="752">
        <f t="shared" ref="AE29" si="27">+AE24+SUM(AE26:AE28)</f>
        <v>57698.327959999981</v>
      </c>
      <c r="AF29" s="752">
        <f t="shared" ref="AF29:AH29" si="28">+AF24+SUM(AF26:AF28)</f>
        <v>46921.030952000008</v>
      </c>
      <c r="AG29" s="752">
        <f t="shared" si="28"/>
        <v>15322.206182999984</v>
      </c>
      <c r="AH29" s="752">
        <f t="shared" si="28"/>
        <v>23860.944547000025</v>
      </c>
    </row>
    <row r="30" spans="2:35" s="65" customFormat="1" ht="12.75" customHeight="1">
      <c r="B30" s="11" t="s">
        <v>89</v>
      </c>
      <c r="C30" s="736" t="s">
        <v>921</v>
      </c>
      <c r="D30" s="756">
        <v>-9572.90517</v>
      </c>
      <c r="E30" s="756">
        <v>2813.3168129999995</v>
      </c>
      <c r="F30" s="756">
        <v>-2855.2006379999998</v>
      </c>
      <c r="G30" s="756">
        <v>-3981.8186520000004</v>
      </c>
      <c r="H30" s="756">
        <v>1151.5645930000001</v>
      </c>
      <c r="I30" s="757">
        <v>-41825.735866000003</v>
      </c>
      <c r="J30" s="756">
        <v>-17433.379527000001</v>
      </c>
      <c r="K30" s="756">
        <v>1120.5213400000011</v>
      </c>
      <c r="L30" s="756">
        <v>-1899.1892270000008</v>
      </c>
      <c r="M30" s="757">
        <v>12525.562631000001</v>
      </c>
      <c r="N30" s="756">
        <v>-3809.6073379999998</v>
      </c>
      <c r="O30" s="756">
        <v>502.42378499999995</v>
      </c>
      <c r="P30" s="756">
        <v>-2889.8043420000004</v>
      </c>
      <c r="Q30" s="757">
        <v>2534.820909</v>
      </c>
      <c r="R30" s="767">
        <v>3187.0520630000001</v>
      </c>
      <c r="S30" s="767">
        <v>-2115.9725870000002</v>
      </c>
      <c r="T30" s="767">
        <v>-1200.7899689999999</v>
      </c>
      <c r="U30" s="768">
        <v>2466.7773910000001</v>
      </c>
      <c r="V30" s="769">
        <v>4079.246588</v>
      </c>
      <c r="W30" s="767">
        <v>3942.1439999999998</v>
      </c>
      <c r="X30" s="767">
        <v>-5209.5902719999995</v>
      </c>
      <c r="Y30" s="768">
        <v>9518.8726229999993</v>
      </c>
      <c r="Z30" s="769">
        <v>-6516.4655499999999</v>
      </c>
      <c r="AA30" s="767">
        <v>-4456.8181219999988</v>
      </c>
      <c r="AB30" s="767">
        <v>-3683</v>
      </c>
      <c r="AC30" s="768">
        <v>16069</v>
      </c>
      <c r="AD30" s="769">
        <v>4831.10311</v>
      </c>
      <c r="AE30" s="767">
        <v>7023.9934960000001</v>
      </c>
      <c r="AF30" s="767">
        <v>5530</v>
      </c>
      <c r="AG30" s="768">
        <v>2600</v>
      </c>
      <c r="AH30" s="769">
        <v>3455.3054609999999</v>
      </c>
    </row>
    <row r="31" spans="2:35" s="65" customFormat="1" ht="12.75" customHeight="1">
      <c r="B31" s="66" t="s">
        <v>168</v>
      </c>
      <c r="C31" s="766" t="s">
        <v>996</v>
      </c>
      <c r="D31" s="756">
        <v>0</v>
      </c>
      <c r="E31" s="756">
        <v>-25671.618474999999</v>
      </c>
      <c r="F31" s="756">
        <v>-492.96144600000002</v>
      </c>
      <c r="G31" s="756">
        <v>-4129.3170410000002</v>
      </c>
      <c r="H31" s="756">
        <v>-62684.460397000003</v>
      </c>
      <c r="I31" s="757">
        <v>-1714.904760999998</v>
      </c>
      <c r="J31" s="756">
        <v>-2678.716383</v>
      </c>
      <c r="K31" s="756">
        <v>-6106.0870019999993</v>
      </c>
      <c r="L31" s="756">
        <v>2812.8103529999989</v>
      </c>
      <c r="M31" s="757">
        <v>-4602.7810799999988</v>
      </c>
      <c r="N31" s="756">
        <v>-689.78423099999998</v>
      </c>
      <c r="O31" s="756">
        <v>4341.7353490000005</v>
      </c>
      <c r="P31" s="756">
        <v>433.82615900000019</v>
      </c>
      <c r="Q31" s="757">
        <v>-3293.0476900000003</v>
      </c>
      <c r="R31" s="756"/>
      <c r="S31" s="756">
        <v>-1.411</v>
      </c>
      <c r="T31" s="756">
        <v>0</v>
      </c>
      <c r="U31" s="757">
        <v>0</v>
      </c>
      <c r="V31" s="756">
        <v>0</v>
      </c>
      <c r="W31" s="756">
        <v>0</v>
      </c>
      <c r="X31" s="756">
        <v>0</v>
      </c>
      <c r="Y31" s="757">
        <v>-7742.7849999999999</v>
      </c>
      <c r="Z31" s="756">
        <v>-1434.403515</v>
      </c>
      <c r="AA31" s="756">
        <v>-4304.7535010000001</v>
      </c>
      <c r="AB31" s="756">
        <v>0</v>
      </c>
      <c r="AC31" s="757">
        <v>-9458</v>
      </c>
      <c r="AD31" s="756">
        <v>0</v>
      </c>
      <c r="AE31" s="756">
        <v>0</v>
      </c>
      <c r="AF31" s="756">
        <v>4571.0214070000002</v>
      </c>
      <c r="AG31" s="757">
        <v>0</v>
      </c>
      <c r="AH31" s="756">
        <v>0</v>
      </c>
      <c r="AI31" s="773"/>
    </row>
    <row r="32" spans="2:35" s="65" customFormat="1" ht="12.75" customHeight="1">
      <c r="B32" s="740" t="s">
        <v>91</v>
      </c>
      <c r="C32" s="735" t="s">
        <v>997</v>
      </c>
      <c r="D32" s="751">
        <v>73930.837003000022</v>
      </c>
      <c r="E32" s="751">
        <v>378746.12072300003</v>
      </c>
      <c r="F32" s="751">
        <v>34149.50088</v>
      </c>
      <c r="G32" s="751">
        <v>15822.039153000029</v>
      </c>
      <c r="H32" s="751">
        <v>307634.90300499985</v>
      </c>
      <c r="I32" s="752">
        <v>-236989.32909099979</v>
      </c>
      <c r="J32" s="751">
        <v>71148.815385999987</v>
      </c>
      <c r="K32" s="751">
        <v>86240.183959000002</v>
      </c>
      <c r="L32" s="751">
        <v>57996.46626899996</v>
      </c>
      <c r="M32" s="752">
        <v>67138.193510999976</v>
      </c>
      <c r="N32" s="751">
        <v>87069.754043000008</v>
      </c>
      <c r="O32" s="751">
        <f>+O29+O30+O31</f>
        <v>52629.868591000035</v>
      </c>
      <c r="P32" s="751">
        <f>+P29+P30+P31</f>
        <v>72332.702867999877</v>
      </c>
      <c r="Q32" s="752">
        <v>129818.23709900002</v>
      </c>
      <c r="R32" s="751">
        <f>+R29+SUM(R30:R31)</f>
        <v>102149.73849799996</v>
      </c>
      <c r="S32" s="751">
        <f>+S29+SUM(S30:S31)</f>
        <v>106156.21827900004</v>
      </c>
      <c r="T32" s="751">
        <f>+T29+SUM(T30:T31)</f>
        <v>69747.415128999914</v>
      </c>
      <c r="U32" s="752">
        <f>+U29+SUM(U30:U31)</f>
        <v>-24937.049444000015</v>
      </c>
      <c r="V32" s="751">
        <v>81506.381800000003</v>
      </c>
      <c r="W32" s="751">
        <f>+W29+SUM(W30:W31)</f>
        <v>59122.363999999987</v>
      </c>
      <c r="X32" s="751">
        <f>+X29+SUM(X30:X31)</f>
        <v>62554.815458999932</v>
      </c>
      <c r="Y32" s="752">
        <f>+Y29+SUM(Y30:Y31)</f>
        <v>24855.860995000083</v>
      </c>
      <c r="Z32" s="752">
        <f t="shared" ref="Z32:AA32" si="29">+Z29+SUM(Z30:Z31)</f>
        <v>22833.399752999998</v>
      </c>
      <c r="AA32" s="752">
        <f t="shared" si="29"/>
        <v>100238.92687500003</v>
      </c>
      <c r="AB32" s="752">
        <f t="shared" ref="AB32:AD32" si="30">+AB29+SUM(AB30:AB31)</f>
        <v>74352.737236000001</v>
      </c>
      <c r="AC32" s="752">
        <f t="shared" si="30"/>
        <v>432895.76891799999</v>
      </c>
      <c r="AD32" s="752">
        <f t="shared" si="30"/>
        <v>51240.913733999987</v>
      </c>
      <c r="AE32" s="752">
        <f t="shared" ref="AE32" si="31">+AE29+SUM(AE30:AE31)</f>
        <v>64722.321455999983</v>
      </c>
      <c r="AF32" s="752">
        <f t="shared" ref="AF32:AH32" si="32">+AF29+SUM(AF30:AF31)</f>
        <v>57022.052359000008</v>
      </c>
      <c r="AG32" s="752">
        <f t="shared" si="32"/>
        <v>17922.206182999984</v>
      </c>
      <c r="AH32" s="752">
        <f t="shared" si="32"/>
        <v>27316.250008000025</v>
      </c>
      <c r="AI32" s="773"/>
    </row>
    <row r="33" spans="2:35" s="65" customFormat="1" ht="12.75" customHeight="1">
      <c r="B33" s="759"/>
      <c r="C33" s="759"/>
      <c r="D33" s="764"/>
      <c r="E33" s="764"/>
      <c r="F33" s="764"/>
      <c r="G33" s="764"/>
      <c r="H33" s="764"/>
      <c r="I33" s="765"/>
      <c r="J33" s="764"/>
      <c r="K33" s="764"/>
      <c r="L33" s="764"/>
      <c r="M33" s="765"/>
      <c r="N33" s="764"/>
      <c r="O33" s="764"/>
      <c r="P33" s="764"/>
      <c r="Q33" s="765"/>
      <c r="R33" s="764"/>
      <c r="S33" s="764"/>
      <c r="T33" s="764"/>
      <c r="U33" s="765"/>
      <c r="V33" s="764"/>
      <c r="W33" s="764"/>
      <c r="X33" s="764"/>
      <c r="Y33" s="765"/>
      <c r="Z33" s="764"/>
      <c r="AA33" s="764"/>
      <c r="AB33" s="764"/>
      <c r="AC33" s="765"/>
      <c r="AD33" s="764"/>
      <c r="AE33" s="764"/>
      <c r="AF33" s="764"/>
      <c r="AG33" s="765"/>
      <c r="AH33" s="764"/>
    </row>
    <row r="34" spans="2:35" s="65" customFormat="1" ht="12.75" customHeight="1">
      <c r="B34" s="1" t="s">
        <v>92</v>
      </c>
      <c r="C34" s="770" t="s">
        <v>923</v>
      </c>
      <c r="D34" s="1"/>
      <c r="E34" s="1"/>
      <c r="F34" s="1"/>
      <c r="G34" s="1"/>
      <c r="H34" s="1"/>
      <c r="I34" s="774"/>
      <c r="J34" s="1"/>
      <c r="K34" s="1"/>
      <c r="L34" s="1"/>
      <c r="M34" s="774"/>
      <c r="N34" s="1"/>
      <c r="O34" s="1"/>
      <c r="P34" s="1"/>
      <c r="Q34" s="774"/>
      <c r="R34" s="1"/>
      <c r="S34" s="1"/>
      <c r="T34" s="1"/>
      <c r="U34" s="774"/>
      <c r="V34" s="1"/>
      <c r="W34" s="1"/>
      <c r="X34" s="1"/>
      <c r="Y34" s="774"/>
      <c r="Z34" s="1"/>
      <c r="AA34" s="1"/>
      <c r="AB34" s="1"/>
      <c r="AC34" s="774"/>
      <c r="AD34" s="1"/>
      <c r="AE34" s="1"/>
      <c r="AF34" s="1"/>
      <c r="AG34" s="774"/>
      <c r="AH34" s="1"/>
    </row>
    <row r="35" spans="2:35" s="65" customFormat="1" ht="12.75" customHeight="1">
      <c r="B35" s="13" t="s">
        <v>93</v>
      </c>
      <c r="C35" s="737" t="s">
        <v>930</v>
      </c>
      <c r="D35" s="756">
        <v>73930.837003000037</v>
      </c>
      <c r="E35" s="756">
        <v>378746.12072299991</v>
      </c>
      <c r="F35" s="756">
        <v>34149.500879999985</v>
      </c>
      <c r="G35" s="756">
        <v>15822.039153000027</v>
      </c>
      <c r="H35" s="756">
        <v>307634.9030049998</v>
      </c>
      <c r="I35" s="757">
        <v>-236989.32909099979</v>
      </c>
      <c r="J35" s="756">
        <v>71148.815385999987</v>
      </c>
      <c r="K35" s="756">
        <v>86240.183959000002</v>
      </c>
      <c r="L35" s="756">
        <v>57996.466269000004</v>
      </c>
      <c r="M35" s="757">
        <v>67138.19351099999</v>
      </c>
      <c r="N35" s="756">
        <v>87069.754043000008</v>
      </c>
      <c r="O35" s="756">
        <f>+O32</f>
        <v>52629.868591000035</v>
      </c>
      <c r="P35" s="756">
        <v>72332.702867999877</v>
      </c>
      <c r="Q35" s="757">
        <v>129818.23709899999</v>
      </c>
      <c r="R35" s="756">
        <f>+R32</f>
        <v>102149.73849799996</v>
      </c>
      <c r="S35" s="756">
        <v>106156.21827900002</v>
      </c>
      <c r="T35" s="756">
        <v>69747.415128999943</v>
      </c>
      <c r="U35" s="757">
        <v>-24937.049444000018</v>
      </c>
      <c r="V35" s="756">
        <v>81506.381800000003</v>
      </c>
      <c r="W35" s="756">
        <v>59122.364000000001</v>
      </c>
      <c r="X35" s="756">
        <v>62554.815458999961</v>
      </c>
      <c r="Y35" s="757">
        <v>24855.86099500017</v>
      </c>
      <c r="Z35" s="756">
        <v>22833.399753000012</v>
      </c>
      <c r="AA35" s="756">
        <v>100238.92687500003</v>
      </c>
      <c r="AB35" s="756">
        <v>74353.304246999964</v>
      </c>
      <c r="AC35" s="757">
        <v>432896.36490099994</v>
      </c>
      <c r="AD35" s="756">
        <v>51240.913733999987</v>
      </c>
      <c r="AE35" s="756">
        <v>64722.321455999991</v>
      </c>
      <c r="AF35" s="756">
        <v>57022.416357000002</v>
      </c>
      <c r="AG35" s="757">
        <f>+AG32</f>
        <v>17922.206182999984</v>
      </c>
      <c r="AH35" s="756">
        <v>27316.250008000021</v>
      </c>
      <c r="AI35" s="775"/>
    </row>
    <row r="36" spans="2:35" s="65" customFormat="1" ht="12.75" customHeight="1">
      <c r="B36" s="740" t="s">
        <v>95</v>
      </c>
      <c r="C36" s="735" t="s">
        <v>924</v>
      </c>
      <c r="D36" s="751">
        <v>73930.837003000037</v>
      </c>
      <c r="E36" s="751">
        <v>378746.12072299991</v>
      </c>
      <c r="F36" s="751">
        <v>34149.500879999985</v>
      </c>
      <c r="G36" s="751">
        <v>15822.039153000027</v>
      </c>
      <c r="H36" s="751">
        <v>307634.9030049998</v>
      </c>
      <c r="I36" s="752">
        <v>-236989.32909099979</v>
      </c>
      <c r="J36" s="751">
        <v>71148.815385999987</v>
      </c>
      <c r="K36" s="751">
        <v>86240.183959000002</v>
      </c>
      <c r="L36" s="751">
        <v>57996.466269000004</v>
      </c>
      <c r="M36" s="752">
        <v>67138.19351099999</v>
      </c>
      <c r="N36" s="752">
        <f t="shared" ref="N36:T36" si="33">+N35</f>
        <v>87069.754043000008</v>
      </c>
      <c r="O36" s="752">
        <f t="shared" si="33"/>
        <v>52629.868591000035</v>
      </c>
      <c r="P36" s="752">
        <f t="shared" si="33"/>
        <v>72332.702867999877</v>
      </c>
      <c r="Q36" s="752">
        <f t="shared" si="33"/>
        <v>129818.23709899999</v>
      </c>
      <c r="R36" s="752">
        <f t="shared" si="33"/>
        <v>102149.73849799996</v>
      </c>
      <c r="S36" s="752">
        <f t="shared" si="33"/>
        <v>106156.21827900002</v>
      </c>
      <c r="T36" s="752">
        <f t="shared" si="33"/>
        <v>69747.415128999943</v>
      </c>
      <c r="U36" s="752">
        <f>+U35</f>
        <v>-24937.049444000018</v>
      </c>
      <c r="V36" s="751">
        <f>+V35</f>
        <v>81506.381800000003</v>
      </c>
      <c r="W36" s="751">
        <f t="shared" ref="W36:Y36" si="34">+W35</f>
        <v>59122.364000000001</v>
      </c>
      <c r="X36" s="751">
        <f t="shared" si="34"/>
        <v>62554.815458999961</v>
      </c>
      <c r="Y36" s="751">
        <f t="shared" si="34"/>
        <v>24855.86099500017</v>
      </c>
      <c r="Z36" s="751">
        <f t="shared" ref="Z36:AG36" si="35">+Z35</f>
        <v>22833.399753000012</v>
      </c>
      <c r="AA36" s="751">
        <f t="shared" si="35"/>
        <v>100238.92687500003</v>
      </c>
      <c r="AB36" s="751">
        <f t="shared" si="35"/>
        <v>74353.304246999964</v>
      </c>
      <c r="AC36" s="752">
        <f t="shared" si="35"/>
        <v>432896.36490099994</v>
      </c>
      <c r="AD36" s="751">
        <f t="shared" si="35"/>
        <v>51240.913733999987</v>
      </c>
      <c r="AE36" s="751">
        <f t="shared" si="35"/>
        <v>64722.321455999991</v>
      </c>
      <c r="AF36" s="751">
        <f t="shared" si="35"/>
        <v>57022.416357000002</v>
      </c>
      <c r="AG36" s="752">
        <f t="shared" si="35"/>
        <v>17922.206182999984</v>
      </c>
      <c r="AH36" s="751">
        <f t="shared" ref="AH36" si="36">+AH35</f>
        <v>27316.250008000021</v>
      </c>
    </row>
    <row r="37" spans="2:35" s="65" customFormat="1" ht="12.75" customHeight="1">
      <c r="B37" s="11"/>
      <c r="C37" s="11"/>
      <c r="D37" s="11"/>
      <c r="E37" s="11"/>
      <c r="F37" s="11"/>
      <c r="G37" s="11"/>
      <c r="H37" s="11"/>
      <c r="I37" s="755"/>
      <c r="J37" s="11"/>
      <c r="K37" s="11"/>
      <c r="L37" s="11"/>
      <c r="M37" s="755"/>
      <c r="N37" s="11"/>
      <c r="O37" s="11"/>
      <c r="P37" s="11"/>
      <c r="Q37" s="755"/>
      <c r="R37" s="11"/>
      <c r="S37" s="11"/>
      <c r="T37" s="11"/>
      <c r="U37" s="755"/>
      <c r="V37" s="11"/>
      <c r="W37" s="11"/>
      <c r="X37" s="11"/>
      <c r="Y37" s="755"/>
      <c r="Z37" s="11"/>
      <c r="AA37" s="11"/>
      <c r="AB37" s="11"/>
      <c r="AC37" s="755"/>
      <c r="AD37" s="11"/>
      <c r="AE37" s="11"/>
      <c r="AF37" s="11"/>
      <c r="AG37" s="755"/>
      <c r="AH37" s="11"/>
    </row>
    <row r="38" spans="2:35" s="65" customFormat="1" ht="12.75" customHeight="1">
      <c r="B38" s="776" t="s">
        <v>96</v>
      </c>
      <c r="C38" s="789" t="s">
        <v>96</v>
      </c>
      <c r="D38" s="777">
        <v>23801.400856000077</v>
      </c>
      <c r="E38" s="777">
        <v>24264.883248999966</v>
      </c>
      <c r="F38" s="777">
        <v>1257.0355020000025</v>
      </c>
      <c r="G38" s="777">
        <v>3001.287148999992</v>
      </c>
      <c r="H38" s="777">
        <v>2453.6890119999916</v>
      </c>
      <c r="I38" s="778">
        <v>7938.9106330000122</v>
      </c>
      <c r="J38" s="777">
        <v>24549.238533999993</v>
      </c>
      <c r="K38" s="777">
        <f>+K13+K17+K22+K41</f>
        <v>28714.957098000014</v>
      </c>
      <c r="L38" s="777">
        <v>6087.7744709999824</v>
      </c>
      <c r="M38" s="778">
        <v>3920.9991169999848</v>
      </c>
      <c r="N38" s="777">
        <v>3432.1214970000037</v>
      </c>
      <c r="O38" s="777">
        <v>-11720.098859999982</v>
      </c>
      <c r="P38" s="777">
        <v>3492.1820359999583</v>
      </c>
      <c r="Q38" s="778">
        <v>-174787.69328899996</v>
      </c>
      <c r="R38" s="777">
        <v>4842.263348000004</v>
      </c>
      <c r="S38" s="777">
        <v>10112.308217999976</v>
      </c>
      <c r="T38" s="777">
        <v>3731.1191459999827</v>
      </c>
      <c r="U38" s="778">
        <v>1515.7252480000425</v>
      </c>
      <c r="V38" s="777">
        <v>8416.3045029999921</v>
      </c>
      <c r="W38" s="777">
        <v>7468</v>
      </c>
      <c r="X38" s="777">
        <v>35786.973839000057</v>
      </c>
      <c r="Y38" s="778">
        <v>48270.624881999982</v>
      </c>
      <c r="Z38" s="777">
        <v>38729.882045000006</v>
      </c>
      <c r="AA38" s="777">
        <v>42442.65586899998</v>
      </c>
      <c r="AB38" s="777">
        <v>20089.048832999993</v>
      </c>
      <c r="AC38" s="778">
        <v>361681.95853999991</v>
      </c>
      <c r="AD38" s="777">
        <v>-12429.177209000009</v>
      </c>
      <c r="AE38" s="777">
        <v>-2836.9835129999919</v>
      </c>
      <c r="AF38" s="777">
        <v>-2806.693505999996</v>
      </c>
      <c r="AG38" s="778">
        <v>3012.8557590000291</v>
      </c>
      <c r="AH38" s="777">
        <v>-2251.5592089999905</v>
      </c>
    </row>
    <row r="39" spans="2:35" s="65" customFormat="1" ht="12.75" customHeight="1">
      <c r="B39" s="779" t="s">
        <v>97</v>
      </c>
      <c r="C39" s="790" t="s">
        <v>925</v>
      </c>
      <c r="D39" s="780">
        <f t="shared" ref="D39:K39" si="37">+D38/D15</f>
        <v>0.3809158908273842</v>
      </c>
      <c r="E39" s="780">
        <f t="shared" si="37"/>
        <v>0.36623284748240992</v>
      </c>
      <c r="F39" s="780">
        <f t="shared" si="37"/>
        <v>2.1053197742091426E-2</v>
      </c>
      <c r="G39" s="780">
        <f t="shared" si="37"/>
        <v>6.1358227744927239E-2</v>
      </c>
      <c r="H39" s="780">
        <f t="shared" si="37"/>
        <v>4.4802372315566621E-2</v>
      </c>
      <c r="I39" s="781">
        <f t="shared" si="37"/>
        <v>0.2302875343102106</v>
      </c>
      <c r="J39" s="780">
        <f t="shared" si="37"/>
        <v>0.27869021666231664</v>
      </c>
      <c r="K39" s="780">
        <f t="shared" si="37"/>
        <v>0.24854839256535805</v>
      </c>
      <c r="L39" s="780">
        <v>5.7317031557256551E-2</v>
      </c>
      <c r="M39" s="781">
        <v>4.1035267784202564E-2</v>
      </c>
      <c r="N39" s="780">
        <v>3.5572003269008376E-2</v>
      </c>
      <c r="O39" s="780">
        <v>-9.1488074172905762E-2</v>
      </c>
      <c r="P39" s="780">
        <v>3.0443936312496058E-2</v>
      </c>
      <c r="Q39" s="781">
        <v>-1.4088588038582512</v>
      </c>
      <c r="R39" s="780">
        <v>3.8623939009122026E-2</v>
      </c>
      <c r="S39" s="780">
        <f t="shared" ref="S39:AG39" si="38">+S38/S15</f>
        <v>7.8023043638229553E-2</v>
      </c>
      <c r="T39" s="780">
        <f t="shared" si="38"/>
        <v>4.2237777941797665E-2</v>
      </c>
      <c r="U39" s="781">
        <f t="shared" si="38"/>
        <v>4.3788001353232422E-2</v>
      </c>
      <c r="V39" s="780">
        <f t="shared" si="38"/>
        <v>6.9462167892450064E-2</v>
      </c>
      <c r="W39" s="780">
        <f t="shared" si="38"/>
        <v>7.3255784479991037E-2</v>
      </c>
      <c r="X39" s="780">
        <f t="shared" si="38"/>
        <v>0.3399331181736549</v>
      </c>
      <c r="Y39" s="781">
        <f t="shared" si="38"/>
        <v>-7.2872497097151281E-2</v>
      </c>
      <c r="Z39" s="780">
        <f t="shared" si="38"/>
        <v>0.55019070623299171</v>
      </c>
      <c r="AA39" s="780">
        <f t="shared" si="38"/>
        <v>0.29084544155127401</v>
      </c>
      <c r="AB39" s="780">
        <f t="shared" si="38"/>
        <v>0.16940036020778682</v>
      </c>
      <c r="AC39" s="781">
        <f t="shared" si="38"/>
        <v>0.79765412432327898</v>
      </c>
      <c r="AD39" s="780">
        <f t="shared" si="38"/>
        <v>-0.12969979458267136</v>
      </c>
      <c r="AE39" s="780">
        <f t="shared" si="38"/>
        <v>-3.2744361647818271E-2</v>
      </c>
      <c r="AF39" s="780">
        <f t="shared" si="38"/>
        <v>-3.3766546791128678E-2</v>
      </c>
      <c r="AG39" s="781">
        <f t="shared" si="38"/>
        <v>5.7025682324747508E-2</v>
      </c>
      <c r="AH39" s="780">
        <f t="shared" ref="AH39" si="39">+AH38/AH15</f>
        <v>-3.3538671720994638E-2</v>
      </c>
    </row>
    <row r="40" spans="2:35" s="65" customFormat="1" ht="12.75" customHeight="1">
      <c r="B40" s="759"/>
      <c r="C40" s="759"/>
      <c r="D40" s="759"/>
      <c r="E40" s="759"/>
      <c r="F40" s="759"/>
      <c r="G40" s="759"/>
      <c r="H40" s="759"/>
      <c r="I40" s="761"/>
      <c r="J40" s="759"/>
      <c r="K40" s="759"/>
      <c r="L40" s="759"/>
      <c r="M40" s="761"/>
      <c r="N40" s="759"/>
      <c r="O40" s="759"/>
      <c r="P40" s="759"/>
      <c r="Q40" s="761"/>
      <c r="R40" s="759"/>
      <c r="S40" s="759"/>
      <c r="T40" s="759"/>
      <c r="U40" s="761"/>
      <c r="V40" s="759"/>
      <c r="W40" s="759"/>
      <c r="X40" s="759"/>
      <c r="Y40" s="761"/>
      <c r="Z40" s="759"/>
      <c r="AA40" s="759"/>
      <c r="AB40" s="759"/>
      <c r="AC40" s="761"/>
      <c r="AD40" s="759"/>
      <c r="AE40" s="759"/>
      <c r="AF40" s="759"/>
      <c r="AG40" s="761"/>
      <c r="AH40" s="759"/>
    </row>
    <row r="41" spans="2:35" s="65" customFormat="1" ht="12.75" customHeight="1">
      <c r="B41" s="13" t="s">
        <v>98</v>
      </c>
      <c r="C41" s="737" t="s">
        <v>98</v>
      </c>
      <c r="D41" s="756">
        <v>3736.6153329999979</v>
      </c>
      <c r="E41" s="756">
        <v>8396.9450160000015</v>
      </c>
      <c r="F41" s="756">
        <v>3318.0675900000001</v>
      </c>
      <c r="G41" s="756">
        <v>3732.6325099999981</v>
      </c>
      <c r="H41" s="756">
        <v>3536.0406380000004</v>
      </c>
      <c r="I41" s="757">
        <v>3386.3658989999985</v>
      </c>
      <c r="J41" s="756">
        <v>3226.15787</v>
      </c>
      <c r="K41" s="756">
        <v>3370.8072169999987</v>
      </c>
      <c r="L41" s="756">
        <v>3773.6914900000011</v>
      </c>
      <c r="M41" s="757">
        <v>3973.5383419999998</v>
      </c>
      <c r="N41" s="756">
        <v>4917.6410889999997</v>
      </c>
      <c r="O41" s="756">
        <v>8042.143790000001</v>
      </c>
      <c r="P41" s="756"/>
      <c r="Q41" s="757">
        <v>3242.0582219999997</v>
      </c>
      <c r="R41" s="756">
        <v>3189.5657759999995</v>
      </c>
      <c r="S41" s="756">
        <v>3167.8726560000005</v>
      </c>
      <c r="T41" s="756">
        <v>3137.9897909999991</v>
      </c>
      <c r="U41" s="757">
        <v>3160.2303639999973</v>
      </c>
      <c r="V41" s="756">
        <v>3146.9367679999996</v>
      </c>
      <c r="W41" s="756">
        <v>3303</v>
      </c>
      <c r="X41" s="756">
        <v>3254.8371770000003</v>
      </c>
      <c r="Y41" s="757">
        <v>3276.3741809999956</v>
      </c>
      <c r="Z41" s="756">
        <v>3179.1712369999991</v>
      </c>
      <c r="AA41" s="756">
        <v>3130.2215190000011</v>
      </c>
      <c r="AB41" s="756">
        <v>3114</v>
      </c>
      <c r="AC41" s="757">
        <v>3088</v>
      </c>
      <c r="AD41" s="756">
        <v>3024.5706879999989</v>
      </c>
      <c r="AE41" s="756">
        <v>3080</v>
      </c>
      <c r="AF41" s="756">
        <v>3181.9673490000005</v>
      </c>
      <c r="AG41" s="757">
        <v>4656</v>
      </c>
      <c r="AH41" s="756">
        <v>3580.157729</v>
      </c>
    </row>
    <row r="42" spans="2:35" ht="12.75" customHeight="1">
      <c r="B42" s="116"/>
      <c r="C42" s="116"/>
      <c r="D42" s="116"/>
      <c r="E42" s="116"/>
      <c r="F42" s="116"/>
      <c r="G42" s="116"/>
      <c r="H42" s="116"/>
      <c r="I42" s="116"/>
      <c r="J42" s="116"/>
      <c r="K42" s="116"/>
      <c r="L42" s="116"/>
      <c r="M42" s="116"/>
      <c r="N42" s="116"/>
      <c r="O42" s="116"/>
      <c r="P42" s="116"/>
      <c r="Q42" s="116"/>
    </row>
    <row r="43" spans="2:35" ht="12.75" customHeight="1">
      <c r="B43" s="415" t="s">
        <v>172</v>
      </c>
      <c r="C43" s="415"/>
      <c r="D43" s="352"/>
      <c r="E43" s="352"/>
      <c r="F43" s="352"/>
      <c r="G43" s="352"/>
      <c r="H43" s="352"/>
      <c r="I43" s="352"/>
      <c r="J43" s="352"/>
      <c r="K43" s="352"/>
      <c r="L43" s="352"/>
      <c r="M43" s="352"/>
      <c r="N43" s="352"/>
      <c r="O43" s="352"/>
      <c r="P43" s="352"/>
      <c r="Q43" s="352"/>
    </row>
    <row r="44" spans="2:35" ht="12.75" customHeight="1">
      <c r="B44" s="895" t="s">
        <v>166</v>
      </c>
      <c r="C44" s="897" t="s">
        <v>993</v>
      </c>
      <c r="D44" s="116"/>
      <c r="E44" s="116"/>
      <c r="F44" s="116"/>
      <c r="G44" s="116"/>
      <c r="H44" s="116"/>
      <c r="I44" s="116"/>
      <c r="J44" s="116"/>
      <c r="K44" s="116"/>
      <c r="L44" s="116"/>
      <c r="M44" s="116"/>
      <c r="N44" s="116"/>
      <c r="O44" s="116"/>
      <c r="P44" s="116"/>
      <c r="Q44" s="116"/>
    </row>
    <row r="45" spans="2:35" ht="12.75" customHeight="1">
      <c r="B45" s="896"/>
      <c r="C45" s="898"/>
      <c r="D45" s="666"/>
      <c r="E45" s="666"/>
      <c r="F45" s="666"/>
      <c r="G45" s="666"/>
      <c r="H45" s="666"/>
      <c r="I45" s="666"/>
      <c r="J45" s="666"/>
      <c r="K45" s="666"/>
      <c r="L45" s="666"/>
      <c r="M45" s="666"/>
      <c r="N45" s="666"/>
      <c r="O45" s="666"/>
      <c r="P45" s="666"/>
      <c r="Q45" s="666"/>
    </row>
    <row r="46" spans="2:35" ht="12.75" customHeight="1">
      <c r="B46" s="753" t="s">
        <v>915</v>
      </c>
      <c r="C46" s="753" t="s">
        <v>934</v>
      </c>
      <c r="D46" s="118" t="str">
        <f>+$D$88</f>
        <v>4T 2017</v>
      </c>
      <c r="E46" s="118" t="str">
        <f>+$E$88</f>
        <v>4T 2018</v>
      </c>
      <c r="F46" s="118" t="str">
        <f t="shared" ref="F46:Q46" si="40">+F$88</f>
        <v>1T2019</v>
      </c>
      <c r="G46" s="118" t="str">
        <f t="shared" si="40"/>
        <v>2T2019</v>
      </c>
      <c r="H46" s="118" t="str">
        <f t="shared" si="40"/>
        <v>3T2019</v>
      </c>
      <c r="I46" s="469" t="str">
        <f t="shared" si="40"/>
        <v>4T2019</v>
      </c>
      <c r="J46" s="118" t="str">
        <f t="shared" si="40"/>
        <v>1T20</v>
      </c>
      <c r="K46" s="118" t="str">
        <f t="shared" si="40"/>
        <v>2T20</v>
      </c>
      <c r="L46" s="118" t="str">
        <f t="shared" si="40"/>
        <v>3T20</v>
      </c>
      <c r="M46" s="469" t="str">
        <f t="shared" si="40"/>
        <v>4T20</v>
      </c>
      <c r="N46" s="118" t="str">
        <f t="shared" si="40"/>
        <v>1T21</v>
      </c>
      <c r="O46" s="118" t="str">
        <f t="shared" si="40"/>
        <v>2T21</v>
      </c>
      <c r="P46" s="118" t="str">
        <f t="shared" si="40"/>
        <v>3T21</v>
      </c>
      <c r="Q46" s="469" t="str">
        <f t="shared" si="40"/>
        <v>4T21</v>
      </c>
      <c r="R46" s="118" t="str">
        <f>+R$2</f>
        <v>1T22</v>
      </c>
      <c r="S46" s="118" t="str">
        <f>+S$88</f>
        <v>2T22</v>
      </c>
      <c r="T46" s="118" t="str">
        <f>+T$2</f>
        <v>3T22</v>
      </c>
      <c r="U46" s="469" t="str">
        <f>+U$2</f>
        <v>4T22</v>
      </c>
      <c r="V46" s="118" t="s">
        <v>67</v>
      </c>
      <c r="W46" s="118" t="str">
        <f>+W$88</f>
        <v>2T23</v>
      </c>
      <c r="X46" s="118" t="str">
        <f>+X$88</f>
        <v>3T23</v>
      </c>
      <c r="Y46" s="469" t="str">
        <f>+Y$88</f>
        <v>4T23</v>
      </c>
      <c r="Z46" s="118" t="str">
        <f t="shared" ref="Z46:AG46" si="41">+Z2</f>
        <v>1T24</v>
      </c>
      <c r="AA46" s="118" t="str">
        <f t="shared" si="41"/>
        <v>2T24</v>
      </c>
      <c r="AB46" s="118" t="str">
        <f t="shared" si="41"/>
        <v>3T24</v>
      </c>
      <c r="AC46" s="469" t="str">
        <f t="shared" si="41"/>
        <v>4T24</v>
      </c>
      <c r="AD46" s="118" t="str">
        <f t="shared" si="41"/>
        <v>1T25</v>
      </c>
      <c r="AE46" s="118" t="str">
        <f t="shared" si="41"/>
        <v>2T25</v>
      </c>
      <c r="AF46" s="118" t="str">
        <f t="shared" si="41"/>
        <v>3T25</v>
      </c>
      <c r="AG46" s="469" t="str">
        <f t="shared" si="41"/>
        <v>4T25</v>
      </c>
      <c r="AH46" s="118" t="str">
        <f>+AH7</f>
        <v>1T26</v>
      </c>
    </row>
    <row r="47" spans="2:35" ht="12.75" customHeight="1">
      <c r="B47" s="12"/>
      <c r="C47" s="12"/>
      <c r="D47" s="12"/>
      <c r="E47" s="12"/>
      <c r="F47" s="12"/>
      <c r="G47" s="12"/>
      <c r="H47" s="12"/>
      <c r="I47" s="441"/>
      <c r="J47" s="12"/>
      <c r="K47" s="12"/>
      <c r="L47" s="12"/>
      <c r="M47" s="441"/>
      <c r="N47" s="12"/>
      <c r="O47" s="12"/>
      <c r="P47" s="12"/>
      <c r="Q47" s="441"/>
      <c r="R47" s="12"/>
      <c r="S47" s="12"/>
      <c r="T47" s="12"/>
      <c r="U47" s="441"/>
      <c r="V47" s="12"/>
      <c r="W47" s="12"/>
      <c r="X47" s="12"/>
      <c r="Y47" s="441"/>
      <c r="Z47" s="12"/>
      <c r="AA47" s="12"/>
      <c r="AB47" s="12"/>
      <c r="AC47" s="441"/>
      <c r="AD47" s="12"/>
      <c r="AE47" s="12"/>
      <c r="AF47" s="12"/>
      <c r="AG47" s="441"/>
      <c r="AH47" s="12"/>
    </row>
    <row r="48" spans="2:35" ht="12.75" customHeight="1">
      <c r="B48" s="119" t="s">
        <v>71</v>
      </c>
      <c r="C48" s="736" t="s">
        <v>903</v>
      </c>
      <c r="D48" s="120">
        <v>142038.68919599993</v>
      </c>
      <c r="E48" s="120">
        <v>130250.80742699996</v>
      </c>
      <c r="F48" s="120">
        <v>174308.608373</v>
      </c>
      <c r="G48" s="120">
        <v>162945.03358500014</v>
      </c>
      <c r="H48" s="120">
        <v>140145.58702999994</v>
      </c>
      <c r="I48" s="471">
        <v>210498.25565999991</v>
      </c>
      <c r="J48" s="120">
        <v>266907.28946999996</v>
      </c>
      <c r="K48" s="120">
        <v>287061.63840399997</v>
      </c>
      <c r="L48" s="120">
        <v>170295.216655</v>
      </c>
      <c r="M48" s="471">
        <v>181405.4944770002</v>
      </c>
      <c r="N48" s="120">
        <v>259668.61887900002</v>
      </c>
      <c r="O48" s="120">
        <v>216852.817262</v>
      </c>
      <c r="P48" s="120">
        <v>178537.70930500003</v>
      </c>
      <c r="Q48" s="471">
        <v>346062.07807699998</v>
      </c>
      <c r="R48" s="120">
        <v>400471.43628400005</v>
      </c>
      <c r="S48" s="120">
        <v>264867.12563100026</v>
      </c>
      <c r="T48" s="120">
        <v>271224.65141399973</v>
      </c>
      <c r="U48" s="471">
        <v>425912.642008</v>
      </c>
      <c r="V48" s="120">
        <v>518530.45564299996</v>
      </c>
      <c r="W48" s="120">
        <v>357102.50264299999</v>
      </c>
      <c r="X48" s="120">
        <v>433707.75476499996</v>
      </c>
      <c r="Y48" s="471">
        <v>590370.62930500042</v>
      </c>
      <c r="Z48" s="120">
        <v>335436.95622500003</v>
      </c>
      <c r="AA48" s="120">
        <v>582643.16673200019</v>
      </c>
      <c r="AB48" s="120">
        <v>401988.18222799932</v>
      </c>
      <c r="AC48" s="471">
        <v>840833.68837400153</v>
      </c>
      <c r="AD48" s="120">
        <v>389482.19720199995</v>
      </c>
      <c r="AE48" s="120">
        <v>306977.87238599977</v>
      </c>
      <c r="AF48" s="120">
        <v>293494.10311200016</v>
      </c>
      <c r="AG48" s="471">
        <v>321725.65646300034</v>
      </c>
      <c r="AH48" s="120">
        <v>297445.69526299997</v>
      </c>
    </row>
    <row r="49" spans="2:34" ht="12.75" customHeight="1">
      <c r="B49" s="119" t="s">
        <v>72</v>
      </c>
      <c r="C49" s="736" t="s">
        <v>904</v>
      </c>
      <c r="D49" s="120">
        <v>226767.33735100017</v>
      </c>
      <c r="E49" s="120">
        <v>266162.2924889999</v>
      </c>
      <c r="F49" s="120">
        <v>261250.73162499999</v>
      </c>
      <c r="G49" s="120">
        <v>337643.6007350001</v>
      </c>
      <c r="H49" s="120">
        <v>436489.99621899996</v>
      </c>
      <c r="I49" s="471">
        <v>421077.66419099981</v>
      </c>
      <c r="J49" s="120">
        <v>436863.92530299997</v>
      </c>
      <c r="K49" s="120">
        <v>430487.52858099999</v>
      </c>
      <c r="L49" s="120">
        <v>461314.67673199973</v>
      </c>
      <c r="M49" s="471">
        <v>513448.33246700047</v>
      </c>
      <c r="N49" s="120">
        <v>495461.10892799997</v>
      </c>
      <c r="O49" s="120">
        <v>499137.29946000001</v>
      </c>
      <c r="P49" s="120">
        <v>557152.09574699984</v>
      </c>
      <c r="Q49" s="471">
        <v>583244.32311700028</v>
      </c>
      <c r="R49" s="120">
        <v>591484.976409</v>
      </c>
      <c r="S49" s="120">
        <v>663784.94799999997</v>
      </c>
      <c r="T49" s="120">
        <v>702640.66038700053</v>
      </c>
      <c r="U49" s="471">
        <v>647761.16652099998</v>
      </c>
      <c r="V49" s="120">
        <v>626853.020471</v>
      </c>
      <c r="W49" s="120">
        <v>675139.27627800021</v>
      </c>
      <c r="X49" s="120">
        <v>693729.51000000024</v>
      </c>
      <c r="Y49" s="471">
        <v>734765.25873699994</v>
      </c>
      <c r="Z49" s="120">
        <v>773059.2944009999</v>
      </c>
      <c r="AA49" s="120">
        <v>752223.14145700017</v>
      </c>
      <c r="AB49" s="120">
        <v>727504.0079110004</v>
      </c>
      <c r="AC49" s="471">
        <v>769609.8480000007</v>
      </c>
      <c r="AD49" s="120">
        <v>817853.13931099977</v>
      </c>
      <c r="AE49" s="120">
        <v>739330.47780300002</v>
      </c>
      <c r="AF49" s="120">
        <v>753168.71309100068</v>
      </c>
      <c r="AG49" s="471">
        <v>742243.43243299983</v>
      </c>
      <c r="AH49" s="120">
        <v>762482.98757799994</v>
      </c>
    </row>
    <row r="50" spans="2:34" ht="12.75" customHeight="1">
      <c r="B50" s="119" t="s">
        <v>73</v>
      </c>
      <c r="C50" s="736" t="s">
        <v>905</v>
      </c>
      <c r="D50" s="120">
        <v>67031.521140999976</v>
      </c>
      <c r="E50" s="120">
        <v>76359.336449999973</v>
      </c>
      <c r="F50" s="120">
        <v>77367.062225000016</v>
      </c>
      <c r="G50" s="120">
        <v>99579.55456699997</v>
      </c>
      <c r="H50" s="120">
        <v>105362.62756699996</v>
      </c>
      <c r="I50" s="471">
        <v>156940.62028899998</v>
      </c>
      <c r="J50" s="120">
        <v>73724.975186000011</v>
      </c>
      <c r="K50" s="120">
        <v>64645.823732999954</v>
      </c>
      <c r="L50" s="120">
        <v>66425.817470000009</v>
      </c>
      <c r="M50" s="471">
        <v>66794.254831999948</v>
      </c>
      <c r="N50" s="120">
        <v>65926.011383999998</v>
      </c>
      <c r="O50" s="120">
        <v>73754.682338000057</v>
      </c>
      <c r="P50" s="120">
        <v>79672.271020999906</v>
      </c>
      <c r="Q50" s="471">
        <v>89142.520005000028</v>
      </c>
      <c r="R50" s="120">
        <v>85851.160779000027</v>
      </c>
      <c r="S50" s="120">
        <v>99810.275999999998</v>
      </c>
      <c r="T50" s="120">
        <v>111572.07772500004</v>
      </c>
      <c r="U50" s="471">
        <v>133534.647467</v>
      </c>
      <c r="V50" s="120">
        <v>156825.06233400002</v>
      </c>
      <c r="W50" s="120">
        <v>158751.94884600007</v>
      </c>
      <c r="X50" s="120">
        <v>156639.62032799993</v>
      </c>
      <c r="Y50" s="471">
        <v>162919.56912300008</v>
      </c>
      <c r="Z50" s="120">
        <v>146863.23855099999</v>
      </c>
      <c r="AA50" s="120">
        <v>146878.36571000001</v>
      </c>
      <c r="AB50" s="120">
        <v>147766.20852399996</v>
      </c>
      <c r="AC50" s="471">
        <v>149501.3931949999</v>
      </c>
      <c r="AD50" s="120">
        <v>135807.25470799999</v>
      </c>
      <c r="AE50" s="120">
        <v>141503.74287900014</v>
      </c>
      <c r="AF50" s="120">
        <v>150606.28644499974</v>
      </c>
      <c r="AG50" s="471">
        <v>155737.72318500024</v>
      </c>
      <c r="AH50" s="120">
        <v>144415.72165399999</v>
      </c>
    </row>
    <row r="51" spans="2:34" ht="12.75" customHeight="1">
      <c r="B51" s="119" t="s">
        <v>74</v>
      </c>
      <c r="C51" s="736" t="s">
        <v>906</v>
      </c>
      <c r="D51" s="119"/>
      <c r="E51" s="119">
        <v>0</v>
      </c>
      <c r="F51" s="119">
        <v>0</v>
      </c>
      <c r="G51" s="119">
        <v>0</v>
      </c>
      <c r="H51" s="119">
        <v>0</v>
      </c>
      <c r="I51" s="471">
        <v>462.68968299999995</v>
      </c>
      <c r="J51" s="120">
        <v>1213.0065090000001</v>
      </c>
      <c r="K51" s="120">
        <v>782.31392699999992</v>
      </c>
      <c r="L51" s="120">
        <v>0</v>
      </c>
      <c r="M51" s="471">
        <v>17.334912000000031</v>
      </c>
      <c r="N51" s="120">
        <v>0</v>
      </c>
      <c r="O51" s="120">
        <v>0</v>
      </c>
      <c r="P51" s="120">
        <v>0</v>
      </c>
      <c r="Q51" s="471">
        <v>0</v>
      </c>
      <c r="R51" s="120">
        <v>0</v>
      </c>
      <c r="S51" s="120">
        <v>0</v>
      </c>
      <c r="T51" s="120">
        <v>0</v>
      </c>
      <c r="U51" s="471">
        <v>0</v>
      </c>
      <c r="V51" s="120">
        <v>0</v>
      </c>
      <c r="W51" s="120">
        <v>0</v>
      </c>
      <c r="X51" s="120">
        <v>0</v>
      </c>
      <c r="Y51" s="471">
        <v>0</v>
      </c>
      <c r="Z51" s="120">
        <v>0</v>
      </c>
      <c r="AA51" s="120">
        <v>0</v>
      </c>
      <c r="AB51" s="120">
        <v>0</v>
      </c>
      <c r="AC51" s="471">
        <v>26957.247963999995</v>
      </c>
      <c r="AD51" s="120">
        <v>273.71945599999998</v>
      </c>
      <c r="AE51" s="120">
        <v>0</v>
      </c>
      <c r="AF51" s="120">
        <v>0</v>
      </c>
      <c r="AG51" s="471">
        <v>0</v>
      </c>
      <c r="AH51" s="120">
        <v>0</v>
      </c>
    </row>
    <row r="52" spans="2:34" ht="12.75" customHeight="1">
      <c r="B52" s="119" t="s">
        <v>75</v>
      </c>
      <c r="C52" s="736" t="s">
        <v>907</v>
      </c>
      <c r="D52" s="120">
        <v>9855.8631319999986</v>
      </c>
      <c r="E52" s="120">
        <v>15388.791041999993</v>
      </c>
      <c r="F52" s="120">
        <v>10988.337287000002</v>
      </c>
      <c r="G52" s="120">
        <v>18007.679665000003</v>
      </c>
      <c r="H52" s="120">
        <v>26017.466889000003</v>
      </c>
      <c r="I52" s="471">
        <v>25207.270953000028</v>
      </c>
      <c r="J52" s="120">
        <v>19474.642850000033</v>
      </c>
      <c r="K52" s="120">
        <v>24729.954264999993</v>
      </c>
      <c r="L52" s="120">
        <v>27262.933170999939</v>
      </c>
      <c r="M52" s="471">
        <v>39052.339109000022</v>
      </c>
      <c r="N52" s="120">
        <v>37335.080932999997</v>
      </c>
      <c r="O52" s="120">
        <v>32426.978090000026</v>
      </c>
      <c r="P52" s="120">
        <v>43650.54245999991</v>
      </c>
      <c r="Q52" s="471">
        <v>55425.214550000004</v>
      </c>
      <c r="R52" s="120">
        <v>52337.946119999986</v>
      </c>
      <c r="S52" s="120">
        <v>47757.453999999998</v>
      </c>
      <c r="T52" s="120">
        <v>78665.583119999981</v>
      </c>
      <c r="U52" s="471">
        <v>415430.97566400003</v>
      </c>
      <c r="V52" s="120">
        <v>54718.838783999992</v>
      </c>
      <c r="W52" s="120">
        <v>233751.56407700008</v>
      </c>
      <c r="X52" s="120">
        <v>91835.72457000002</v>
      </c>
      <c r="Y52" s="471">
        <v>125613.87504899991</v>
      </c>
      <c r="Z52" s="120">
        <v>81383.205363000001</v>
      </c>
      <c r="AA52" s="120">
        <v>402831.40792400017</v>
      </c>
      <c r="AB52" s="120">
        <v>139180.71575999976</v>
      </c>
      <c r="AC52" s="471">
        <v>296655.73422700027</v>
      </c>
      <c r="AD52" s="120">
        <v>88832.648872000005</v>
      </c>
      <c r="AE52" s="120">
        <v>99889.866318000029</v>
      </c>
      <c r="AF52" s="120">
        <v>80470.508419999882</v>
      </c>
      <c r="AG52" s="471">
        <v>100944.88409700006</v>
      </c>
      <c r="AH52" s="120">
        <v>57495.146217000016</v>
      </c>
    </row>
    <row r="53" spans="2:34" ht="12.75" customHeight="1">
      <c r="B53" s="784" t="s">
        <v>76</v>
      </c>
      <c r="C53" s="783" t="s">
        <v>908</v>
      </c>
      <c r="D53" s="785">
        <v>445693.41082000011</v>
      </c>
      <c r="E53" s="785">
        <v>488161.22740799986</v>
      </c>
      <c r="F53" s="785">
        <v>523914.73950999998</v>
      </c>
      <c r="G53" s="785">
        <v>618175.86855200026</v>
      </c>
      <c r="H53" s="785">
        <v>708015.67770499992</v>
      </c>
      <c r="I53" s="786">
        <v>814186.50077599974</v>
      </c>
      <c r="J53" s="785">
        <v>798183.83931800001</v>
      </c>
      <c r="K53" s="785">
        <v>807707.25890999998</v>
      </c>
      <c r="L53" s="785">
        <v>725298.64402799972</v>
      </c>
      <c r="M53" s="786">
        <v>800717.7557970006</v>
      </c>
      <c r="N53" s="785">
        <v>858390.82012399985</v>
      </c>
      <c r="O53" s="785">
        <f>SUM(O48:O52)</f>
        <v>822171.7771500001</v>
      </c>
      <c r="P53" s="785">
        <f>SUM(P48:P52)</f>
        <v>859012.61853299965</v>
      </c>
      <c r="Q53" s="786">
        <f>SUM(Q48:Q52)</f>
        <v>1073874.1357490004</v>
      </c>
      <c r="R53" s="785">
        <f>+SUM(R48:R52)</f>
        <v>1130145.5195920002</v>
      </c>
      <c r="S53" s="785">
        <f>+SUM(S48:S52)</f>
        <v>1076219.8036310002</v>
      </c>
      <c r="T53" s="785">
        <f>+SUM(T48:T52)</f>
        <v>1164102.9726460003</v>
      </c>
      <c r="U53" s="786">
        <f>+SUM(U48:U52)</f>
        <v>1622639.43166</v>
      </c>
      <c r="V53" s="785">
        <v>1356927.3772319998</v>
      </c>
      <c r="W53" s="785">
        <f t="shared" ref="W53:AC53" si="42">+SUM(W48:W52)</f>
        <v>1424745.2918440003</v>
      </c>
      <c r="X53" s="785">
        <f t="shared" si="42"/>
        <v>1375912.6096630003</v>
      </c>
      <c r="Y53" s="786">
        <f t="shared" si="42"/>
        <v>1613669.3322140004</v>
      </c>
      <c r="Z53" s="785">
        <f t="shared" si="42"/>
        <v>1336742.6945399998</v>
      </c>
      <c r="AA53" s="785">
        <f t="shared" si="42"/>
        <v>1884576.0818230007</v>
      </c>
      <c r="AB53" s="785">
        <f t="shared" si="42"/>
        <v>1416439.1144229996</v>
      </c>
      <c r="AC53" s="786">
        <f t="shared" si="42"/>
        <v>2083557.9117600026</v>
      </c>
      <c r="AD53" s="785">
        <f t="shared" ref="AD53" si="43">+SUM(AD48:AD52)</f>
        <v>1432248.9595489996</v>
      </c>
      <c r="AE53" s="785">
        <f t="shared" ref="AE53" si="44">+SUM(AE48:AE52)</f>
        <v>1287701.9593859999</v>
      </c>
      <c r="AF53" s="785">
        <f t="shared" ref="AF53:AH53" si="45">+SUM(AF48:AF52)</f>
        <v>1277739.6110680006</v>
      </c>
      <c r="AG53" s="786">
        <f t="shared" si="45"/>
        <v>1320651.6961780007</v>
      </c>
      <c r="AH53" s="785">
        <f t="shared" si="45"/>
        <v>1261839.5507119999</v>
      </c>
    </row>
    <row r="54" spans="2:34" ht="12.75" customHeight="1">
      <c r="B54" s="116"/>
      <c r="C54" s="116"/>
      <c r="D54" s="116"/>
      <c r="E54" s="116"/>
      <c r="F54" s="116"/>
      <c r="G54" s="116"/>
      <c r="H54" s="116"/>
      <c r="I54" s="473"/>
      <c r="J54" s="116"/>
      <c r="K54" s="116"/>
      <c r="L54" s="116"/>
      <c r="M54" s="473"/>
      <c r="N54" s="116"/>
      <c r="O54" s="116"/>
      <c r="P54" s="116"/>
      <c r="Q54" s="473"/>
      <c r="R54" s="116"/>
      <c r="S54" s="116"/>
      <c r="T54" s="116"/>
      <c r="U54" s="481"/>
      <c r="V54" s="387"/>
      <c r="W54" s="116"/>
      <c r="X54" s="116"/>
      <c r="Y54" s="481"/>
      <c r="Z54" s="387"/>
      <c r="AA54" s="387"/>
      <c r="AB54" s="387"/>
      <c r="AC54" s="481"/>
      <c r="AD54" s="387"/>
      <c r="AE54" s="387"/>
      <c r="AF54" s="387"/>
      <c r="AG54" s="481"/>
      <c r="AH54" s="387"/>
    </row>
    <row r="55" spans="2:34" ht="12.75" customHeight="1">
      <c r="B55" s="116" t="s">
        <v>77</v>
      </c>
      <c r="C55" s="743" t="s">
        <v>909</v>
      </c>
      <c r="D55" s="122">
        <v>-278268.81690099754</v>
      </c>
      <c r="E55" s="122">
        <v>-298053.93791400047</v>
      </c>
      <c r="F55" s="122">
        <v>-333046.14595099987</v>
      </c>
      <c r="G55" s="122">
        <v>-389647.4630589998</v>
      </c>
      <c r="H55" s="122">
        <v>-466862.17199400056</v>
      </c>
      <c r="I55" s="474">
        <v>-484072.21902761259</v>
      </c>
      <c r="J55" s="122">
        <v>-544786.72788000014</v>
      </c>
      <c r="K55" s="122">
        <v>-556334.98258900014</v>
      </c>
      <c r="L55" s="122">
        <v>-513465.01999800024</v>
      </c>
      <c r="M55" s="474">
        <v>-540596.59786599968</v>
      </c>
      <c r="N55" s="122">
        <v>-583307.96503499977</v>
      </c>
      <c r="O55" s="122">
        <v>-569694.80977700104</v>
      </c>
      <c r="P55" s="122">
        <v>-623833.87734199967</v>
      </c>
      <c r="Q55" s="474">
        <v>-727273.03889600001</v>
      </c>
      <c r="R55" s="122">
        <v>-734946.69795199961</v>
      </c>
      <c r="S55" s="122">
        <v>-700555.29884499975</v>
      </c>
      <c r="T55" s="122">
        <v>-837014.76990999957</v>
      </c>
      <c r="U55" s="474">
        <v>-1198626.0620830001</v>
      </c>
      <c r="V55" s="122">
        <v>-911331.71607299941</v>
      </c>
      <c r="W55" s="122">
        <v>-1011390.6294439993</v>
      </c>
      <c r="X55" s="122">
        <v>-1065507.9285820036</v>
      </c>
      <c r="Y55" s="474">
        <v>-1278796.029598</v>
      </c>
      <c r="Z55" s="122">
        <v>-1066450.997707</v>
      </c>
      <c r="AA55" s="122">
        <v>-1485810.2595989984</v>
      </c>
      <c r="AB55" s="122">
        <v>-1123731.3304930008</v>
      </c>
      <c r="AC55" s="474">
        <v>-1718966.5078310003</v>
      </c>
      <c r="AD55" s="122">
        <v>-967089.77164100076</v>
      </c>
      <c r="AE55" s="122">
        <v>-879928.89836799994</v>
      </c>
      <c r="AF55" s="122">
        <v>-922732.36323599936</v>
      </c>
      <c r="AG55" s="474">
        <v>-974781.0831129984</v>
      </c>
      <c r="AH55" s="122">
        <v>-893389.83159399976</v>
      </c>
    </row>
    <row r="56" spans="2:34" ht="12.75" customHeight="1">
      <c r="B56" s="747" t="s">
        <v>78</v>
      </c>
      <c r="C56" s="748" t="s">
        <v>910</v>
      </c>
      <c r="D56" s="749">
        <v>167424.59391900257</v>
      </c>
      <c r="E56" s="749">
        <v>190107.28949399939</v>
      </c>
      <c r="F56" s="749">
        <v>190868.59355900015</v>
      </c>
      <c r="G56" s="749">
        <v>228528.40549300046</v>
      </c>
      <c r="H56" s="749">
        <v>241153.50571099934</v>
      </c>
      <c r="I56" s="750">
        <v>330114.28174838715</v>
      </c>
      <c r="J56" s="749">
        <v>253397.11143799982</v>
      </c>
      <c r="K56" s="749">
        <v>251372.27632099984</v>
      </c>
      <c r="L56" s="749">
        <v>211833.62402999948</v>
      </c>
      <c r="M56" s="750">
        <v>260121.15793100093</v>
      </c>
      <c r="N56" s="749">
        <v>275082.85508900019</v>
      </c>
      <c r="O56" s="749">
        <f t="shared" ref="O56:V56" si="46">+O53+O55</f>
        <v>252476.96737299906</v>
      </c>
      <c r="P56" s="749">
        <f t="shared" si="46"/>
        <v>235178.74119099998</v>
      </c>
      <c r="Q56" s="750">
        <f t="shared" si="46"/>
        <v>346601.09685300034</v>
      </c>
      <c r="R56" s="749">
        <f t="shared" si="46"/>
        <v>395198.82164000056</v>
      </c>
      <c r="S56" s="749">
        <f t="shared" si="46"/>
        <v>375664.50478600047</v>
      </c>
      <c r="T56" s="749">
        <f t="shared" si="46"/>
        <v>327088.20273600076</v>
      </c>
      <c r="U56" s="750">
        <f t="shared" si="46"/>
        <v>424013.36957699992</v>
      </c>
      <c r="V56" s="749">
        <f t="shared" si="46"/>
        <v>445595.66115900036</v>
      </c>
      <c r="W56" s="749">
        <f t="shared" ref="W56:X56" si="47">+W53+W55</f>
        <v>413354.66240000108</v>
      </c>
      <c r="X56" s="749">
        <f t="shared" si="47"/>
        <v>310404.68108099676</v>
      </c>
      <c r="Y56" s="750">
        <f t="shared" ref="Y56" si="48">+Y53+Y55</f>
        <v>334873.30261600041</v>
      </c>
      <c r="Z56" s="749">
        <f t="shared" ref="Z56:AE56" si="49">+Z55+Z53</f>
        <v>270291.69683299982</v>
      </c>
      <c r="AA56" s="749">
        <f t="shared" si="49"/>
        <v>398765.82222400233</v>
      </c>
      <c r="AB56" s="749">
        <f t="shared" si="49"/>
        <v>292707.78392999875</v>
      </c>
      <c r="AC56" s="750">
        <f t="shared" si="49"/>
        <v>364591.40392900235</v>
      </c>
      <c r="AD56" s="749">
        <f t="shared" si="49"/>
        <v>465159.1879079988</v>
      </c>
      <c r="AE56" s="749">
        <f t="shared" si="49"/>
        <v>407773.06101800001</v>
      </c>
      <c r="AF56" s="749">
        <f t="shared" ref="AF56:AH56" si="50">+AF55+AF53</f>
        <v>355007.24783200119</v>
      </c>
      <c r="AG56" s="750">
        <f t="shared" si="50"/>
        <v>345870.61306500225</v>
      </c>
      <c r="AH56" s="749">
        <f t="shared" si="50"/>
        <v>368449.71911800012</v>
      </c>
    </row>
    <row r="57" spans="2:34" ht="12.75" customHeight="1">
      <c r="B57" s="124" t="s">
        <v>79</v>
      </c>
      <c r="C57" s="745" t="s">
        <v>911</v>
      </c>
      <c r="D57" s="126">
        <f t="shared" ref="D57:J57" si="51">+D56/D53</f>
        <v>0.37564969518164915</v>
      </c>
      <c r="E57" s="126">
        <f t="shared" si="51"/>
        <v>0.38943545455958506</v>
      </c>
      <c r="F57" s="126">
        <f t="shared" si="51"/>
        <v>0.36431231871337155</v>
      </c>
      <c r="G57" s="126">
        <f t="shared" si="51"/>
        <v>0.36968186096992056</v>
      </c>
      <c r="H57" s="126">
        <f t="shared" si="51"/>
        <v>0.34060475396913142</v>
      </c>
      <c r="I57" s="476">
        <f t="shared" si="51"/>
        <v>0.40545290475063855</v>
      </c>
      <c r="J57" s="126">
        <f t="shared" si="51"/>
        <v>0.31746710338624795</v>
      </c>
      <c r="K57" s="126">
        <f>+K56/K53</f>
        <v>0.3112170573534605</v>
      </c>
      <c r="L57" s="126">
        <f>+L56/L53</f>
        <v>0.29206400118655368</v>
      </c>
      <c r="M57" s="476">
        <f>+M56/M53</f>
        <v>0.32485998474217337</v>
      </c>
      <c r="N57" s="126">
        <f t="shared" ref="N57:Q57" si="52">+N56/N53</f>
        <v>0.3204634167094923</v>
      </c>
      <c r="O57" s="126">
        <f>+O56/O53</f>
        <v>0.307085422280235</v>
      </c>
      <c r="P57" s="126">
        <f t="shared" si="52"/>
        <v>0.27377798197264247</v>
      </c>
      <c r="Q57" s="476">
        <f t="shared" si="52"/>
        <v>0.32275765409998886</v>
      </c>
      <c r="R57" s="126">
        <f t="shared" ref="R57:W57" si="53">+R56/R53</f>
        <v>0.34968843816031175</v>
      </c>
      <c r="S57" s="126">
        <f t="shared" si="53"/>
        <v>0.34905927536230624</v>
      </c>
      <c r="T57" s="126">
        <f t="shared" si="53"/>
        <v>0.28097875396068345</v>
      </c>
      <c r="U57" s="476">
        <f t="shared" si="53"/>
        <v>0.2613108995775012</v>
      </c>
      <c r="V57" s="126">
        <f t="shared" si="53"/>
        <v>0.3283857844094592</v>
      </c>
      <c r="W57" s="126">
        <f t="shared" si="53"/>
        <v>0.29012530503961864</v>
      </c>
      <c r="X57" s="126">
        <f t="shared" ref="X57:Z57" si="54">+X56/X53</f>
        <v>0.22559912519227771</v>
      </c>
      <c r="Y57" s="476">
        <f t="shared" si="54"/>
        <v>0.20752287716625603</v>
      </c>
      <c r="Z57" s="126">
        <f t="shared" si="54"/>
        <v>0.20220173855224446</v>
      </c>
      <c r="AA57" s="126">
        <f>+AA56/AA53</f>
        <v>0.21159444082420145</v>
      </c>
      <c r="AB57" s="126">
        <f>+AB56/AB53</f>
        <v>0.20665045249702538</v>
      </c>
      <c r="AC57" s="476">
        <f>+AC56/AC53</f>
        <v>0.17498501091386909</v>
      </c>
      <c r="AD57" s="126">
        <f t="shared" ref="AD57" si="55">+AD56/AD53</f>
        <v>0.32477537149300678</v>
      </c>
      <c r="AE57" s="126">
        <f t="shared" ref="AE57" si="56">+AE56/AE53</f>
        <v>0.31666726764354208</v>
      </c>
      <c r="AF57" s="126">
        <f t="shared" ref="AF57:AH57" si="57">+AF56/AF53</f>
        <v>0.27784005814398122</v>
      </c>
      <c r="AG57" s="476">
        <f t="shared" si="57"/>
        <v>0.26189389228511994</v>
      </c>
      <c r="AH57" s="126">
        <f t="shared" si="57"/>
        <v>0.2919941120169362</v>
      </c>
    </row>
    <row r="58" spans="2:34" ht="12.75" customHeight="1">
      <c r="B58" s="124"/>
      <c r="C58" s="124"/>
      <c r="D58" s="124"/>
      <c r="E58" s="124"/>
      <c r="F58" s="124"/>
      <c r="G58" s="124"/>
      <c r="H58" s="124"/>
      <c r="I58" s="477"/>
      <c r="J58" s="124"/>
      <c r="K58" s="124"/>
      <c r="L58" s="124"/>
      <c r="M58" s="477"/>
      <c r="N58" s="124"/>
      <c r="O58" s="124"/>
      <c r="P58" s="124"/>
      <c r="Q58" s="477"/>
      <c r="R58" s="124"/>
      <c r="S58" s="124"/>
      <c r="T58" s="124"/>
      <c r="U58" s="477"/>
      <c r="V58" s="124"/>
      <c r="W58" s="124"/>
      <c r="X58" s="124"/>
      <c r="Y58" s="477"/>
      <c r="Z58" s="124"/>
      <c r="AA58" s="124"/>
      <c r="AB58" s="124"/>
      <c r="AC58" s="477"/>
      <c r="AD58" s="124"/>
      <c r="AE58" s="124"/>
      <c r="AF58" s="124"/>
      <c r="AG58" s="477"/>
      <c r="AH58" s="124"/>
    </row>
    <row r="59" spans="2:34" ht="12.75" customHeight="1">
      <c r="B59" s="119" t="s">
        <v>80</v>
      </c>
      <c r="C59" s="746" t="s">
        <v>912</v>
      </c>
      <c r="D59" s="120">
        <v>1067.1177280000011</v>
      </c>
      <c r="E59" s="120">
        <v>1532.6030100000007</v>
      </c>
      <c r="F59" s="120">
        <v>1142.1265960000001</v>
      </c>
      <c r="G59" s="120">
        <v>999.92410599999994</v>
      </c>
      <c r="H59" s="120">
        <v>1983.0385019999999</v>
      </c>
      <c r="I59" s="471">
        <v>340337.839951</v>
      </c>
      <c r="J59" s="120">
        <v>3563.8943289999997</v>
      </c>
      <c r="K59" s="120">
        <v>1725.5192050000005</v>
      </c>
      <c r="L59" s="120">
        <v>10708.276733000001</v>
      </c>
      <c r="M59" s="471">
        <v>19450.029172000002</v>
      </c>
      <c r="N59" s="120">
        <v>2410.9169430000002</v>
      </c>
      <c r="O59" s="120">
        <v>1555.4939869999998</v>
      </c>
      <c r="P59" s="120">
        <v>1540.2571769999995</v>
      </c>
      <c r="Q59" s="471">
        <v>70942.344893999994</v>
      </c>
      <c r="R59" s="120">
        <v>3526.9799609999995</v>
      </c>
      <c r="S59" s="120">
        <v>13526.081811000002</v>
      </c>
      <c r="T59" s="120">
        <v>6406.2525970000024</v>
      </c>
      <c r="U59" s="471">
        <v>10918.952649999999</v>
      </c>
      <c r="V59" s="120">
        <v>5390.9709229999999</v>
      </c>
      <c r="W59" s="120">
        <v>2335.724283999999</v>
      </c>
      <c r="X59" s="120">
        <v>9236.5381069999985</v>
      </c>
      <c r="Y59" s="471">
        <v>36499.761868000001</v>
      </c>
      <c r="Z59" s="120">
        <v>3331.7414649999996</v>
      </c>
      <c r="AA59" s="120">
        <v>8092.2930499999984</v>
      </c>
      <c r="AB59" s="120">
        <v>7761.8286229999994</v>
      </c>
      <c r="AC59" s="471">
        <v>7586.4533650000012</v>
      </c>
      <c r="AD59" s="120">
        <v>9322.0826249999991</v>
      </c>
      <c r="AE59" s="120">
        <v>2715.4518440000011</v>
      </c>
      <c r="AF59" s="120">
        <v>4798.7832279999984</v>
      </c>
      <c r="AG59" s="471">
        <v>2589.2162149999749</v>
      </c>
      <c r="AH59" s="120">
        <v>8375.0262999999995</v>
      </c>
    </row>
    <row r="60" spans="2:34" ht="12.75" customHeight="1">
      <c r="B60" s="119" t="s">
        <v>81</v>
      </c>
      <c r="C60" s="746" t="s">
        <v>913</v>
      </c>
      <c r="D60" s="120">
        <v>-29670.259789999938</v>
      </c>
      <c r="E60" s="120">
        <v>-30756.05990399998</v>
      </c>
      <c r="F60" s="120">
        <v>-35998.447551999983</v>
      </c>
      <c r="G60" s="120">
        <v>-47463.322924999986</v>
      </c>
      <c r="H60" s="120">
        <v>-56647.158568000057</v>
      </c>
      <c r="I60" s="471">
        <v>-60702.718907003378</v>
      </c>
      <c r="J60" s="120">
        <v>-50615.859653000007</v>
      </c>
      <c r="K60" s="120">
        <v>-55975.750893999983</v>
      </c>
      <c r="L60" s="120">
        <v>-78839.646049999981</v>
      </c>
      <c r="M60" s="471">
        <v>-45818.327031000052</v>
      </c>
      <c r="N60" s="120">
        <v>-59307.728813999987</v>
      </c>
      <c r="O60" s="120">
        <v>-52102.592007999992</v>
      </c>
      <c r="P60" s="120">
        <v>-58587.135101000022</v>
      </c>
      <c r="Q60" s="471">
        <v>-69079.740415999986</v>
      </c>
      <c r="R60" s="120">
        <v>-60666.008945000001</v>
      </c>
      <c r="S60" s="120">
        <v>-66863.967384000047</v>
      </c>
      <c r="T60" s="120">
        <v>-68199.764040000067</v>
      </c>
      <c r="U60" s="471">
        <v>-79018.255694941166</v>
      </c>
      <c r="V60" s="120">
        <v>-60405.03483199999</v>
      </c>
      <c r="W60" s="120">
        <v>-64834.127727000072</v>
      </c>
      <c r="X60" s="120">
        <v>-59526.024231000003</v>
      </c>
      <c r="Y60" s="471">
        <v>-50887.287709999975</v>
      </c>
      <c r="Z60" s="120">
        <v>-74037.289495000034</v>
      </c>
      <c r="AA60" s="120">
        <v>-82200.727373000031</v>
      </c>
      <c r="AB60" s="120">
        <v>-73511.142128999811</v>
      </c>
      <c r="AC60" s="471">
        <v>-97263.891175000143</v>
      </c>
      <c r="AD60" s="120">
        <v>-76311.324806000019</v>
      </c>
      <c r="AE60" s="120">
        <v>-74993.562950999942</v>
      </c>
      <c r="AF60" s="120">
        <v>-81604.832734000141</v>
      </c>
      <c r="AG60" s="471">
        <v>-82114.886757</v>
      </c>
      <c r="AH60" s="120">
        <v>-97379.628536000033</v>
      </c>
    </row>
    <row r="61" spans="2:34" ht="12.75" customHeight="1">
      <c r="B61" s="119" t="s">
        <v>82</v>
      </c>
      <c r="C61" s="746" t="s">
        <v>914</v>
      </c>
      <c r="D61" s="120">
        <v>512.56080799999927</v>
      </c>
      <c r="E61" s="120">
        <v>-1938.9120609999991</v>
      </c>
      <c r="F61" s="120">
        <v>-4597.749409</v>
      </c>
      <c r="G61" s="120">
        <v>-3449.4829810000001</v>
      </c>
      <c r="H61" s="120">
        <v>808.40356100000008</v>
      </c>
      <c r="I61" s="471">
        <v>-1749.7636189999994</v>
      </c>
      <c r="J61" s="120">
        <v>-11496.343186999997</v>
      </c>
      <c r="K61" s="120">
        <v>-319.94577100000606</v>
      </c>
      <c r="L61" s="120">
        <v>-3994.9631609999979</v>
      </c>
      <c r="M61" s="471">
        <v>-1564.5547119999974</v>
      </c>
      <c r="N61" s="120">
        <v>-10571.487234000002</v>
      </c>
      <c r="O61" s="120">
        <v>-656.89913299999716</v>
      </c>
      <c r="P61" s="120">
        <v>-1576.6330510000007</v>
      </c>
      <c r="Q61" s="471">
        <v>-2700.1327099999999</v>
      </c>
      <c r="R61" s="120">
        <v>-8309</v>
      </c>
      <c r="S61" s="120">
        <v>-3283.3125265000035</v>
      </c>
      <c r="T61" s="120">
        <v>-6000.2843581000034</v>
      </c>
      <c r="U61" s="471">
        <v>-3807.2038170000001</v>
      </c>
      <c r="V61" s="120">
        <v>-12633.428432000001</v>
      </c>
      <c r="W61" s="120">
        <v>-13954.765225999996</v>
      </c>
      <c r="X61" s="120">
        <v>-4794.9910750000017</v>
      </c>
      <c r="Y61" s="471">
        <v>-13573.481264999999</v>
      </c>
      <c r="Z61" s="120">
        <v>-21069.942727000001</v>
      </c>
      <c r="AA61" s="120">
        <v>-18677.716560000001</v>
      </c>
      <c r="AB61" s="120">
        <v>2047.6244630000147</v>
      </c>
      <c r="AC61" s="471">
        <v>-2617.0586309999999</v>
      </c>
      <c r="AD61" s="120">
        <v>-19796.838274000002</v>
      </c>
      <c r="AE61" s="120">
        <v>-2114.5566989999934</v>
      </c>
      <c r="AF61" s="120">
        <v>-44597.60410300002</v>
      </c>
      <c r="AG61" s="471">
        <v>-6214.1103809999622</v>
      </c>
      <c r="AH61" s="120">
        <v>-14815.784072999999</v>
      </c>
    </row>
    <row r="62" spans="2:34" ht="12.75" customHeight="1">
      <c r="B62" s="119" t="s">
        <v>173</v>
      </c>
      <c r="C62" s="746" t="s">
        <v>926</v>
      </c>
      <c r="D62" s="120">
        <v>1.0111849999999549</v>
      </c>
      <c r="E62" s="120">
        <v>-64.434766999999852</v>
      </c>
      <c r="F62" s="120">
        <v>-341.39354000000003</v>
      </c>
      <c r="G62" s="120">
        <v>-427.52828399999987</v>
      </c>
      <c r="H62" s="120">
        <v>-563.52524400000004</v>
      </c>
      <c r="I62" s="471">
        <v>-17851.336611000002</v>
      </c>
      <c r="J62" s="120">
        <v>-2874.5635810000003</v>
      </c>
      <c r="K62" s="120">
        <v>-306.51819699999942</v>
      </c>
      <c r="L62" s="120">
        <v>-1839.4049410000007</v>
      </c>
      <c r="M62" s="471">
        <v>384.99755800000003</v>
      </c>
      <c r="N62" s="120">
        <v>-423.35541199999966</v>
      </c>
      <c r="O62" s="120">
        <v>-151.25915799999984</v>
      </c>
      <c r="P62" s="120">
        <v>2122.7025949999997</v>
      </c>
      <c r="Q62" s="471">
        <v>-2723.3148249999999</v>
      </c>
      <c r="R62" s="120">
        <v>12220.572459000001</v>
      </c>
      <c r="S62" s="120">
        <v>-9848.3900539999995</v>
      </c>
      <c r="T62" s="120">
        <v>-5240.7763780000032</v>
      </c>
      <c r="U62" s="471">
        <v>5705.7991069999998</v>
      </c>
      <c r="V62" s="120">
        <v>4359.6269639999991</v>
      </c>
      <c r="W62" s="120">
        <v>3639.4869310000058</v>
      </c>
      <c r="X62" s="120">
        <v>10279.157730999998</v>
      </c>
      <c r="Y62" s="471">
        <v>23918.956242999993</v>
      </c>
      <c r="Z62" s="120">
        <v>15527.138180000002</v>
      </c>
      <c r="AA62" s="120">
        <v>4843.226114000001</v>
      </c>
      <c r="AB62" s="120">
        <v>27522.317078999989</v>
      </c>
      <c r="AC62" s="471">
        <v>-9798.9884329999913</v>
      </c>
      <c r="AD62" s="120">
        <v>-2186.1440309999998</v>
      </c>
      <c r="AE62" s="120">
        <v>-4472.7408139999989</v>
      </c>
      <c r="AF62" s="120">
        <v>-10314.400425</v>
      </c>
      <c r="AG62" s="471">
        <v>-4432.6079610000015</v>
      </c>
      <c r="AH62" s="120">
        <v>-6464.8653359999998</v>
      </c>
    </row>
    <row r="63" spans="2:34" ht="12.75" customHeight="1">
      <c r="B63" s="747" t="s">
        <v>84</v>
      </c>
      <c r="C63" s="748" t="s">
        <v>928</v>
      </c>
      <c r="D63" s="749">
        <v>139335.02385000262</v>
      </c>
      <c r="E63" s="749">
        <v>158880.4857719994</v>
      </c>
      <c r="F63" s="749">
        <v>151073.12965400016</v>
      </c>
      <c r="G63" s="749">
        <v>178187.99540900049</v>
      </c>
      <c r="H63" s="749">
        <v>186734.26396199927</v>
      </c>
      <c r="I63" s="750">
        <v>590148.30256238382</v>
      </c>
      <c r="J63" s="749">
        <v>191974.23934599978</v>
      </c>
      <c r="K63" s="749">
        <v>196495.58066399986</v>
      </c>
      <c r="L63" s="749">
        <v>137867.88661099953</v>
      </c>
      <c r="M63" s="750">
        <v>232573.30291800087</v>
      </c>
      <c r="N63" s="749">
        <v>207191.20057200021</v>
      </c>
      <c r="O63" s="749">
        <f>+O56+O59+O60+O61+O62</f>
        <v>201121.71106099908</v>
      </c>
      <c r="P63" s="749">
        <f>+P56+P59+P60+P61+P62</f>
        <v>178677.93281099995</v>
      </c>
      <c r="Q63" s="750">
        <f>+Q56+Q59+Q60+Q61+Q62</f>
        <v>343040.25379600032</v>
      </c>
      <c r="R63" s="749">
        <f>+R56+SUM(R59:R62)</f>
        <v>341971.36511500058</v>
      </c>
      <c r="S63" s="749">
        <f>+S56+SUM(S59:S62)</f>
        <v>309194.91663250042</v>
      </c>
      <c r="T63" s="749">
        <f t="shared" ref="T63:V63" si="58">+T56+SUM(T59:T62)</f>
        <v>254053.63055690069</v>
      </c>
      <c r="U63" s="750">
        <f t="shared" si="58"/>
        <v>357812.66182205873</v>
      </c>
      <c r="V63" s="749">
        <f t="shared" si="58"/>
        <v>382307.79578200035</v>
      </c>
      <c r="W63" s="749">
        <f>+W56+SUM(W59:W62)</f>
        <v>340540.98066200101</v>
      </c>
      <c r="X63" s="749">
        <f>+X56+SUM(X59:X62)</f>
        <v>265599.36161299678</v>
      </c>
      <c r="Y63" s="750">
        <f>+Y56+SUM(Y59:Y62)</f>
        <v>330831.25175200042</v>
      </c>
      <c r="Z63" s="749">
        <f t="shared" ref="Z63:AA63" si="59">+Z56+SUM(Z59:Z62)</f>
        <v>194043.34425599978</v>
      </c>
      <c r="AA63" s="749">
        <f t="shared" si="59"/>
        <v>310822.8974550023</v>
      </c>
      <c r="AB63" s="749">
        <f t="shared" ref="AB63:AD63" si="60">+AB56+SUM(AB59:AB62)</f>
        <v>256528.41196599894</v>
      </c>
      <c r="AC63" s="750">
        <f t="shared" si="60"/>
        <v>262497.91905500222</v>
      </c>
      <c r="AD63" s="749">
        <f t="shared" si="60"/>
        <v>376186.96342199878</v>
      </c>
      <c r="AE63" s="749">
        <f t="shared" ref="AE63" si="61">+AE56+SUM(AE59:AE62)</f>
        <v>328907.65239800006</v>
      </c>
      <c r="AF63" s="749">
        <f t="shared" ref="AF63:AH63" si="62">+AF56+SUM(AF59:AF62)</f>
        <v>223289.19379800104</v>
      </c>
      <c r="AG63" s="750">
        <f t="shared" si="62"/>
        <v>255698.22418100227</v>
      </c>
      <c r="AH63" s="749">
        <f t="shared" si="62"/>
        <v>258164.46747300008</v>
      </c>
    </row>
    <row r="64" spans="2:34" ht="12.75" customHeight="1">
      <c r="B64" s="125"/>
      <c r="C64" s="125"/>
      <c r="D64" s="125"/>
      <c r="E64" s="125"/>
      <c r="F64" s="125"/>
      <c r="G64" s="125"/>
      <c r="H64" s="125"/>
      <c r="I64" s="478"/>
      <c r="J64" s="125"/>
      <c r="K64" s="125"/>
      <c r="L64" s="125"/>
      <c r="M64" s="478"/>
      <c r="N64" s="125"/>
      <c r="O64" s="125"/>
      <c r="P64" s="125"/>
      <c r="Q64" s="478"/>
      <c r="R64" s="125"/>
      <c r="S64" s="125"/>
      <c r="T64" s="125"/>
      <c r="U64" s="482"/>
      <c r="V64" s="388"/>
      <c r="W64" s="125"/>
      <c r="X64" s="125"/>
      <c r="Y64" s="482"/>
      <c r="Z64" s="388"/>
      <c r="AA64" s="125"/>
      <c r="AB64" s="125"/>
      <c r="AC64" s="482"/>
      <c r="AD64" s="388"/>
      <c r="AE64" s="125"/>
      <c r="AF64" s="125"/>
      <c r="AG64" s="482"/>
      <c r="AH64" s="388"/>
    </row>
    <row r="65" spans="2:34" ht="12.75" customHeight="1">
      <c r="B65" s="66" t="s">
        <v>673</v>
      </c>
      <c r="C65" s="746" t="s">
        <v>917</v>
      </c>
      <c r="D65" s="120">
        <v>1344.5155169999989</v>
      </c>
      <c r="E65" s="120">
        <v>1759.0292180000006</v>
      </c>
      <c r="F65" s="120">
        <v>1796.2531814700003</v>
      </c>
      <c r="G65" s="120">
        <v>5847.557557529999</v>
      </c>
      <c r="H65" s="120">
        <v>2294.7235369999989</v>
      </c>
      <c r="I65" s="471">
        <v>2866.5327310000011</v>
      </c>
      <c r="J65" s="120">
        <v>5429.1678899999997</v>
      </c>
      <c r="K65" s="120">
        <v>8699.1277799999989</v>
      </c>
      <c r="L65" s="120">
        <v>9007.2652720000006</v>
      </c>
      <c r="M65" s="471">
        <v>7097.8294310000019</v>
      </c>
      <c r="N65" s="120">
        <v>7757.2197030000007</v>
      </c>
      <c r="O65" s="120">
        <v>6679.0067269999981</v>
      </c>
      <c r="P65" s="120">
        <v>6680.8067290000035</v>
      </c>
      <c r="Q65" s="471">
        <v>4312.2983659999991</v>
      </c>
      <c r="R65" s="120">
        <v>4653.1572179999994</v>
      </c>
      <c r="S65" s="120">
        <v>3780.7997329999989</v>
      </c>
      <c r="T65" s="120">
        <v>3057.6496620000034</v>
      </c>
      <c r="U65" s="471">
        <v>34937.538668000001</v>
      </c>
      <c r="V65" s="120">
        <v>9868.4737490000007</v>
      </c>
      <c r="W65" s="120">
        <v>6910.2167449999979</v>
      </c>
      <c r="X65" s="120">
        <v>8095.6844160000001</v>
      </c>
      <c r="Y65" s="471">
        <v>11409.665245000004</v>
      </c>
      <c r="Z65" s="120">
        <v>7606.5840690000005</v>
      </c>
      <c r="AA65" s="120">
        <v>6647.7946179999999</v>
      </c>
      <c r="AB65" s="120">
        <v>7734.5617620000048</v>
      </c>
      <c r="AC65" s="471">
        <v>12682.262661999997</v>
      </c>
      <c r="AD65" s="120">
        <v>6826.2487529999999</v>
      </c>
      <c r="AE65" s="120">
        <v>9118.6323120000015</v>
      </c>
      <c r="AF65" s="120">
        <v>6273.4178339999999</v>
      </c>
      <c r="AG65" s="471">
        <v>8709.6297829999967</v>
      </c>
      <c r="AH65" s="120">
        <v>5066.3209899999993</v>
      </c>
    </row>
    <row r="66" spans="2:34" ht="12.75" customHeight="1">
      <c r="B66" s="66" t="s">
        <v>676</v>
      </c>
      <c r="C66" s="746" t="s">
        <v>918</v>
      </c>
      <c r="D66" s="120">
        <v>-26202.202880999961</v>
      </c>
      <c r="E66" s="120">
        <v>-20142.459247000021</v>
      </c>
      <c r="F66" s="120">
        <v>-46371.388013830001</v>
      </c>
      <c r="G66" s="120">
        <v>-74992.279076170002</v>
      </c>
      <c r="H66" s="120">
        <v>-71392.131428999943</v>
      </c>
      <c r="I66" s="471">
        <v>-85719.523924000037</v>
      </c>
      <c r="J66" s="120">
        <v>-70524.226700000014</v>
      </c>
      <c r="K66" s="120">
        <v>-58835.410256999981</v>
      </c>
      <c r="L66" s="120">
        <v>-52917.282648000022</v>
      </c>
      <c r="M66" s="471">
        <v>-80511.882147999946</v>
      </c>
      <c r="N66" s="120">
        <v>-50238.756697999997</v>
      </c>
      <c r="O66" s="120">
        <v>-54264.90127599996</v>
      </c>
      <c r="P66" s="120">
        <v>-59050.991070000062</v>
      </c>
      <c r="Q66" s="471">
        <v>-69474.05897100002</v>
      </c>
      <c r="R66" s="120">
        <v>-76038.823686999982</v>
      </c>
      <c r="S66" s="120">
        <v>-91891.326550000013</v>
      </c>
      <c r="T66" s="120">
        <v>-127919.2290940001</v>
      </c>
      <c r="U66" s="471">
        <v>-219400.858771</v>
      </c>
      <c r="V66" s="120">
        <v>-191253.75572400002</v>
      </c>
      <c r="W66" s="120">
        <v>-182619.82175699991</v>
      </c>
      <c r="X66" s="120">
        <v>-178761.54213700019</v>
      </c>
      <c r="Y66" s="471">
        <v>-175520.3309670001</v>
      </c>
      <c r="Z66" s="120">
        <v>-162821.29272100003</v>
      </c>
      <c r="AA66" s="120">
        <v>-170906.62267699995</v>
      </c>
      <c r="AB66" s="120">
        <v>-144429.76541599998</v>
      </c>
      <c r="AC66" s="471">
        <v>-152808.89641399996</v>
      </c>
      <c r="AD66" s="120">
        <v>-168820.90377000003</v>
      </c>
      <c r="AE66" s="120">
        <v>-160081.69963900011</v>
      </c>
      <c r="AF66" s="120">
        <v>-155784.80363599991</v>
      </c>
      <c r="AG66" s="471">
        <v>-141383.06737199979</v>
      </c>
      <c r="AH66" s="120">
        <v>-140994.46537000005</v>
      </c>
    </row>
    <row r="67" spans="2:34" ht="12.75" customHeight="1">
      <c r="B67" s="119" t="s">
        <v>87</v>
      </c>
      <c r="C67" s="746" t="s">
        <v>929</v>
      </c>
      <c r="D67" s="120">
        <v>-172.5271029999999</v>
      </c>
      <c r="E67" s="120">
        <v>-2824.6352920000008</v>
      </c>
      <c r="F67" s="120">
        <v>2712.1697299999996</v>
      </c>
      <c r="G67" s="120">
        <v>31627.367769000004</v>
      </c>
      <c r="H67" s="120">
        <v>-51942.037418000007</v>
      </c>
      <c r="I67" s="471">
        <v>2422.055204000002</v>
      </c>
      <c r="J67" s="120">
        <v>-2195.8938879999996</v>
      </c>
      <c r="K67" s="120">
        <v>147.55259899999419</v>
      </c>
      <c r="L67" s="120">
        <v>-6611.7070349999931</v>
      </c>
      <c r="M67" s="471">
        <v>11788.852620000001</v>
      </c>
      <c r="N67" s="120">
        <v>-2489.6214500000033</v>
      </c>
      <c r="O67" s="120">
        <v>-395.1996789999921</v>
      </c>
      <c r="P67" s="120">
        <v>1360.809665999994</v>
      </c>
      <c r="Q67" s="471">
        <v>-717.03631900000005</v>
      </c>
      <c r="R67" s="120">
        <v>3607.486281</v>
      </c>
      <c r="S67" s="120">
        <v>-13598.652174999999</v>
      </c>
      <c r="T67" s="120">
        <v>-17388.147140000001</v>
      </c>
      <c r="U67" s="471">
        <v>-9189.6981400000004</v>
      </c>
      <c r="V67" s="120">
        <v>449.51330900000391</v>
      </c>
      <c r="W67" s="120">
        <v>7389.0673239999905</v>
      </c>
      <c r="X67" s="120">
        <v>4409.5064469999961</v>
      </c>
      <c r="Y67" s="471">
        <v>10864.007153000017</v>
      </c>
      <c r="Z67" s="120">
        <v>-3444.0673180000003</v>
      </c>
      <c r="AA67" s="120">
        <v>-5355.6844159999973</v>
      </c>
      <c r="AB67" s="120">
        <v>13240.413170000014</v>
      </c>
      <c r="AC67" s="471">
        <v>-19727.764399000014</v>
      </c>
      <c r="AD67" s="120">
        <v>17051.17628</v>
      </c>
      <c r="AE67" s="120">
        <v>6198.8111199999948</v>
      </c>
      <c r="AF67" s="120">
        <v>-1199.110420999983</v>
      </c>
      <c r="AG67" s="471">
        <v>18842.535431999993</v>
      </c>
      <c r="AH67" s="120">
        <v>18543.830247999998</v>
      </c>
    </row>
    <row r="68" spans="2:34" ht="12.75" customHeight="1">
      <c r="B68" s="747" t="s">
        <v>88</v>
      </c>
      <c r="C68" s="748" t="s">
        <v>920</v>
      </c>
      <c r="D68" s="749">
        <v>114304.80938300265</v>
      </c>
      <c r="E68" s="749">
        <v>137672.4204509994</v>
      </c>
      <c r="F68" s="749">
        <v>109210.16455164015</v>
      </c>
      <c r="G68" s="749">
        <v>140670.6416593605</v>
      </c>
      <c r="H68" s="749">
        <v>65694.818651999318</v>
      </c>
      <c r="I68" s="750">
        <v>509717.36657338374</v>
      </c>
      <c r="J68" s="749">
        <v>124683.28664799979</v>
      </c>
      <c r="K68" s="749">
        <v>146506.85078599988</v>
      </c>
      <c r="L68" s="749">
        <v>87346.162199999497</v>
      </c>
      <c r="M68" s="750">
        <v>170948.10282100091</v>
      </c>
      <c r="N68" s="749">
        <v>162220.0421270002</v>
      </c>
      <c r="O68" s="749">
        <f>+O63+O65+O66+O67</f>
        <v>153140.61683299913</v>
      </c>
      <c r="P68" s="749">
        <f>+P63+P65+P66+P67</f>
        <v>127668.55813599989</v>
      </c>
      <c r="Q68" s="750">
        <f>+Q63+Q65+Q66+Q67</f>
        <v>277161.4568720003</v>
      </c>
      <c r="R68" s="749">
        <f>+R63+SUM(R65:R67)</f>
        <v>274193.18492700061</v>
      </c>
      <c r="S68" s="749">
        <f t="shared" ref="S68:T68" si="63">+S63+SUM(S65:S67)</f>
        <v>207485.73764050042</v>
      </c>
      <c r="T68" s="749">
        <f t="shared" si="63"/>
        <v>111803.90398490062</v>
      </c>
      <c r="U68" s="750">
        <f t="shared" ref="U68" si="64">+U63+SUM(U65:U67)</f>
        <v>164159.64357905873</v>
      </c>
      <c r="V68" s="749">
        <f t="shared" ref="V68" si="65">+V63+SUM(V65:V67)</f>
        <v>201372.02711600033</v>
      </c>
      <c r="W68" s="749">
        <f t="shared" ref="W68:AA68" si="66">+W63+SUM(W65:W67)</f>
        <v>172220.44297400111</v>
      </c>
      <c r="X68" s="749">
        <f t="shared" si="66"/>
        <v>99343.010338996595</v>
      </c>
      <c r="Y68" s="750">
        <f t="shared" si="66"/>
        <v>177584.59318300034</v>
      </c>
      <c r="Z68" s="749">
        <f t="shared" si="66"/>
        <v>35384.568285999761</v>
      </c>
      <c r="AA68" s="749">
        <f t="shared" si="66"/>
        <v>141208.38498000233</v>
      </c>
      <c r="AB68" s="749">
        <f t="shared" ref="AB68:AD68" si="67">+AB63+SUM(AB65:AB67)</f>
        <v>133073.62148199897</v>
      </c>
      <c r="AC68" s="750">
        <f t="shared" si="67"/>
        <v>102643.52090400225</v>
      </c>
      <c r="AD68" s="749">
        <f t="shared" si="67"/>
        <v>231243.48468499875</v>
      </c>
      <c r="AE68" s="749">
        <f t="shared" ref="AE68" si="68">+AE63+SUM(AE65:AE67)</f>
        <v>184143.39619099995</v>
      </c>
      <c r="AF68" s="749">
        <f t="shared" ref="AF68:AH68" si="69">+AF63+SUM(AF65:AF67)</f>
        <v>72578.697575001133</v>
      </c>
      <c r="AG68" s="750">
        <f t="shared" si="69"/>
        <v>141867.32202400244</v>
      </c>
      <c r="AH68" s="749">
        <f t="shared" si="69"/>
        <v>140780.15334100003</v>
      </c>
    </row>
    <row r="69" spans="2:34" ht="12.75" customHeight="1">
      <c r="B69" s="27" t="s">
        <v>89</v>
      </c>
      <c r="C69" s="791" t="s">
        <v>921</v>
      </c>
      <c r="D69" s="120">
        <v>-2162.5943240000006</v>
      </c>
      <c r="E69" s="120">
        <v>35239.023670000002</v>
      </c>
      <c r="F69" s="120">
        <v>5653.6886170000007</v>
      </c>
      <c r="G69" s="120">
        <v>-5929.9077540000008</v>
      </c>
      <c r="H69" s="120">
        <v>13263.147575999999</v>
      </c>
      <c r="I69" s="471">
        <v>438.65369199999986</v>
      </c>
      <c r="J69" s="120">
        <v>-3827.1802469999998</v>
      </c>
      <c r="K69" s="120">
        <v>2830.5082419999999</v>
      </c>
      <c r="L69" s="120">
        <v>-5395.3482299999996</v>
      </c>
      <c r="M69" s="471">
        <v>-15900.562742000002</v>
      </c>
      <c r="N69" s="120">
        <v>3866.7226700000001</v>
      </c>
      <c r="O69" s="120">
        <v>-11259.502093000001</v>
      </c>
      <c r="P69" s="120">
        <v>-1699.1221489999989</v>
      </c>
      <c r="Q69" s="471">
        <v>-48501.656019000002</v>
      </c>
      <c r="R69" s="120">
        <v>-188.40154899999999</v>
      </c>
      <c r="S69" s="120">
        <v>11572.58957</v>
      </c>
      <c r="T69" s="120">
        <v>-2263.7100570000002</v>
      </c>
      <c r="U69" s="471">
        <v>-3815.6833940000001</v>
      </c>
      <c r="V69" s="120">
        <v>-1553.5288069999999</v>
      </c>
      <c r="W69" s="120">
        <v>-5879.2761549999996</v>
      </c>
      <c r="X69" s="120">
        <v>2462.8197390000005</v>
      </c>
      <c r="Y69" s="471">
        <v>-2648.5891869999996</v>
      </c>
      <c r="Z69" s="120">
        <v>-9717.2351080000008</v>
      </c>
      <c r="AA69" s="120">
        <v>-18012.775126999994</v>
      </c>
      <c r="AB69" s="120">
        <v>10960</v>
      </c>
      <c r="AC69" s="471">
        <v>-815</v>
      </c>
      <c r="AD69" s="120">
        <v>-9461.5116149999994</v>
      </c>
      <c r="AE69" s="120">
        <v>-24798</v>
      </c>
      <c r="AF69" s="120">
        <v>5660</v>
      </c>
      <c r="AG69" s="471">
        <v>-14533</v>
      </c>
      <c r="AH69" s="120">
        <v>-19543.424351000001</v>
      </c>
    </row>
    <row r="70" spans="2:34" ht="12.75" customHeight="1">
      <c r="B70" s="119" t="s">
        <v>168</v>
      </c>
      <c r="C70" s="746" t="s">
        <v>996</v>
      </c>
      <c r="D70" s="120">
        <v>-48112.613894000024</v>
      </c>
      <c r="E70" s="120">
        <v>-46963.95438900002</v>
      </c>
      <c r="F70" s="120">
        <v>-41900.339381999998</v>
      </c>
      <c r="G70" s="120">
        <v>-39599.198798999998</v>
      </c>
      <c r="H70" s="120">
        <v>-28086.689663000012</v>
      </c>
      <c r="I70" s="471">
        <v>-139637.34905199998</v>
      </c>
      <c r="J70" s="120">
        <v>-42958.195195</v>
      </c>
      <c r="K70" s="120">
        <v>-46447.616554999993</v>
      </c>
      <c r="L70" s="120">
        <v>-22766.89609200001</v>
      </c>
      <c r="M70" s="471">
        <v>-40505.990049000015</v>
      </c>
      <c r="N70" s="120">
        <v>-53193.244884999993</v>
      </c>
      <c r="O70" s="120">
        <v>-38278.598475000006</v>
      </c>
      <c r="P70" s="120">
        <v>-36135.458180000001</v>
      </c>
      <c r="Q70" s="471">
        <v>-17851.991288999998</v>
      </c>
      <c r="R70" s="120">
        <v>-94797.246033000003</v>
      </c>
      <c r="S70" s="120">
        <v>-86633.742492000019</v>
      </c>
      <c r="T70" s="120">
        <v>-41277.89389799998</v>
      </c>
      <c r="U70" s="471">
        <v>-64503.143273000001</v>
      </c>
      <c r="V70" s="120">
        <v>-64990.159734000001</v>
      </c>
      <c r="W70" s="120">
        <v>-70107.970809000006</v>
      </c>
      <c r="X70" s="120">
        <v>-36884.857690000004</v>
      </c>
      <c r="Y70" s="471">
        <v>-28157.668780999986</v>
      </c>
      <c r="Z70" s="120">
        <v>-495.57968900000009</v>
      </c>
      <c r="AA70" s="120">
        <v>-5348.0454439999994</v>
      </c>
      <c r="AB70" s="120">
        <v>-44937</v>
      </c>
      <c r="AC70" s="471">
        <v>-17577</v>
      </c>
      <c r="AD70" s="120">
        <v>-80821.055894000005</v>
      </c>
      <c r="AE70" s="120">
        <v>-31378</v>
      </c>
      <c r="AF70" s="120">
        <v>-19360</v>
      </c>
      <c r="AG70" s="471">
        <v>-27395</v>
      </c>
      <c r="AH70" s="120">
        <v>-32971.640316999998</v>
      </c>
    </row>
    <row r="71" spans="2:34" ht="12.75" customHeight="1">
      <c r="B71" s="747" t="s">
        <v>91</v>
      </c>
      <c r="C71" s="748" t="s">
        <v>922</v>
      </c>
      <c r="D71" s="749">
        <v>64029.601165002619</v>
      </c>
      <c r="E71" s="749">
        <v>125947.48973199938</v>
      </c>
      <c r="F71" s="749">
        <v>72963.513786640149</v>
      </c>
      <c r="G71" s="749">
        <v>95141.53510636049</v>
      </c>
      <c r="H71" s="749">
        <v>50871.276564999309</v>
      </c>
      <c r="I71" s="750">
        <v>370518.67121338379</v>
      </c>
      <c r="J71" s="749">
        <v>77897.911205999786</v>
      </c>
      <c r="K71" s="749">
        <v>102889.74247299989</v>
      </c>
      <c r="L71" s="749">
        <v>59183.917877999484</v>
      </c>
      <c r="M71" s="750">
        <v>114541.55003000089</v>
      </c>
      <c r="N71" s="749">
        <v>112893.51991200022</v>
      </c>
      <c r="O71" s="749">
        <f>+O68+O69+O70</f>
        <v>103602.51626499914</v>
      </c>
      <c r="P71" s="749">
        <f>+P68+P69+P70</f>
        <v>89833.977806999887</v>
      </c>
      <c r="Q71" s="750">
        <f>+Q68+Q69+Q70</f>
        <v>210807.80956400032</v>
      </c>
      <c r="R71" s="749">
        <f t="shared" ref="R71:W71" si="70">+R68+SUM(R69:R70)</f>
        <v>179207.5373450006</v>
      </c>
      <c r="S71" s="749">
        <f t="shared" si="70"/>
        <v>132424.58471850038</v>
      </c>
      <c r="T71" s="749">
        <f t="shared" si="70"/>
        <v>68262.300029900638</v>
      </c>
      <c r="U71" s="750">
        <f t="shared" si="70"/>
        <v>95840.816912058726</v>
      </c>
      <c r="V71" s="749">
        <f t="shared" si="70"/>
        <v>134828.33857500035</v>
      </c>
      <c r="W71" s="749">
        <f t="shared" si="70"/>
        <v>96233.196010001106</v>
      </c>
      <c r="X71" s="749">
        <f t="shared" ref="X71:Z71" si="71">+X68+SUM(X69:X70)</f>
        <v>64920.97238799659</v>
      </c>
      <c r="Y71" s="750">
        <f t="shared" si="71"/>
        <v>146778.33521500035</v>
      </c>
      <c r="Z71" s="749">
        <f t="shared" si="71"/>
        <v>25171.753488999762</v>
      </c>
      <c r="AA71" s="749">
        <f t="shared" ref="AA71:AB71" si="72">+AA68+SUM(AA69:AA70)</f>
        <v>117847.56440900234</v>
      </c>
      <c r="AB71" s="749">
        <f t="shared" si="72"/>
        <v>99096.621481998969</v>
      </c>
      <c r="AC71" s="750">
        <f t="shared" ref="AC71:AD71" si="73">+AC68+SUM(AC69:AC70)</f>
        <v>84251.520904002246</v>
      </c>
      <c r="AD71" s="749">
        <f t="shared" si="73"/>
        <v>140960.91717599874</v>
      </c>
      <c r="AE71" s="749">
        <f t="shared" ref="AE71" si="74">+AE68+SUM(AE69:AE70)</f>
        <v>127967.39619099995</v>
      </c>
      <c r="AF71" s="749">
        <f t="shared" ref="AF71:AH71" si="75">+AF68+SUM(AF69:AF70)</f>
        <v>58878.697575001133</v>
      </c>
      <c r="AG71" s="750">
        <f t="shared" si="75"/>
        <v>99939.322024002438</v>
      </c>
      <c r="AH71" s="749">
        <f t="shared" si="75"/>
        <v>88265.08867300002</v>
      </c>
    </row>
    <row r="72" spans="2:34" ht="12.75" customHeight="1">
      <c r="B72" s="124" t="s">
        <v>169</v>
      </c>
      <c r="C72" s="745" t="s">
        <v>998</v>
      </c>
      <c r="D72" s="126">
        <f t="shared" ref="D72:J72" si="76">+D71/D53</f>
        <v>0.14366288486787149</v>
      </c>
      <c r="E72" s="126">
        <f t="shared" si="76"/>
        <v>0.25800387794160851</v>
      </c>
      <c r="F72" s="126">
        <f t="shared" si="76"/>
        <v>0.1392660070126687</v>
      </c>
      <c r="G72" s="126">
        <f t="shared" si="76"/>
        <v>0.15390690569856383</v>
      </c>
      <c r="H72" s="126">
        <f t="shared" si="76"/>
        <v>7.1850494511500371E-2</v>
      </c>
      <c r="I72" s="476">
        <f t="shared" si="76"/>
        <v>0.45507837683410751</v>
      </c>
      <c r="J72" s="126">
        <f t="shared" si="76"/>
        <v>9.7593946868880302E-2</v>
      </c>
      <c r="K72" s="126">
        <f>+K71/K53</f>
        <v>0.12738494217799834</v>
      </c>
      <c r="L72" s="126">
        <f>+L71/L53</f>
        <v>8.1599377532704617E-2</v>
      </c>
      <c r="M72" s="476">
        <f>+M71/M53</f>
        <v>0.14304859508952822</v>
      </c>
      <c r="N72" s="126">
        <v>0.13173958485329831</v>
      </c>
      <c r="O72" s="126">
        <f t="shared" ref="O72:V72" si="77">+O71/O53</f>
        <v>0.12601079135084139</v>
      </c>
      <c r="P72" s="126">
        <f t="shared" si="77"/>
        <v>0.10457818182044416</v>
      </c>
      <c r="Q72" s="476">
        <f t="shared" si="77"/>
        <v>0.19630588217581676</v>
      </c>
      <c r="R72" s="126">
        <f t="shared" si="77"/>
        <v>0.15857032058110293</v>
      </c>
      <c r="S72" s="126">
        <f t="shared" si="77"/>
        <v>0.12304603973251578</v>
      </c>
      <c r="T72" s="126">
        <f t="shared" si="77"/>
        <v>5.8639400150951225E-2</v>
      </c>
      <c r="U72" s="476">
        <f t="shared" si="77"/>
        <v>5.9064765124073937E-2</v>
      </c>
      <c r="V72" s="126">
        <f t="shared" si="77"/>
        <v>9.9362973168127158E-2</v>
      </c>
      <c r="W72" s="126">
        <f t="shared" ref="W72:Z72" si="78">+W71/W53</f>
        <v>6.7544140388384577E-2</v>
      </c>
      <c r="X72" s="126">
        <f t="shared" si="78"/>
        <v>4.7183935907017784E-2</v>
      </c>
      <c r="Y72" s="476">
        <f t="shared" si="78"/>
        <v>9.0959363411595787E-2</v>
      </c>
      <c r="Z72" s="126">
        <f t="shared" si="78"/>
        <v>1.8830664713422558E-2</v>
      </c>
      <c r="AA72" s="126">
        <f t="shared" ref="AA72:AB72" si="79">+AA71/AA53</f>
        <v>6.2532664796958085E-2</v>
      </c>
      <c r="AB72" s="126">
        <f t="shared" si="79"/>
        <v>6.9961793961307653E-2</v>
      </c>
      <c r="AC72" s="476">
        <f t="shared" ref="AC72:AD72" si="80">+AC71/AC53</f>
        <v>4.0436371088353441E-2</v>
      </c>
      <c r="AD72" s="126">
        <f t="shared" si="80"/>
        <v>9.8419284047087649E-2</v>
      </c>
      <c r="AE72" s="126">
        <f t="shared" ref="AE72" si="81">+AE71/AE53</f>
        <v>9.937656400866017E-2</v>
      </c>
      <c r="AF72" s="126">
        <f t="shared" ref="AF72:AH72" si="82">+AF71/AF53</f>
        <v>4.6080357112657164E-2</v>
      </c>
      <c r="AG72" s="476">
        <f t="shared" si="82"/>
        <v>7.5674246520281888E-2</v>
      </c>
      <c r="AH72" s="126">
        <f t="shared" si="82"/>
        <v>6.9949534093455834E-2</v>
      </c>
    </row>
    <row r="73" spans="2:34" ht="12.75" customHeight="1">
      <c r="B73" s="12"/>
      <c r="C73" s="12"/>
      <c r="D73" s="12"/>
      <c r="E73" s="12"/>
      <c r="F73" s="12"/>
      <c r="G73" s="12"/>
      <c r="H73" s="12"/>
      <c r="I73" s="441"/>
      <c r="J73" s="12"/>
      <c r="K73" s="12"/>
      <c r="L73" s="12"/>
      <c r="M73" s="441"/>
      <c r="N73" s="12"/>
      <c r="O73" s="12"/>
      <c r="P73" s="12"/>
      <c r="Q73" s="441"/>
      <c r="R73" s="12"/>
      <c r="S73" s="12"/>
      <c r="T73" s="12"/>
      <c r="U73" s="483"/>
      <c r="V73" s="389"/>
      <c r="W73" s="12"/>
      <c r="X73" s="12"/>
      <c r="Y73" s="483"/>
      <c r="Z73" s="389"/>
      <c r="AA73" s="12"/>
      <c r="AB73" s="12"/>
      <c r="AC73" s="483"/>
      <c r="AD73" s="389"/>
      <c r="AE73" s="12"/>
      <c r="AF73" s="12"/>
      <c r="AG73" s="483"/>
      <c r="AH73" s="389"/>
    </row>
    <row r="74" spans="2:34" ht="12.75" customHeight="1">
      <c r="B74" s="15" t="s">
        <v>92</v>
      </c>
      <c r="C74" s="744" t="s">
        <v>923</v>
      </c>
      <c r="D74" s="15"/>
      <c r="E74" s="15"/>
      <c r="F74" s="15"/>
      <c r="G74" s="15"/>
      <c r="H74" s="15"/>
      <c r="I74" s="448"/>
      <c r="J74" s="15"/>
      <c r="K74" s="15"/>
      <c r="L74" s="15"/>
      <c r="M74" s="448"/>
      <c r="N74" s="15"/>
      <c r="O74" s="15"/>
      <c r="P74" s="15"/>
      <c r="Q74" s="448"/>
      <c r="R74" s="15"/>
      <c r="S74" s="15"/>
      <c r="T74" s="15"/>
      <c r="U74" s="484"/>
      <c r="V74" s="390"/>
      <c r="W74" s="15"/>
      <c r="X74" s="15"/>
      <c r="Y74" s="484"/>
      <c r="Z74" s="390"/>
      <c r="AA74" s="15"/>
      <c r="AB74" s="15"/>
      <c r="AC74" s="484"/>
      <c r="AD74" s="390"/>
      <c r="AE74" s="15"/>
      <c r="AF74" s="15"/>
      <c r="AG74" s="484"/>
      <c r="AH74" s="390"/>
    </row>
    <row r="75" spans="2:34" ht="12.75" customHeight="1">
      <c r="B75" s="127" t="s">
        <v>93</v>
      </c>
      <c r="C75" s="792" t="s">
        <v>930</v>
      </c>
      <c r="D75" s="120">
        <v>65029.460875910881</v>
      </c>
      <c r="E75" s="120">
        <v>125921.44130699945</v>
      </c>
      <c r="F75" s="120">
        <v>72813.389850000211</v>
      </c>
      <c r="G75" s="120">
        <v>95052.246466000361</v>
      </c>
      <c r="H75" s="120">
        <v>50731.806763999484</v>
      </c>
      <c r="I75" s="471">
        <v>370222.42950200086</v>
      </c>
      <c r="J75" s="120">
        <v>77722.889462999839</v>
      </c>
      <c r="K75" s="120">
        <v>102712.89848699949</v>
      </c>
      <c r="L75" s="120">
        <v>58758.717969999969</v>
      </c>
      <c r="M75" s="471">
        <v>114861.78226900104</v>
      </c>
      <c r="N75" s="120">
        <v>112930.76458400028</v>
      </c>
      <c r="O75" s="120">
        <v>103581.41057699884</v>
      </c>
      <c r="P75" s="120">
        <v>89995.838823000027</v>
      </c>
      <c r="Q75" s="471">
        <v>211077.737609</v>
      </c>
      <c r="R75" s="120">
        <v>179044.04433300055</v>
      </c>
      <c r="S75" s="120">
        <v>132194.20533150039</v>
      </c>
      <c r="T75" s="120">
        <v>68063.073381300666</v>
      </c>
      <c r="U75" s="471">
        <v>95613.953315999999</v>
      </c>
      <c r="V75" s="120">
        <v>134578.33857500041</v>
      </c>
      <c r="W75" s="120">
        <v>95979.196010000887</v>
      </c>
      <c r="X75" s="120">
        <v>64785.972387997201</v>
      </c>
      <c r="Y75" s="471">
        <v>146531.33521500067</v>
      </c>
      <c r="Z75" s="120">
        <v>24969.713488999805</v>
      </c>
      <c r="AA75" s="120">
        <v>117591.56440900208</v>
      </c>
      <c r="AB75" s="120">
        <v>98878.794465998828</v>
      </c>
      <c r="AC75" s="471">
        <v>84092.472020002897</v>
      </c>
      <c r="AD75" s="120">
        <v>140703.91717599874</v>
      </c>
      <c r="AE75" s="120">
        <v>127619.81756499986</v>
      </c>
      <c r="AF75" s="120">
        <v>58606.037545001251</v>
      </c>
      <c r="AG75" s="471">
        <v>99619.142588003131</v>
      </c>
      <c r="AH75" s="120">
        <v>87989.309013000035</v>
      </c>
    </row>
    <row r="76" spans="2:34" ht="12.75" customHeight="1">
      <c r="B76" s="127" t="s">
        <v>94</v>
      </c>
      <c r="C76" s="792" t="s">
        <v>931</v>
      </c>
      <c r="D76" s="120">
        <v>-999.85971090817281</v>
      </c>
      <c r="E76" s="120">
        <v>25.750908273961613</v>
      </c>
      <c r="F76" s="120">
        <v>150.12393663989496</v>
      </c>
      <c r="G76" s="120">
        <v>89.288640360027784</v>
      </c>
      <c r="H76" s="120">
        <v>139.46980099997018</v>
      </c>
      <c r="I76" s="471">
        <v>296.24171138292877</v>
      </c>
      <c r="J76" s="120">
        <v>175.02174300004845</v>
      </c>
      <c r="K76" s="120">
        <v>176.84398600002169</v>
      </c>
      <c r="L76" s="120">
        <v>425.19990799992229</v>
      </c>
      <c r="M76" s="471">
        <v>-320.23223900023731</v>
      </c>
      <c r="N76" s="120">
        <v>-37.244672000073479</v>
      </c>
      <c r="O76" s="120">
        <v>21.105688000519876</v>
      </c>
      <c r="P76" s="120">
        <v>-162.8610160004464</v>
      </c>
      <c r="Q76" s="471">
        <v>-270.07472899999999</v>
      </c>
      <c r="R76" s="120">
        <v>164</v>
      </c>
      <c r="S76" s="120">
        <f>+S71-S75</f>
        <v>230.37938699999359</v>
      </c>
      <c r="T76" s="120">
        <v>199</v>
      </c>
      <c r="U76" s="471">
        <v>226.863596</v>
      </c>
      <c r="V76" s="120">
        <v>250</v>
      </c>
      <c r="W76" s="120">
        <v>254</v>
      </c>
      <c r="X76" s="120">
        <v>135</v>
      </c>
      <c r="Y76" s="471">
        <v>247</v>
      </c>
      <c r="Z76" s="120">
        <v>202.04</v>
      </c>
      <c r="AA76" s="120">
        <v>256</v>
      </c>
      <c r="AB76" s="120">
        <v>217.99999999999994</v>
      </c>
      <c r="AC76" s="471">
        <v>159.48000000000002</v>
      </c>
      <c r="AD76" s="120">
        <v>257</v>
      </c>
      <c r="AE76" s="120">
        <v>348.03848000000005</v>
      </c>
      <c r="AF76" s="120">
        <v>272.44191899999998</v>
      </c>
      <c r="AG76" s="471">
        <v>319.75552500000003</v>
      </c>
      <c r="AH76" s="120">
        <v>275.78263099999998</v>
      </c>
    </row>
    <row r="77" spans="2:34" ht="12.75" customHeight="1">
      <c r="B77" s="747" t="s">
        <v>95</v>
      </c>
      <c r="C77" s="748" t="s">
        <v>924</v>
      </c>
      <c r="D77" s="749">
        <v>64029.601165002707</v>
      </c>
      <c r="E77" s="749">
        <v>125947.1922152734</v>
      </c>
      <c r="F77" s="749">
        <v>72963.513786640106</v>
      </c>
      <c r="G77" s="749">
        <v>95141.535106360388</v>
      </c>
      <c r="H77" s="749">
        <v>50871.276564999454</v>
      </c>
      <c r="I77" s="750">
        <v>370518.67121338379</v>
      </c>
      <c r="J77" s="749">
        <v>77897.911205999888</v>
      </c>
      <c r="K77" s="749">
        <v>102889.74247299951</v>
      </c>
      <c r="L77" s="749">
        <v>59183.917877999891</v>
      </c>
      <c r="M77" s="750">
        <v>114541.5500300008</v>
      </c>
      <c r="N77" s="749">
        <v>112893.51991200021</v>
      </c>
      <c r="O77" s="749">
        <f t="shared" ref="O77:V77" si="83">+O75+O76</f>
        <v>103602.51626499936</v>
      </c>
      <c r="P77" s="749">
        <f t="shared" si="83"/>
        <v>89832.977806999581</v>
      </c>
      <c r="Q77" s="750">
        <f t="shared" si="83"/>
        <v>210807.66287999999</v>
      </c>
      <c r="R77" s="749">
        <f t="shared" si="83"/>
        <v>179208.04433300055</v>
      </c>
      <c r="S77" s="749">
        <f t="shared" si="83"/>
        <v>132424.58471850038</v>
      </c>
      <c r="T77" s="749">
        <f t="shared" si="83"/>
        <v>68262.073381300666</v>
      </c>
      <c r="U77" s="750">
        <f t="shared" si="83"/>
        <v>95840.816911999995</v>
      </c>
      <c r="V77" s="749">
        <f t="shared" si="83"/>
        <v>134828.33857500041</v>
      </c>
      <c r="W77" s="749">
        <f t="shared" ref="W77:AA77" si="84">+W75+W76</f>
        <v>96233.196010000887</v>
      </c>
      <c r="X77" s="749">
        <f t="shared" si="84"/>
        <v>64920.972387997201</v>
      </c>
      <c r="Y77" s="750">
        <f t="shared" si="84"/>
        <v>146778.33521500067</v>
      </c>
      <c r="Z77" s="749">
        <f t="shared" si="84"/>
        <v>25171.753488999806</v>
      </c>
      <c r="AA77" s="749">
        <f t="shared" si="84"/>
        <v>117847.56440900208</v>
      </c>
      <c r="AB77" s="749">
        <f t="shared" ref="AB77:AD77" si="85">+AB75+AB76</f>
        <v>99096.794465998828</v>
      </c>
      <c r="AC77" s="750">
        <f t="shared" si="85"/>
        <v>84251.952020002893</v>
      </c>
      <c r="AD77" s="749">
        <f t="shared" si="85"/>
        <v>140960.91717599874</v>
      </c>
      <c r="AE77" s="749">
        <f t="shared" ref="AE77" si="86">+AE75+AE76</f>
        <v>127967.85604499986</v>
      </c>
      <c r="AF77" s="749">
        <f t="shared" ref="AF77:AH77" si="87">+AF75+AF76</f>
        <v>58878.479464001248</v>
      </c>
      <c r="AG77" s="750">
        <f t="shared" si="87"/>
        <v>99938.898113003132</v>
      </c>
      <c r="AH77" s="749">
        <f t="shared" si="87"/>
        <v>88265.091644000029</v>
      </c>
    </row>
    <row r="78" spans="2:34" ht="12.75" customHeight="1">
      <c r="B78" s="12"/>
      <c r="C78" s="12"/>
      <c r="D78" s="12"/>
      <c r="E78" s="12"/>
      <c r="F78" s="12"/>
      <c r="G78" s="12"/>
      <c r="H78" s="12"/>
      <c r="I78" s="441"/>
      <c r="J78" s="12"/>
      <c r="K78" s="12"/>
      <c r="L78" s="12"/>
      <c r="M78" s="441"/>
      <c r="N78" s="12"/>
      <c r="O78" s="12"/>
      <c r="P78" s="12"/>
      <c r="Q78" s="441"/>
      <c r="R78" s="12"/>
      <c r="S78" s="12"/>
      <c r="T78" s="12"/>
      <c r="U78" s="483"/>
      <c r="V78" s="389"/>
      <c r="W78" s="12"/>
      <c r="X78" s="12"/>
      <c r="Y78" s="483"/>
      <c r="Z78" s="389"/>
      <c r="AA78" s="12"/>
      <c r="AB78" s="12"/>
      <c r="AC78" s="483"/>
      <c r="AD78" s="389"/>
      <c r="AE78" s="12"/>
      <c r="AF78" s="12"/>
      <c r="AG78" s="483"/>
      <c r="AH78" s="389"/>
    </row>
    <row r="79" spans="2:34" ht="12.75" customHeight="1">
      <c r="B79" s="128" t="s">
        <v>96</v>
      </c>
      <c r="C79" s="789" t="s">
        <v>96</v>
      </c>
      <c r="D79" s="354">
        <v>167045.64292300266</v>
      </c>
      <c r="E79" s="354">
        <v>190703.95790399946</v>
      </c>
      <c r="F79" s="354">
        <v>203259.08151900017</v>
      </c>
      <c r="G79" s="354">
        <v>241840.15935100045</v>
      </c>
      <c r="H79" s="354">
        <v>257850.9948379992</v>
      </c>
      <c r="I79" s="479">
        <v>336663.36091238388</v>
      </c>
      <c r="J79" s="354">
        <v>266115.2368869998</v>
      </c>
      <c r="K79" s="354">
        <v>259926.50664699986</v>
      </c>
      <c r="L79" s="354">
        <v>201575.34701599946</v>
      </c>
      <c r="M79" s="479">
        <v>283850.71067300101</v>
      </c>
      <c r="N79" s="354">
        <v>285747.79650500021</v>
      </c>
      <c r="O79" s="354">
        <v>273051.30002699903</v>
      </c>
      <c r="P79" s="354">
        <v>244315.31702799996</v>
      </c>
      <c r="Q79" s="479">
        <v>355940.36078599992</v>
      </c>
      <c r="R79" s="354">
        <v>412393.26929300057</v>
      </c>
      <c r="S79" s="354">
        <v>386570.40207100031</v>
      </c>
      <c r="T79" s="354">
        <v>338564.77328000066</v>
      </c>
      <c r="U79" s="479">
        <v>419190.86392199603</v>
      </c>
      <c r="V79" s="354">
        <v>463711.86986700038</v>
      </c>
      <c r="W79" s="354">
        <v>428571</v>
      </c>
      <c r="X79" s="354">
        <v>338256.64529099659</v>
      </c>
      <c r="Y79" s="479">
        <v>382629.67233300046</v>
      </c>
      <c r="Z79" s="354">
        <v>289470.09767999977</v>
      </c>
      <c r="AA79" s="354">
        <v>409159.57168600213</v>
      </c>
      <c r="AB79" s="354">
        <v>312195.90002399881</v>
      </c>
      <c r="AC79" s="479">
        <v>374679.33515500196</v>
      </c>
      <c r="AD79" s="354">
        <v>487143.8073739988</v>
      </c>
      <c r="AE79" s="354">
        <v>440637.18315500033</v>
      </c>
      <c r="AF79" s="354">
        <v>381866.2501340009</v>
      </c>
      <c r="AG79" s="479">
        <v>370085</v>
      </c>
      <c r="AH79" s="354">
        <v>380907.75102600007</v>
      </c>
    </row>
    <row r="80" spans="2:34" ht="12.75" customHeight="1">
      <c r="B80" s="129" t="s">
        <v>97</v>
      </c>
      <c r="C80" s="790" t="s">
        <v>925</v>
      </c>
      <c r="D80" s="355">
        <f t="shared" ref="D80:J80" si="88">+D79/D53</f>
        <v>0.37479944479247984</v>
      </c>
      <c r="E80" s="355">
        <f t="shared" si="88"/>
        <v>0.39065773190669884</v>
      </c>
      <c r="F80" s="355">
        <f t="shared" si="88"/>
        <v>0.3879621361847953</v>
      </c>
      <c r="G80" s="355">
        <f t="shared" si="88"/>
        <v>0.39121578769724674</v>
      </c>
      <c r="H80" s="355">
        <f t="shared" si="88"/>
        <v>0.36418825593496923</v>
      </c>
      <c r="I80" s="480">
        <f t="shared" si="88"/>
        <v>0.41349661360328455</v>
      </c>
      <c r="J80" s="355">
        <f t="shared" si="88"/>
        <v>0.33340093319150538</v>
      </c>
      <c r="K80" s="355">
        <f>+K79/K53</f>
        <v>0.32180781313983781</v>
      </c>
      <c r="L80" s="355">
        <f t="shared" ref="L80:N80" si="89">+L79/L53</f>
        <v>0.27792047962000294</v>
      </c>
      <c r="M80" s="480">
        <f t="shared" si="89"/>
        <v>0.35449533698733582</v>
      </c>
      <c r="N80" s="355">
        <f t="shared" si="89"/>
        <v>0.33288775905562712</v>
      </c>
      <c r="O80" s="355">
        <f>+O79/O53</f>
        <v>0.33210979459002099</v>
      </c>
      <c r="P80" s="355">
        <f t="shared" ref="P80:Q80" si="90">+P79/P53</f>
        <v>0.28441411890460416</v>
      </c>
      <c r="Q80" s="480">
        <f t="shared" si="90"/>
        <v>0.33145444976914396</v>
      </c>
      <c r="R80" s="355">
        <v>0.36490280423522881</v>
      </c>
      <c r="S80" s="355">
        <f t="shared" ref="S80:Y80" si="91">+S79/S53</f>
        <v>0.3591927975742234</v>
      </c>
      <c r="T80" s="355">
        <f t="shared" si="91"/>
        <v>0.29083747850110253</v>
      </c>
      <c r="U80" s="480">
        <f t="shared" si="91"/>
        <v>0.2583388864728583</v>
      </c>
      <c r="V80" s="355">
        <f t="shared" si="91"/>
        <v>0.34173668955882341</v>
      </c>
      <c r="W80" s="355">
        <f t="shared" si="91"/>
        <v>0.30080534566660322</v>
      </c>
      <c r="X80" s="355">
        <f t="shared" si="91"/>
        <v>0.24584166386398998</v>
      </c>
      <c r="Y80" s="480">
        <f t="shared" si="91"/>
        <v>0.23711776923220176</v>
      </c>
      <c r="Z80" s="355">
        <f t="shared" ref="Z80:AA80" si="92">+Z79/Z53</f>
        <v>0.21654885331511933</v>
      </c>
      <c r="AA80" s="355">
        <f t="shared" si="92"/>
        <v>0.21710960657540085</v>
      </c>
      <c r="AB80" s="355">
        <f t="shared" ref="AB80:AD80" si="93">+AB79/AB53</f>
        <v>0.22040897970483883</v>
      </c>
      <c r="AC80" s="480">
        <f t="shared" si="93"/>
        <v>0.1798266959801019</v>
      </c>
      <c r="AD80" s="355">
        <f t="shared" si="93"/>
        <v>0.34012509077150621</v>
      </c>
      <c r="AE80" s="355">
        <f t="shared" ref="AE80" si="94">+AE79/AE53</f>
        <v>0.34218879605114855</v>
      </c>
      <c r="AF80" s="355">
        <f t="shared" ref="AF80:AH80" si="95">+AF79/AF53</f>
        <v>0.29886077478244366</v>
      </c>
      <c r="AG80" s="480">
        <f t="shared" si="95"/>
        <v>0.28022907256397378</v>
      </c>
      <c r="AH80" s="355">
        <f t="shared" si="95"/>
        <v>0.30186702486149747</v>
      </c>
    </row>
    <row r="81" spans="2:34" ht="12.75" customHeight="1">
      <c r="B81" s="116"/>
      <c r="C81" s="759"/>
      <c r="D81" s="116"/>
      <c r="E81" s="116"/>
      <c r="F81" s="116"/>
      <c r="G81" s="116"/>
      <c r="H81" s="116"/>
      <c r="I81" s="473"/>
      <c r="J81" s="116"/>
      <c r="K81" s="116"/>
      <c r="L81" s="116"/>
      <c r="M81" s="473"/>
      <c r="N81" s="116"/>
      <c r="O81" s="116"/>
      <c r="P81" s="116"/>
      <c r="Q81" s="473"/>
      <c r="R81" s="116"/>
      <c r="S81" s="116"/>
      <c r="T81" s="116"/>
      <c r="U81" s="473"/>
      <c r="V81" s="116"/>
      <c r="W81" s="116"/>
      <c r="X81" s="116"/>
      <c r="Y81" s="473"/>
      <c r="Z81" s="116"/>
      <c r="AA81" s="116"/>
      <c r="AB81" s="116"/>
      <c r="AC81" s="473"/>
      <c r="AD81" s="116"/>
      <c r="AE81" s="116"/>
      <c r="AF81" s="116"/>
      <c r="AG81" s="473"/>
      <c r="AH81" s="116"/>
    </row>
    <row r="82" spans="2:34" ht="12.75" customHeight="1">
      <c r="B82" s="127" t="s">
        <v>98</v>
      </c>
      <c r="C82" s="792" t="s">
        <v>98</v>
      </c>
      <c r="D82" s="120">
        <v>29291.308793999997</v>
      </c>
      <c r="E82" s="120">
        <v>31352.728314000036</v>
      </c>
      <c r="F82" s="120">
        <v>48388.935511999996</v>
      </c>
      <c r="G82" s="120">
        <v>60775.076782999997</v>
      </c>
      <c r="H82" s="120">
        <v>73344.647694999934</v>
      </c>
      <c r="I82" s="471">
        <v>67251.798071000114</v>
      </c>
      <c r="J82" s="120">
        <v>63333.985102000013</v>
      </c>
      <c r="K82" s="120">
        <v>64529.981220000009</v>
      </c>
      <c r="L82" s="120">
        <v>68581.36903599996</v>
      </c>
      <c r="M82" s="471">
        <v>69547.87977300011</v>
      </c>
      <c r="N82" s="120">
        <v>69972.670229999989</v>
      </c>
      <c r="O82" s="120">
        <v>72676.924662000034</v>
      </c>
      <c r="P82" s="120">
        <v>72813.182177999959</v>
      </c>
      <c r="Q82" s="471">
        <v>78419.004348999966</v>
      </c>
      <c r="R82" s="120">
        <v>77860.45659799999</v>
      </c>
      <c r="S82" s="120">
        <v>77770.244055999996</v>
      </c>
      <c r="T82" s="120">
        <v>79676.36196899999</v>
      </c>
      <c r="U82" s="471">
        <v>74194.228078999993</v>
      </c>
      <c r="V82" s="120">
        <v>78521.243539999996</v>
      </c>
      <c r="W82" s="120">
        <v>80050.418924000027</v>
      </c>
      <c r="X82" s="120">
        <v>87377.988440999936</v>
      </c>
      <c r="Y82" s="471">
        <v>98643.657427000027</v>
      </c>
      <c r="Z82" s="120">
        <v>93215.690341999958</v>
      </c>
      <c r="AA82" s="120">
        <v>92594.476835000038</v>
      </c>
      <c r="AB82" s="120">
        <v>92999</v>
      </c>
      <c r="AC82" s="471">
        <v>107352</v>
      </c>
      <c r="AD82" s="120">
        <v>98295.944271999993</v>
      </c>
      <c r="AE82" s="120">
        <v>107858</v>
      </c>
      <c r="AF82" s="120">
        <v>108464</v>
      </c>
      <c r="AG82" s="471">
        <v>106329</v>
      </c>
      <c r="AH82" s="120">
        <v>109837.66044399999</v>
      </c>
    </row>
    <row r="83" spans="2:34" ht="12.75" customHeight="1">
      <c r="B83" s="352"/>
      <c r="C83" s="352"/>
      <c r="D83" s="352"/>
      <c r="E83" s="352"/>
      <c r="F83" s="352"/>
      <c r="G83" s="352"/>
      <c r="H83" s="352"/>
      <c r="I83" s="352"/>
      <c r="J83" s="352"/>
      <c r="K83" s="352"/>
      <c r="L83" s="352"/>
      <c r="M83" s="352"/>
      <c r="N83" s="352"/>
      <c r="O83" s="352"/>
      <c r="P83" s="352"/>
      <c r="Q83" s="352"/>
      <c r="R83" s="352"/>
      <c r="S83" s="352"/>
      <c r="T83" s="352"/>
      <c r="W83" s="352"/>
      <c r="X83" s="352"/>
      <c r="AA83" s="352"/>
      <c r="AB83" s="352"/>
      <c r="AE83" s="352"/>
      <c r="AF83" s="352"/>
    </row>
    <row r="84" spans="2:34" ht="12.75" hidden="1" customHeight="1">
      <c r="B84" s="415" t="s">
        <v>164</v>
      </c>
      <c r="C84" s="415"/>
      <c r="D84" s="173"/>
      <c r="E84" s="173"/>
      <c r="F84" s="173"/>
      <c r="G84" s="173"/>
      <c r="H84" s="173"/>
      <c r="I84" s="173"/>
      <c r="J84" s="173"/>
      <c r="K84" s="173"/>
      <c r="L84" s="173"/>
      <c r="M84" s="173"/>
      <c r="N84" s="173"/>
      <c r="O84" s="173"/>
      <c r="P84" s="173"/>
      <c r="Q84" s="173"/>
      <c r="U84" s="352"/>
      <c r="V84" s="352"/>
      <c r="Y84" s="352"/>
      <c r="Z84" s="352"/>
      <c r="AC84" s="352"/>
      <c r="AD84" s="352"/>
      <c r="AG84" s="352"/>
      <c r="AH84" s="352"/>
    </row>
    <row r="85" spans="2:34" ht="12.75" hidden="1" customHeight="1">
      <c r="B85" s="403" t="s">
        <v>165</v>
      </c>
      <c r="C85" s="403"/>
      <c r="D85" s="352"/>
      <c r="E85" s="352"/>
      <c r="F85" s="352"/>
      <c r="G85" s="352"/>
      <c r="H85" s="352"/>
      <c r="I85" s="352"/>
      <c r="J85" s="352"/>
      <c r="K85" s="352"/>
      <c r="L85" s="352"/>
      <c r="M85" s="352"/>
      <c r="N85" s="352"/>
      <c r="O85" s="352"/>
      <c r="P85" s="352"/>
      <c r="Q85" s="352"/>
      <c r="U85" s="352"/>
      <c r="V85" s="352"/>
      <c r="Y85" s="352"/>
      <c r="Z85" s="352"/>
      <c r="AC85" s="352"/>
      <c r="AD85" s="352"/>
      <c r="AG85" s="352"/>
      <c r="AH85" s="352"/>
    </row>
    <row r="86" spans="2:34" ht="12.75" hidden="1" customHeight="1">
      <c r="B86" s="403" t="s">
        <v>166</v>
      </c>
      <c r="C86" s="403"/>
      <c r="D86" s="352"/>
      <c r="E86" s="352"/>
      <c r="F86" s="352"/>
      <c r="G86" s="352"/>
      <c r="H86" s="352"/>
      <c r="I86" s="352"/>
      <c r="J86" s="352"/>
      <c r="K86" s="352"/>
      <c r="L86" s="352"/>
      <c r="M86" s="352"/>
      <c r="N86" s="352"/>
      <c r="O86" s="352"/>
      <c r="P86" s="352"/>
      <c r="Q86" s="352"/>
      <c r="U86" s="352"/>
      <c r="V86" s="352"/>
      <c r="Y86" s="352"/>
      <c r="Z86" s="352"/>
      <c r="AC86" s="352"/>
      <c r="AD86" s="352"/>
      <c r="AG86" s="352"/>
      <c r="AH86" s="352"/>
    </row>
    <row r="87" spans="2:34" ht="12.75" hidden="1" customHeight="1">
      <c r="B87" s="404" t="s">
        <v>69</v>
      </c>
      <c r="C87" s="404"/>
      <c r="D87" s="116"/>
      <c r="E87" s="116"/>
      <c r="F87" s="116"/>
      <c r="G87" s="116"/>
      <c r="H87" s="116"/>
      <c r="I87" s="116"/>
      <c r="J87" s="116"/>
      <c r="K87" s="116"/>
      <c r="L87" s="116"/>
      <c r="M87" s="116"/>
      <c r="N87" s="116"/>
      <c r="O87" s="116"/>
      <c r="P87" s="116"/>
      <c r="Q87" s="116"/>
      <c r="U87" s="352"/>
      <c r="V87" s="352"/>
      <c r="Y87" s="352"/>
      <c r="Z87" s="352"/>
      <c r="AC87" s="352"/>
      <c r="AD87" s="352"/>
      <c r="AG87" s="352"/>
      <c r="AH87" s="352"/>
    </row>
    <row r="88" spans="2:34" ht="12.75" hidden="1" customHeight="1">
      <c r="B88" s="117"/>
      <c r="C88" s="117"/>
      <c r="D88" s="118" t="s">
        <v>158</v>
      </c>
      <c r="E88" s="118" t="s">
        <v>159</v>
      </c>
      <c r="F88" s="118" t="s">
        <v>160</v>
      </c>
      <c r="G88" s="118" t="s">
        <v>161</v>
      </c>
      <c r="H88" s="118" t="s">
        <v>162</v>
      </c>
      <c r="I88" s="469" t="s">
        <v>163</v>
      </c>
      <c r="J88" s="118" t="s">
        <v>55</v>
      </c>
      <c r="K88" s="118" t="s">
        <v>56</v>
      </c>
      <c r="L88" s="118" t="s">
        <v>57</v>
      </c>
      <c r="M88" s="469" t="str">
        <f t="shared" ref="M88:Y88" si="96">+M$2</f>
        <v>4T20</v>
      </c>
      <c r="N88" s="118" t="str">
        <f t="shared" si="96"/>
        <v>1T21</v>
      </c>
      <c r="O88" s="118" t="str">
        <f t="shared" si="96"/>
        <v>2T21</v>
      </c>
      <c r="P88" s="118" t="str">
        <f t="shared" si="96"/>
        <v>3T21</v>
      </c>
      <c r="Q88" s="469" t="str">
        <f t="shared" si="96"/>
        <v>4T21</v>
      </c>
      <c r="R88" s="118" t="str">
        <f t="shared" si="96"/>
        <v>1T22</v>
      </c>
      <c r="S88" s="118" t="str">
        <f t="shared" si="96"/>
        <v>2T22</v>
      </c>
      <c r="T88" s="118" t="str">
        <f t="shared" si="96"/>
        <v>3T22</v>
      </c>
      <c r="U88" s="469" t="str">
        <f t="shared" si="96"/>
        <v>4T22</v>
      </c>
      <c r="V88" s="118" t="s">
        <v>67</v>
      </c>
      <c r="W88" s="118" t="str">
        <f t="shared" si="96"/>
        <v>2T23</v>
      </c>
      <c r="X88" s="118" t="str">
        <f t="shared" si="96"/>
        <v>3T23</v>
      </c>
      <c r="Y88" s="469" t="str">
        <f t="shared" si="96"/>
        <v>4T23</v>
      </c>
      <c r="Z88" s="118" t="str">
        <f t="shared" ref="Z88:AG88" si="97">+Z2</f>
        <v>1T24</v>
      </c>
      <c r="AA88" s="118" t="str">
        <f t="shared" si="97"/>
        <v>2T24</v>
      </c>
      <c r="AB88" s="118" t="str">
        <f t="shared" si="97"/>
        <v>3T24</v>
      </c>
      <c r="AC88" s="469" t="str">
        <f t="shared" si="97"/>
        <v>4T24</v>
      </c>
      <c r="AD88" s="118" t="str">
        <f t="shared" si="97"/>
        <v>1T25</v>
      </c>
      <c r="AE88" s="118" t="str">
        <f t="shared" si="97"/>
        <v>2T25</v>
      </c>
      <c r="AF88" s="118" t="str">
        <f t="shared" si="97"/>
        <v>3T25</v>
      </c>
      <c r="AG88" s="469" t="str">
        <f t="shared" si="97"/>
        <v>4T25</v>
      </c>
      <c r="AH88" s="118" t="str">
        <f t="shared" ref="AH88" si="98">+AH2</f>
        <v>1T26</v>
      </c>
    </row>
    <row r="89" spans="2:34" ht="12.75" hidden="1" customHeight="1">
      <c r="B89" s="12"/>
      <c r="C89" s="12"/>
      <c r="D89" s="12"/>
      <c r="E89" s="12"/>
      <c r="F89" s="12"/>
      <c r="G89" s="12"/>
      <c r="H89" s="12"/>
      <c r="I89" s="441"/>
      <c r="J89" s="12"/>
      <c r="K89" s="12"/>
      <c r="L89" s="12"/>
      <c r="M89" s="441"/>
      <c r="N89" s="12"/>
      <c r="O89" s="12"/>
      <c r="P89" s="12"/>
      <c r="Q89" s="441"/>
      <c r="R89" s="12"/>
      <c r="U89" s="470"/>
      <c r="V89" s="352"/>
      <c r="Y89" s="470"/>
      <c r="Z89" s="352"/>
      <c r="AC89" s="470"/>
      <c r="AD89" s="352"/>
      <c r="AG89" s="470"/>
      <c r="AH89" s="352"/>
    </row>
    <row r="90" spans="2:34" ht="12.75" hidden="1" customHeight="1">
      <c r="B90" s="119" t="s">
        <v>71</v>
      </c>
      <c r="C90" s="119"/>
      <c r="D90" s="120">
        <v>323425.02710393618</v>
      </c>
      <c r="E90" s="120">
        <v>379352.36231576896</v>
      </c>
      <c r="F90" s="120">
        <v>340538.37526232458</v>
      </c>
      <c r="G90" s="120">
        <v>279776.73510534677</v>
      </c>
      <c r="H90" s="120">
        <v>243857.67656940245</v>
      </c>
      <c r="I90" s="471">
        <v>210498.09421196533</v>
      </c>
      <c r="J90" s="120">
        <v>247592.10339653361</v>
      </c>
      <c r="K90" s="120">
        <v>282579.63247954496</v>
      </c>
      <c r="L90" s="120">
        <v>170338.26050044678</v>
      </c>
      <c r="M90" s="471">
        <v>181405.3886448876</v>
      </c>
      <c r="N90" s="120">
        <v>259669.17071803141</v>
      </c>
      <c r="O90" s="120">
        <v>216852.03592907795</v>
      </c>
      <c r="P90" s="120">
        <v>178537.68351499998</v>
      </c>
      <c r="Q90" s="471">
        <v>351586.18436099996</v>
      </c>
      <c r="R90" s="120">
        <v>400472.03610985779</v>
      </c>
      <c r="S90" s="120">
        <v>264867.12563100026</v>
      </c>
      <c r="T90" s="120">
        <v>271224.58215412952</v>
      </c>
      <c r="U90" s="471">
        <v>425912.64148828748</v>
      </c>
      <c r="V90" s="120">
        <v>519146.67399794667</v>
      </c>
      <c r="W90" s="120">
        <v>356486.33439307404</v>
      </c>
      <c r="X90" s="120">
        <v>426384.40599148825</v>
      </c>
      <c r="Y90" s="471">
        <v>563938.64715352654</v>
      </c>
      <c r="Z90" s="120">
        <v>320780.35230850405</v>
      </c>
      <c r="AA90" s="120">
        <v>555816.39958031813</v>
      </c>
      <c r="AB90" s="120">
        <v>361548.90435600735</v>
      </c>
      <c r="AC90" s="471">
        <v>841199.65271397168</v>
      </c>
      <c r="AD90" s="120">
        <v>389482.20158276591</v>
      </c>
      <c r="AE90" s="120">
        <v>306977.86325452314</v>
      </c>
      <c r="AF90" s="120">
        <v>293494.10451349337</v>
      </c>
      <c r="AG90" s="471">
        <v>293495.10451349302</v>
      </c>
      <c r="AH90" s="120">
        <v>389482.20158276591</v>
      </c>
    </row>
    <row r="91" spans="2:34" ht="12.75" hidden="1" customHeight="1">
      <c r="B91" s="119" t="s">
        <v>72</v>
      </c>
      <c r="C91" s="119"/>
      <c r="D91" s="120">
        <v>226768.8520839999</v>
      </c>
      <c r="E91" s="120">
        <v>267175.92588599992</v>
      </c>
      <c r="F91" s="120">
        <v>262695.60609299998</v>
      </c>
      <c r="G91" s="120">
        <v>337643.60073531198</v>
      </c>
      <c r="H91" s="120">
        <v>436489.9962185222</v>
      </c>
      <c r="I91" s="471">
        <v>421077.66419090412</v>
      </c>
      <c r="J91" s="120">
        <v>436863.5907855414</v>
      </c>
      <c r="K91" s="120">
        <v>430487.4224566542</v>
      </c>
      <c r="L91" s="120">
        <v>461315.0809068121</v>
      </c>
      <c r="M91" s="471">
        <v>513447.67019294645</v>
      </c>
      <c r="N91" s="120">
        <v>495461.36731784954</v>
      </c>
      <c r="O91" s="120">
        <v>499136.94383326208</v>
      </c>
      <c r="P91" s="120">
        <v>557152.68837499991</v>
      </c>
      <c r="Q91" s="471">
        <v>583244.32311700028</v>
      </c>
      <c r="R91" s="120">
        <v>591484.80333908473</v>
      </c>
      <c r="S91" s="120">
        <v>663784.94799999997</v>
      </c>
      <c r="T91" s="120">
        <v>702641.45952734537</v>
      </c>
      <c r="U91" s="471">
        <v>647761.16656969325</v>
      </c>
      <c r="V91" s="120">
        <v>626873.18089359917</v>
      </c>
      <c r="W91" s="120">
        <v>675119.113781975</v>
      </c>
      <c r="X91" s="120">
        <v>693729.5088982007</v>
      </c>
      <c r="Y91" s="471">
        <v>734765.26109125023</v>
      </c>
      <c r="Z91" s="120">
        <v>773059.29110026057</v>
      </c>
      <c r="AA91" s="120">
        <v>752223.14484617952</v>
      </c>
      <c r="AB91" s="120">
        <v>727504.00565078738</v>
      </c>
      <c r="AC91" s="471">
        <v>769609.85478179855</v>
      </c>
      <c r="AD91" s="120">
        <v>817853.1442882627</v>
      </c>
      <c r="AE91" s="120">
        <v>739330.47528473625</v>
      </c>
      <c r="AF91" s="120">
        <v>753168.71216307394</v>
      </c>
      <c r="AG91" s="471">
        <v>753169.71216307394</v>
      </c>
      <c r="AH91" s="120">
        <v>817853.1442882627</v>
      </c>
    </row>
    <row r="92" spans="2:34" ht="12.75" hidden="1" customHeight="1">
      <c r="B92" s="119" t="s">
        <v>73</v>
      </c>
      <c r="C92" s="119"/>
      <c r="D92" s="120">
        <v>67031.388060000027</v>
      </c>
      <c r="E92" s="120">
        <v>76360.354370999994</v>
      </c>
      <c r="F92" s="120">
        <v>77366.437248000002</v>
      </c>
      <c r="G92" s="120">
        <v>99580.613887999993</v>
      </c>
      <c r="H92" s="120">
        <v>105429.08048400001</v>
      </c>
      <c r="I92" s="471">
        <v>156873.45828199998</v>
      </c>
      <c r="J92" s="120">
        <v>73725.297483000002</v>
      </c>
      <c r="K92" s="120">
        <v>64645.983812999999</v>
      </c>
      <c r="L92" s="120">
        <v>66425.008757000003</v>
      </c>
      <c r="M92" s="471">
        <v>66794.593416999996</v>
      </c>
      <c r="N92" s="120">
        <v>65925.673534000001</v>
      </c>
      <c r="O92" s="120">
        <v>73754.619922000013</v>
      </c>
      <c r="P92" s="120">
        <v>79672.869576999976</v>
      </c>
      <c r="Q92" s="471">
        <v>89142.520005000028</v>
      </c>
      <c r="R92" s="120">
        <v>85851.091113000002</v>
      </c>
      <c r="S92" s="120">
        <v>99810.275999999998</v>
      </c>
      <c r="T92" s="120">
        <v>111572.53191999998</v>
      </c>
      <c r="U92" s="471">
        <v>133534.647467</v>
      </c>
      <c r="V92" s="120">
        <v>156825.419341</v>
      </c>
      <c r="W92" s="120">
        <v>158751.59595999998</v>
      </c>
      <c r="X92" s="120">
        <v>156639.61661700002</v>
      </c>
      <c r="Y92" s="471">
        <v>162919.57269500004</v>
      </c>
      <c r="Z92" s="120">
        <v>146863.23391800001</v>
      </c>
      <c r="AA92" s="120">
        <v>146878.37029300001</v>
      </c>
      <c r="AB92" s="120">
        <v>147766.20952699997</v>
      </c>
      <c r="AC92" s="471">
        <v>149501.39548900002</v>
      </c>
      <c r="AD92" s="120">
        <v>135807.256845</v>
      </c>
      <c r="AE92" s="120">
        <v>141503.74043799998</v>
      </c>
      <c r="AF92" s="120">
        <v>150606.28627700004</v>
      </c>
      <c r="AG92" s="471">
        <v>150607.28627700001</v>
      </c>
      <c r="AH92" s="120">
        <v>135807.256845</v>
      </c>
    </row>
    <row r="93" spans="2:34" ht="12.75" hidden="1" customHeight="1">
      <c r="B93" s="119" t="s">
        <v>74</v>
      </c>
      <c r="C93" s="119"/>
      <c r="D93" s="120">
        <v>16781.172480000001</v>
      </c>
      <c r="E93" s="120">
        <v>22094.027443999992</v>
      </c>
      <c r="F93" s="120">
        <v>10260.515828</v>
      </c>
      <c r="G93" s="120">
        <v>20328.589114000002</v>
      </c>
      <c r="H93" s="120">
        <v>9574.8993000000009</v>
      </c>
      <c r="I93" s="471">
        <v>462.68968299999688</v>
      </c>
      <c r="J93" s="120">
        <v>1213.0065090000001</v>
      </c>
      <c r="K93" s="120">
        <v>782.31392699999992</v>
      </c>
      <c r="L93" s="120">
        <v>0</v>
      </c>
      <c r="M93" s="471">
        <v>17.334912000000031</v>
      </c>
      <c r="N93" s="120">
        <v>0</v>
      </c>
      <c r="O93" s="120">
        <v>0</v>
      </c>
      <c r="P93" s="120">
        <v>0</v>
      </c>
      <c r="Q93" s="471">
        <v>0</v>
      </c>
      <c r="R93" s="120">
        <v>0</v>
      </c>
      <c r="S93" s="120">
        <v>0</v>
      </c>
      <c r="T93" s="120">
        <v>0</v>
      </c>
      <c r="U93" s="471">
        <v>0</v>
      </c>
      <c r="V93" s="120">
        <v>0</v>
      </c>
      <c r="W93" s="120">
        <v>0</v>
      </c>
      <c r="X93" s="120">
        <v>0</v>
      </c>
      <c r="Y93" s="471">
        <v>0</v>
      </c>
      <c r="Z93" s="120">
        <v>0</v>
      </c>
      <c r="AA93" s="120">
        <v>0</v>
      </c>
      <c r="AB93" s="120">
        <v>0</v>
      </c>
      <c r="AC93" s="471">
        <v>26957.247963999995</v>
      </c>
      <c r="AD93" s="120">
        <v>273.71945599999998</v>
      </c>
      <c r="AE93" s="120">
        <v>0</v>
      </c>
      <c r="AF93" s="120">
        <v>0</v>
      </c>
      <c r="AG93" s="471">
        <v>1</v>
      </c>
      <c r="AH93" s="120">
        <v>273.71945599999998</v>
      </c>
    </row>
    <row r="94" spans="2:34" ht="12.75" hidden="1" customHeight="1">
      <c r="B94" s="119" t="s">
        <v>75</v>
      </c>
      <c r="C94" s="119"/>
      <c r="D94" s="120">
        <v>12669.586746909328</v>
      </c>
      <c r="E94" s="120">
        <v>17467.185982534</v>
      </c>
      <c r="F94" s="120">
        <v>13759.3809163406</v>
      </c>
      <c r="G94" s="120">
        <v>20844.372140570504</v>
      </c>
      <c r="H94" s="120">
        <v>27918.976779220895</v>
      </c>
      <c r="I94" s="471">
        <v>25207.671851296895</v>
      </c>
      <c r="J94" s="120">
        <v>19474.842157061201</v>
      </c>
      <c r="K94" s="120">
        <v>24729.404527021197</v>
      </c>
      <c r="L94" s="120">
        <v>27263.312089797801</v>
      </c>
      <c r="M94" s="471">
        <v>39051.709856099609</v>
      </c>
      <c r="N94" s="120">
        <v>37334.805179509603</v>
      </c>
      <c r="O94" s="120">
        <v>32426.960185249911</v>
      </c>
      <c r="P94" s="120">
        <v>43212.661347000001</v>
      </c>
      <c r="Q94" s="471">
        <v>55196.625801000002</v>
      </c>
      <c r="R94" s="120">
        <v>51987.502343184264</v>
      </c>
      <c r="S94" s="120">
        <v>47802.507194479411</v>
      </c>
      <c r="T94" s="120">
        <v>78407.037370277147</v>
      </c>
      <c r="U94" s="471">
        <v>415160.88751335687</v>
      </c>
      <c r="V94" s="120">
        <v>54136.56709276294</v>
      </c>
      <c r="W94" s="120">
        <v>233388.44370360524</v>
      </c>
      <c r="X94" s="120">
        <v>91385.800798488024</v>
      </c>
      <c r="Y94" s="471">
        <v>124901.55006713065</v>
      </c>
      <c r="Z94" s="120">
        <v>94176.650882331902</v>
      </c>
      <c r="AA94" s="120">
        <v>402516.23749398201</v>
      </c>
      <c r="AB94" s="120">
        <v>137382.98960596713</v>
      </c>
      <c r="AC94" s="471">
        <v>290530.96713984688</v>
      </c>
      <c r="AD94" s="120">
        <v>88520.484766726906</v>
      </c>
      <c r="AE94" s="120">
        <v>99671.367345703242</v>
      </c>
      <c r="AF94" s="120">
        <v>80259.10187392903</v>
      </c>
      <c r="AG94" s="471">
        <v>80260.101873929001</v>
      </c>
      <c r="AH94" s="120">
        <v>88520.484766726906</v>
      </c>
    </row>
    <row r="95" spans="2:34" ht="12.75" hidden="1" customHeight="1">
      <c r="B95" s="116" t="s">
        <v>76</v>
      </c>
      <c r="C95" s="116"/>
      <c r="D95" s="121">
        <v>646676.02647484536</v>
      </c>
      <c r="E95" s="121">
        <v>762449.85599930282</v>
      </c>
      <c r="F95" s="121">
        <v>704620.31534766522</v>
      </c>
      <c r="G95" s="121">
        <v>758173.91098322929</v>
      </c>
      <c r="H95" s="121">
        <v>823270.62935114559</v>
      </c>
      <c r="I95" s="472">
        <v>814119.57821916637</v>
      </c>
      <c r="J95" s="121">
        <f>SUM(J90:J94)</f>
        <v>778868.84033113613</v>
      </c>
      <c r="K95" s="121">
        <v>803224.75720322051</v>
      </c>
      <c r="L95" s="121">
        <v>803224.75720322051</v>
      </c>
      <c r="M95" s="472">
        <v>800716.69702293363</v>
      </c>
      <c r="N95" s="121">
        <v>858391.01674939063</v>
      </c>
      <c r="O95" s="121">
        <f>SUM(O90:O94)</f>
        <v>822170.55986958987</v>
      </c>
      <c r="P95" s="121">
        <v>858575.90281399991</v>
      </c>
      <c r="Q95" s="472">
        <v>1079169.6532840002</v>
      </c>
      <c r="R95" s="121">
        <f>+SUM(R90:R94)</f>
        <v>1129795.4329051268</v>
      </c>
      <c r="S95" s="121">
        <f>+SUM(S90:S94)</f>
        <v>1076264.8568254795</v>
      </c>
      <c r="T95" s="121">
        <f>+SUM(T90:T94)</f>
        <v>1163845.6109717521</v>
      </c>
      <c r="U95" s="472">
        <f>+SUM(U90:U94)</f>
        <v>1622369.3430383373</v>
      </c>
      <c r="V95" s="121">
        <f t="shared" ref="V95" si="99">+SUM(V90:V94)</f>
        <v>1356981.8413253089</v>
      </c>
      <c r="W95" s="121">
        <f t="shared" ref="W95:AB95" si="100">+SUM(W90:W94)</f>
        <v>1423745.4878386543</v>
      </c>
      <c r="X95" s="121">
        <f t="shared" si="100"/>
        <v>1368139.3323051771</v>
      </c>
      <c r="Y95" s="472">
        <f t="shared" si="100"/>
        <v>1586525.0310069076</v>
      </c>
      <c r="Z95" s="121">
        <f t="shared" si="100"/>
        <v>1334879.5282090965</v>
      </c>
      <c r="AA95" s="121">
        <f t="shared" si="100"/>
        <v>1857434.1522134796</v>
      </c>
      <c r="AB95" s="121">
        <f t="shared" si="100"/>
        <v>1374202.1091397617</v>
      </c>
      <c r="AC95" s="472">
        <f>+SUM(AC90:AC94)</f>
        <v>2077799.1180886172</v>
      </c>
      <c r="AD95" s="121">
        <f t="shared" ref="AD95" si="101">+SUM(AD90:AD94)</f>
        <v>1431936.8069387553</v>
      </c>
      <c r="AE95" s="121">
        <f t="shared" ref="AE95" si="102">+SUM(AE90:AE94)</f>
        <v>1287483.4463229626</v>
      </c>
      <c r="AF95" s="121">
        <f t="shared" ref="AF95:AH95" si="103">+SUM(AF90:AF94)</f>
        <v>1277528.2048274963</v>
      </c>
      <c r="AG95" s="472">
        <f t="shared" si="103"/>
        <v>1277533.2048274959</v>
      </c>
      <c r="AH95" s="121">
        <f t="shared" si="103"/>
        <v>1431936.8069387553</v>
      </c>
    </row>
    <row r="96" spans="2:34" ht="12.75" hidden="1" customHeight="1">
      <c r="B96" s="116"/>
      <c r="C96" s="116"/>
      <c r="D96" s="116"/>
      <c r="E96" s="116"/>
      <c r="F96" s="116"/>
      <c r="G96" s="116"/>
      <c r="H96" s="116"/>
      <c r="I96" s="473"/>
      <c r="J96" s="116"/>
      <c r="K96" s="116"/>
      <c r="L96" s="116"/>
      <c r="M96" s="473"/>
      <c r="N96" s="116"/>
      <c r="O96" s="116"/>
      <c r="P96" s="116"/>
      <c r="Q96" s="473"/>
      <c r="R96" s="116"/>
      <c r="S96" s="116"/>
      <c r="T96" s="116"/>
      <c r="U96" s="473"/>
      <c r="V96" s="116"/>
      <c r="W96" s="116"/>
      <c r="X96" s="116"/>
      <c r="Y96" s="473"/>
      <c r="Z96" s="116"/>
      <c r="AA96" s="116"/>
      <c r="AB96" s="116"/>
      <c r="AC96" s="473"/>
      <c r="AD96" s="116"/>
      <c r="AE96" s="116"/>
      <c r="AF96" s="116"/>
      <c r="AG96" s="473"/>
      <c r="AH96" s="116"/>
    </row>
    <row r="97" spans="2:34" ht="12.75" hidden="1" customHeight="1">
      <c r="B97" s="116" t="s">
        <v>77</v>
      </c>
      <c r="C97" s="116"/>
      <c r="D97" s="122">
        <v>-422587.85087150941</v>
      </c>
      <c r="E97" s="122">
        <v>-509209.88269125856</v>
      </c>
      <c r="F97" s="122">
        <v>-488133.7446199354</v>
      </c>
      <c r="G97" s="122">
        <v>-519968.01980667689</v>
      </c>
      <c r="H97" s="122">
        <v>-554882.58682133281</v>
      </c>
      <c r="I97" s="474">
        <v>-464721.90965970443</v>
      </c>
      <c r="J97" s="122">
        <v>-493432.59651685483</v>
      </c>
      <c r="K97" s="122">
        <v>-529348.24829536548</v>
      </c>
      <c r="L97" s="122">
        <v>-500854.74879713461</v>
      </c>
      <c r="M97" s="474">
        <v>-534966.93369720341</v>
      </c>
      <c r="N97" s="122">
        <v>-576902.94711010903</v>
      </c>
      <c r="O97" s="122">
        <v>-579789.92439980269</v>
      </c>
      <c r="P97" s="122">
        <v>-607272.95249599987</v>
      </c>
      <c r="Q97" s="474">
        <v>-726932.84261699999</v>
      </c>
      <c r="R97" s="122">
        <v>-723978.24639395834</v>
      </c>
      <c r="S97" s="122">
        <v>-683062.42156795133</v>
      </c>
      <c r="T97" s="122">
        <v>-826579.78826810769</v>
      </c>
      <c r="U97" s="474">
        <v>-1187118.479408809</v>
      </c>
      <c r="V97" s="122">
        <v>-896624.21285858098</v>
      </c>
      <c r="W97" s="122">
        <v>-993875.58909575304</v>
      </c>
      <c r="X97" s="122">
        <v>-1015883.329369077</v>
      </c>
      <c r="Y97" s="474">
        <v>-1192643.1456268327</v>
      </c>
      <c r="Z97" s="122">
        <v>-1019461.1864281481</v>
      </c>
      <c r="AA97" s="122">
        <v>-1407362.7005851076</v>
      </c>
      <c r="AB97" s="122">
        <v>-1047159.0950580155</v>
      </c>
      <c r="AC97" s="474">
        <v>-1722558.2711321078</v>
      </c>
      <c r="AD97" s="122">
        <v>-971147.43328424357</v>
      </c>
      <c r="AE97" s="122">
        <v>-870730.01093360595</v>
      </c>
      <c r="AF97" s="122">
        <v>-915679.26000085473</v>
      </c>
      <c r="AG97" s="474">
        <v>-915678.26000085496</v>
      </c>
      <c r="AH97" s="122">
        <v>-971147.43328424357</v>
      </c>
    </row>
    <row r="98" spans="2:34" ht="12.75" hidden="1" customHeight="1">
      <c r="B98" s="123" t="s">
        <v>78</v>
      </c>
      <c r="C98" s="123"/>
      <c r="D98" s="353">
        <v>224088.17560333596</v>
      </c>
      <c r="E98" s="353">
        <v>253239.97330804425</v>
      </c>
      <c r="F98" s="353">
        <v>216486.57072772976</v>
      </c>
      <c r="G98" s="353">
        <v>238205.89117655237</v>
      </c>
      <c r="H98" s="353">
        <v>268388.04252981272</v>
      </c>
      <c r="I98" s="475">
        <v>349397.66855946195</v>
      </c>
      <c r="J98" s="353">
        <f>+J95+J97</f>
        <v>285436.2438142813</v>
      </c>
      <c r="K98" s="353">
        <v>273876.50890785502</v>
      </c>
      <c r="L98" s="353">
        <v>224486.91345692205</v>
      </c>
      <c r="M98" s="475">
        <v>265749.76332573022</v>
      </c>
      <c r="N98" s="353">
        <v>281488.06963928154</v>
      </c>
      <c r="O98" s="353">
        <f>+O95+O97</f>
        <v>242380.63546978717</v>
      </c>
      <c r="P98" s="353">
        <v>251302.95031799993</v>
      </c>
      <c r="Q98" s="475">
        <v>352236.81066700001</v>
      </c>
      <c r="R98" s="353">
        <f>+R95+R97</f>
        <v>405817.18651116849</v>
      </c>
      <c r="S98" s="353">
        <f>+S95+S97</f>
        <v>393202.43525752821</v>
      </c>
      <c r="T98" s="353">
        <f>+T95+T97</f>
        <v>337265.8227036444</v>
      </c>
      <c r="U98" s="475">
        <f>+U95+U97</f>
        <v>435250.86362952832</v>
      </c>
      <c r="V98" s="475">
        <f t="shared" ref="V98:W98" si="104">+V95+V97</f>
        <v>460357.62846672791</v>
      </c>
      <c r="W98" s="353">
        <f t="shared" si="104"/>
        <v>429869.89874290128</v>
      </c>
      <c r="X98" s="353">
        <f t="shared" ref="X98:AA98" si="105">+X95+X97</f>
        <v>352256.00293610012</v>
      </c>
      <c r="Y98" s="475">
        <f t="shared" si="105"/>
        <v>393881.88538007485</v>
      </c>
      <c r="Z98" s="475">
        <f t="shared" si="105"/>
        <v>315418.34178094845</v>
      </c>
      <c r="AA98" s="475">
        <f t="shared" si="105"/>
        <v>450071.45162837207</v>
      </c>
      <c r="AB98" s="475">
        <f t="shared" ref="AB98:AD98" si="106">+AB95+AB97</f>
        <v>327043.01408174611</v>
      </c>
      <c r="AC98" s="475">
        <f t="shared" si="106"/>
        <v>355240.8469565094</v>
      </c>
      <c r="AD98" s="475">
        <f t="shared" si="106"/>
        <v>460789.37365451176</v>
      </c>
      <c r="AE98" s="475">
        <f t="shared" ref="AE98" si="107">+AE95+AE97</f>
        <v>416753.43538935669</v>
      </c>
      <c r="AF98" s="475">
        <f t="shared" ref="AF98:AH98" si="108">+AF95+AF97</f>
        <v>361848.94482664159</v>
      </c>
      <c r="AG98" s="475">
        <f t="shared" si="108"/>
        <v>361854.94482664089</v>
      </c>
      <c r="AH98" s="475">
        <f t="shared" si="108"/>
        <v>460789.37365451176</v>
      </c>
    </row>
    <row r="99" spans="2:34" ht="12.75" hidden="1" customHeight="1">
      <c r="B99" s="124" t="s">
        <v>79</v>
      </c>
      <c r="C99" s="124"/>
      <c r="D99" s="126">
        <f t="shared" ref="D99:J99" si="109">+D98/D95</f>
        <v>0.34652309105207352</v>
      </c>
      <c r="E99" s="126">
        <f t="shared" si="109"/>
        <v>0.3321398401684213</v>
      </c>
      <c r="F99" s="126">
        <f t="shared" si="109"/>
        <v>0.30723861633327104</v>
      </c>
      <c r="G99" s="126">
        <f t="shared" si="109"/>
        <v>0.31418370867923662</v>
      </c>
      <c r="H99" s="126">
        <f t="shared" si="109"/>
        <v>0.32600220748958419</v>
      </c>
      <c r="I99" s="476">
        <f t="shared" si="109"/>
        <v>0.42917241877875806</v>
      </c>
      <c r="J99" s="126">
        <f t="shared" si="109"/>
        <v>0.36647536662646313</v>
      </c>
      <c r="K99" s="126">
        <f t="shared" ref="K99:Q99" si="110">+K98/K95</f>
        <v>0.34097119947034038</v>
      </c>
      <c r="L99" s="126">
        <f t="shared" si="110"/>
        <v>0.2794820645700361</v>
      </c>
      <c r="M99" s="476">
        <f t="shared" si="110"/>
        <v>0.3318898735517673</v>
      </c>
      <c r="N99" s="126">
        <f t="shared" si="110"/>
        <v>0.32792522771875965</v>
      </c>
      <c r="O99" s="126">
        <f t="shared" si="110"/>
        <v>0.29480578276633113</v>
      </c>
      <c r="P99" s="126">
        <f t="shared" si="110"/>
        <v>0.29269741847441727</v>
      </c>
      <c r="Q99" s="476">
        <f t="shared" si="110"/>
        <v>0.32639614132505951</v>
      </c>
      <c r="R99" s="126">
        <f t="shared" ref="R99:W99" si="111">+R98/R95</f>
        <v>0.3591952796867488</v>
      </c>
      <c r="S99" s="126">
        <f t="shared" si="111"/>
        <v>0.36533984433655764</v>
      </c>
      <c r="T99" s="126">
        <f t="shared" si="111"/>
        <v>0.28978570656123759</v>
      </c>
      <c r="U99" s="476">
        <f t="shared" si="111"/>
        <v>0.26828099624614465</v>
      </c>
      <c r="V99" s="126">
        <f t="shared" si="111"/>
        <v>0.3392511339850468</v>
      </c>
      <c r="W99" s="126">
        <f t="shared" si="111"/>
        <v>0.30192889277947704</v>
      </c>
      <c r="X99" s="126">
        <f t="shared" ref="X99:AC99" si="112">+X98/X95</f>
        <v>0.25747085447984613</v>
      </c>
      <c r="Y99" s="476">
        <f t="shared" si="112"/>
        <v>0.24826704759274607</v>
      </c>
      <c r="Z99" s="126">
        <f t="shared" si="112"/>
        <v>0.23628974384236798</v>
      </c>
      <c r="AA99" s="126">
        <f t="shared" si="112"/>
        <v>0.24230815993774418</v>
      </c>
      <c r="AB99" s="126">
        <f>+AB98/AB95</f>
        <v>0.2379875652253744</v>
      </c>
      <c r="AC99" s="476">
        <f t="shared" si="112"/>
        <v>0.17096977463504656</v>
      </c>
      <c r="AD99" s="126">
        <f t="shared" ref="AD99" si="113">+AD98/AD95</f>
        <v>0.3217944894087913</v>
      </c>
      <c r="AE99" s="126">
        <f t="shared" ref="AE99" si="114">+AE98/AE95</f>
        <v>0.32369615048612821</v>
      </c>
      <c r="AF99" s="126">
        <f t="shared" ref="AF99:AH99" si="115">+AF98/AF95</f>
        <v>0.28324145287696545</v>
      </c>
      <c r="AG99" s="476">
        <f t="shared" si="115"/>
        <v>0.28324504087978036</v>
      </c>
      <c r="AH99" s="126">
        <f t="shared" si="115"/>
        <v>0.3217944894087913</v>
      </c>
    </row>
    <row r="100" spans="2:34" ht="12.75" hidden="1" customHeight="1">
      <c r="B100" s="124"/>
      <c r="C100" s="124"/>
      <c r="D100" s="124"/>
      <c r="E100" s="124"/>
      <c r="F100" s="124"/>
      <c r="G100" s="124"/>
      <c r="H100" s="124"/>
      <c r="I100" s="477"/>
      <c r="J100" s="124"/>
      <c r="K100" s="124"/>
      <c r="L100" s="124"/>
      <c r="M100" s="477"/>
      <c r="N100" s="124"/>
      <c r="O100" s="124"/>
      <c r="P100" s="124"/>
      <c r="Q100" s="477"/>
      <c r="R100" s="124"/>
      <c r="S100" s="124"/>
      <c r="T100" s="124"/>
      <c r="U100" s="477"/>
      <c r="V100" s="124"/>
      <c r="W100" s="124"/>
      <c r="X100" s="124"/>
      <c r="Y100" s="477"/>
      <c r="Z100" s="124"/>
      <c r="AA100" s="124"/>
      <c r="AB100" s="124"/>
      <c r="AC100" s="477"/>
      <c r="AD100" s="124"/>
      <c r="AE100" s="124"/>
      <c r="AF100" s="124"/>
      <c r="AG100" s="477"/>
      <c r="AH100" s="124"/>
    </row>
    <row r="101" spans="2:34" ht="12.75" hidden="1" customHeight="1">
      <c r="B101" s="119" t="s">
        <v>80</v>
      </c>
      <c r="C101" s="119"/>
      <c r="D101" s="120">
        <v>2036.727846091786</v>
      </c>
      <c r="E101" s="120">
        <v>2095.2803986886975</v>
      </c>
      <c r="F101" s="120">
        <v>1281.5788878279941</v>
      </c>
      <c r="G101" s="120">
        <v>1034.4340382021048</v>
      </c>
      <c r="H101" s="120">
        <v>313483.6679879353</v>
      </c>
      <c r="I101" s="471">
        <v>340500.5775713211</v>
      </c>
      <c r="J101" s="120">
        <v>3575.4348009509995</v>
      </c>
      <c r="K101" s="120">
        <v>15040.012595595999</v>
      </c>
      <c r="L101" s="120">
        <v>10778.243223189806</v>
      </c>
      <c r="M101" s="471">
        <v>23523.173910306494</v>
      </c>
      <c r="N101" s="120">
        <v>2440.050818358</v>
      </c>
      <c r="O101" s="120">
        <v>1539.7466667670037</v>
      </c>
      <c r="P101" s="120">
        <v>1593.652681</v>
      </c>
      <c r="Q101" s="471">
        <v>75018.852780000001</v>
      </c>
      <c r="R101" s="120">
        <v>3590.5887776458667</v>
      </c>
      <c r="S101" s="120">
        <v>13791.402288373927</v>
      </c>
      <c r="T101" s="120">
        <v>6519.3212956062853</v>
      </c>
      <c r="U101" s="471">
        <v>11000.712488379162</v>
      </c>
      <c r="V101" s="120">
        <v>6879.422791419649</v>
      </c>
      <c r="W101" s="120">
        <v>2469.4891747937063</v>
      </c>
      <c r="X101" s="120">
        <v>9267.1214523637282</v>
      </c>
      <c r="Y101" s="471">
        <v>112574.79887078083</v>
      </c>
      <c r="Z101" s="120">
        <v>3807.4520741040001</v>
      </c>
      <c r="AA101" s="120">
        <v>8190.5458384469403</v>
      </c>
      <c r="AB101" s="120">
        <v>8544.2797867848803</v>
      </c>
      <c r="AC101" s="471">
        <v>7265.4238849808717</v>
      </c>
      <c r="AD101" s="120">
        <v>10176.435939959501</v>
      </c>
      <c r="AE101" s="120">
        <v>2727.7744826717335</v>
      </c>
      <c r="AF101" s="120">
        <v>2818.9974772002843</v>
      </c>
      <c r="AG101" s="471">
        <v>2819.9974772002802</v>
      </c>
      <c r="AH101" s="120">
        <v>10176.435939959501</v>
      </c>
    </row>
    <row r="102" spans="2:34" ht="12.75" hidden="1" customHeight="1">
      <c r="B102" s="119" t="s">
        <v>81</v>
      </c>
      <c r="C102" s="119"/>
      <c r="D102" s="120">
        <v>-43015.663147727289</v>
      </c>
      <c r="E102" s="120">
        <v>-48602.462994304398</v>
      </c>
      <c r="F102" s="120">
        <v>-47122.349864778997</v>
      </c>
      <c r="G102" s="120">
        <v>-60288.792655279161</v>
      </c>
      <c r="H102" s="120">
        <v>-71792.145264415085</v>
      </c>
      <c r="I102" s="471">
        <v>-71028.491295211395</v>
      </c>
      <c r="J102" s="120">
        <v>-59084.882793867095</v>
      </c>
      <c r="K102" s="120">
        <v>-64121.093301453417</v>
      </c>
      <c r="L102" s="120">
        <v>-87193.491790099186</v>
      </c>
      <c r="M102" s="471">
        <v>-54338.795310599817</v>
      </c>
      <c r="N102" s="120">
        <v>-65540.209462776402</v>
      </c>
      <c r="O102" s="120">
        <v>-60106.847652504104</v>
      </c>
      <c r="P102" s="120">
        <v>-66087.938143000007</v>
      </c>
      <c r="Q102" s="471">
        <v>-76967.161207999976</v>
      </c>
      <c r="R102" s="120">
        <v>-67993.667526134057</v>
      </c>
      <c r="S102" s="120">
        <v>-75601.375167286955</v>
      </c>
      <c r="T102" s="120">
        <v>-76412.354029703536</v>
      </c>
      <c r="U102" s="471">
        <v>-90267.16995755228</v>
      </c>
      <c r="V102" s="120">
        <v>-68651.029756808013</v>
      </c>
      <c r="W102" s="120">
        <v>-76274.643054269865</v>
      </c>
      <c r="X102" s="120">
        <v>-67606.970997167256</v>
      </c>
      <c r="Y102" s="471">
        <v>-68010.374868053186</v>
      </c>
      <c r="Z102" s="120">
        <v>-82112.957933164245</v>
      </c>
      <c r="AA102" s="120">
        <v>-92587.314459477391</v>
      </c>
      <c r="AB102" s="120">
        <v>-81745.820134061447</v>
      </c>
      <c r="AC102" s="471">
        <v>-110389.32389312075</v>
      </c>
      <c r="AD102" s="120">
        <v>-88049.993139780694</v>
      </c>
      <c r="AE102" s="120">
        <v>-89341.02764183945</v>
      </c>
      <c r="AF102" s="120">
        <v>-93241.538275794912</v>
      </c>
      <c r="AG102" s="471">
        <v>-93240.538275794897</v>
      </c>
      <c r="AH102" s="120">
        <v>-88049.993139780694</v>
      </c>
    </row>
    <row r="103" spans="2:34" ht="12.75" hidden="1" customHeight="1">
      <c r="B103" s="119" t="s">
        <v>82</v>
      </c>
      <c r="C103" s="119"/>
      <c r="D103" s="120">
        <v>-166.73000009620046</v>
      </c>
      <c r="E103" s="120">
        <v>-4897.533867872</v>
      </c>
      <c r="F103" s="120">
        <v>-9101.3056638174003</v>
      </c>
      <c r="G103" s="120">
        <v>-9289.3088026031037</v>
      </c>
      <c r="H103" s="120">
        <v>440.26406021360162</v>
      </c>
      <c r="I103" s="471">
        <v>-25986.622652157221</v>
      </c>
      <c r="J103" s="120">
        <v>-16226.1303246264</v>
      </c>
      <c r="K103" s="120">
        <v>-800.81199197180104</v>
      </c>
      <c r="L103" s="120">
        <v>-3743.2812213744</v>
      </c>
      <c r="M103" s="471">
        <v>-2554.9727649649976</v>
      </c>
      <c r="N103" s="120">
        <v>-15634.569282338802</v>
      </c>
      <c r="O103" s="120">
        <v>-883.95932080670354</v>
      </c>
      <c r="P103" s="120">
        <v>-8378.1746600000006</v>
      </c>
      <c r="Q103" s="471">
        <v>-71552.024332999994</v>
      </c>
      <c r="R103" s="120">
        <v>-13713.360400441532</v>
      </c>
      <c r="S103" s="120">
        <v>-3288.4836765628788</v>
      </c>
      <c r="T103" s="120">
        <v>-6008.7366130495066</v>
      </c>
      <c r="U103" s="471">
        <v>-37978.719171869103</v>
      </c>
      <c r="V103" s="120">
        <v>-18626.936732571099</v>
      </c>
      <c r="W103" s="120">
        <v>-14337.288326811307</v>
      </c>
      <c r="X103" s="120">
        <v>-6143.0926096953845</v>
      </c>
      <c r="Y103" s="471">
        <v>-105427.38849926608</v>
      </c>
      <c r="Z103" s="120">
        <v>-33948.193790610399</v>
      </c>
      <c r="AA103" s="120">
        <v>-41732.25312208476</v>
      </c>
      <c r="AB103" s="120">
        <v>2053.0069600063434</v>
      </c>
      <c r="AC103" s="471">
        <v>-2947.2689283117943</v>
      </c>
      <c r="AD103" s="120">
        <v>-26640.665621103897</v>
      </c>
      <c r="AE103" s="120">
        <v>-10224.506226461064</v>
      </c>
      <c r="AF103" s="120">
        <v>-5412.233316347978</v>
      </c>
      <c r="AG103" s="471">
        <v>-5411.2333163479798</v>
      </c>
      <c r="AH103" s="120">
        <v>-26640.665621103897</v>
      </c>
    </row>
    <row r="104" spans="2:34" ht="12.75" hidden="1" customHeight="1">
      <c r="B104" s="119" t="s">
        <v>167</v>
      </c>
      <c r="C104" s="119"/>
      <c r="D104" s="120">
        <v>-1488.8423519999999</v>
      </c>
      <c r="E104" s="120">
        <v>134.53119800000002</v>
      </c>
      <c r="F104" s="120">
        <v>-315.68364700000001</v>
      </c>
      <c r="G104" s="120">
        <v>-414.98818</v>
      </c>
      <c r="H104" s="120">
        <v>-617.22683100000006</v>
      </c>
      <c r="I104" s="471">
        <v>-17944.969834000003</v>
      </c>
      <c r="J104" s="120">
        <v>-2826.7474889999999</v>
      </c>
      <c r="K104" s="120">
        <v>-266.96950900000002</v>
      </c>
      <c r="L104" s="120">
        <v>-1634.9264220000005</v>
      </c>
      <c r="M104" s="471">
        <v>78.590523000000758</v>
      </c>
      <c r="N104" s="120">
        <v>-424.21210799999972</v>
      </c>
      <c r="O104" s="120">
        <v>-443.62937900000009</v>
      </c>
      <c r="P104" s="120">
        <v>2077.5834679999998</v>
      </c>
      <c r="Q104" s="471">
        <v>-3067.2251839999999</v>
      </c>
      <c r="R104" s="120">
        <v>12265.740428999999</v>
      </c>
      <c r="S104" s="120">
        <v>-9850.6805359999998</v>
      </c>
      <c r="T104" s="120">
        <v>-5263.7333269999999</v>
      </c>
      <c r="U104" s="471">
        <v>5691.6163859999997</v>
      </c>
      <c r="V104" s="120">
        <v>4301.221501</v>
      </c>
      <c r="W104" s="120">
        <v>3490.3437260000005</v>
      </c>
      <c r="X104" s="120">
        <v>10357.389656999996</v>
      </c>
      <c r="Y104" s="471">
        <v>24072.168025999999</v>
      </c>
      <c r="Z104" s="120">
        <v>15617.895474999999</v>
      </c>
      <c r="AA104" s="120">
        <v>4357.7374180000024</v>
      </c>
      <c r="AB104" s="120">
        <v>27505.091962999999</v>
      </c>
      <c r="AC104" s="471">
        <v>-9618.0707410000032</v>
      </c>
      <c r="AD104" s="120">
        <v>-2614.1960529999997</v>
      </c>
      <c r="AE104" s="120">
        <v>-4848.4148399999995</v>
      </c>
      <c r="AF104" s="120">
        <v>-10373.019193</v>
      </c>
      <c r="AG104" s="471">
        <v>-10372.019193</v>
      </c>
      <c r="AH104" s="120">
        <v>-2614.1960529999997</v>
      </c>
    </row>
    <row r="105" spans="2:34" ht="12.75" hidden="1" customHeight="1">
      <c r="B105" s="123" t="s">
        <v>84</v>
      </c>
      <c r="C105" s="123"/>
      <c r="D105" s="353">
        <v>181453.66794960425</v>
      </c>
      <c r="E105" s="353">
        <v>201969.78804255655</v>
      </c>
      <c r="F105" s="353">
        <v>161228.81043996135</v>
      </c>
      <c r="G105" s="353">
        <v>169247.23557687222</v>
      </c>
      <c r="H105" s="353">
        <v>509902.60248254659</v>
      </c>
      <c r="I105" s="475">
        <v>574938.16234941443</v>
      </c>
      <c r="J105" s="353">
        <f>J98+SUM(J101:J104)</f>
        <v>210873.9180077388</v>
      </c>
      <c r="K105" s="353">
        <v>223727.64670102583</v>
      </c>
      <c r="L105" s="353">
        <v>142693.45724663828</v>
      </c>
      <c r="M105" s="475">
        <v>232457.75968347187</v>
      </c>
      <c r="N105" s="353">
        <v>202329.12960452435</v>
      </c>
      <c r="O105" s="353">
        <f>SUM(O98,O101:O104)</f>
        <v>182485.94578424338</v>
      </c>
      <c r="P105" s="353">
        <f>SUM(P98,P101:P104)</f>
        <v>180508.07366399994</v>
      </c>
      <c r="Q105" s="475">
        <f>SUM(Q98,Q101:Q104)</f>
        <v>275669.25272200006</v>
      </c>
      <c r="R105" s="353">
        <f>+R98+SUM(R101:R104)</f>
        <v>339966.48779123876</v>
      </c>
      <c r="S105" s="353">
        <f>+S98+SUM(S101:S104)</f>
        <v>318253.29816605232</v>
      </c>
      <c r="T105" s="353">
        <f>+T98+SUM(T101:T104)</f>
        <v>256100.32002949767</v>
      </c>
      <c r="U105" s="475">
        <f>+U98+SUM(U101:U104)</f>
        <v>323697.3033744861</v>
      </c>
      <c r="V105" s="475">
        <f>+V98+SUM(V101:V104)</f>
        <v>384260.30626976845</v>
      </c>
      <c r="W105" s="475">
        <f t="shared" ref="W105:X105" si="116">+W98+SUM(W101:W104)</f>
        <v>345217.8002626138</v>
      </c>
      <c r="X105" s="475">
        <f t="shared" si="116"/>
        <v>298130.4504386012</v>
      </c>
      <c r="Y105" s="475">
        <f t="shared" ref="Y105:AD105" si="117">+Y98+SUM(Y101:Y104)</f>
        <v>357091.08890953643</v>
      </c>
      <c r="Z105" s="475">
        <f t="shared" si="117"/>
        <v>218782.53760627779</v>
      </c>
      <c r="AA105" s="475">
        <f t="shared" si="117"/>
        <v>328300.16730325687</v>
      </c>
      <c r="AB105" s="475">
        <f t="shared" si="117"/>
        <v>283399.57265747589</v>
      </c>
      <c r="AC105" s="475">
        <f t="shared" si="117"/>
        <v>239551.60727905773</v>
      </c>
      <c r="AD105" s="475">
        <f t="shared" si="117"/>
        <v>353660.95478058665</v>
      </c>
      <c r="AE105" s="475">
        <f t="shared" ref="AE105" si="118">+AE98+SUM(AE101:AE104)</f>
        <v>315067.2611637279</v>
      </c>
      <c r="AF105" s="475">
        <f t="shared" ref="AF105:AH105" si="119">+AF98+SUM(AF101:AF104)</f>
        <v>255641.15151869899</v>
      </c>
      <c r="AG105" s="475">
        <f t="shared" si="119"/>
        <v>255651.15151869829</v>
      </c>
      <c r="AH105" s="475">
        <f t="shared" si="119"/>
        <v>353660.95478058665</v>
      </c>
    </row>
    <row r="106" spans="2:34" ht="12.75" hidden="1" customHeight="1">
      <c r="B106" s="125"/>
      <c r="C106" s="125"/>
      <c r="D106" s="125"/>
      <c r="E106" s="125"/>
      <c r="F106" s="125"/>
      <c r="G106" s="125"/>
      <c r="H106" s="125"/>
      <c r="I106" s="478"/>
      <c r="J106" s="125"/>
      <c r="K106" s="125"/>
      <c r="L106" s="125"/>
      <c r="M106" s="478"/>
      <c r="N106" s="125"/>
      <c r="O106" s="125"/>
      <c r="P106" s="125"/>
      <c r="Q106" s="478"/>
      <c r="R106" s="125"/>
      <c r="S106" s="125"/>
      <c r="T106" s="125"/>
      <c r="U106" s="478"/>
      <c r="V106" s="125"/>
      <c r="W106" s="125"/>
      <c r="X106" s="125"/>
      <c r="Y106" s="478"/>
      <c r="Z106" s="125"/>
      <c r="AA106" s="125"/>
      <c r="AB106" s="125"/>
      <c r="AC106" s="478"/>
      <c r="AD106" s="125"/>
      <c r="AE106" s="125"/>
      <c r="AF106" s="125"/>
      <c r="AG106" s="478"/>
      <c r="AH106" s="125"/>
    </row>
    <row r="107" spans="2:34" ht="12.75" hidden="1" customHeight="1">
      <c r="B107" s="119" t="s">
        <v>85</v>
      </c>
      <c r="C107" s="119"/>
      <c r="D107" s="120">
        <v>549.21945360230711</v>
      </c>
      <c r="E107" s="120">
        <v>3471.1009327445008</v>
      </c>
      <c r="F107" s="120">
        <v>3693.7490545085016</v>
      </c>
      <c r="G107" s="120">
        <v>7657.2188222324003</v>
      </c>
      <c r="H107" s="120">
        <v>3676.831021688502</v>
      </c>
      <c r="I107" s="471">
        <v>-7383.6610158852964</v>
      </c>
      <c r="J107" s="120">
        <v>5757.3830344241005</v>
      </c>
      <c r="K107" s="120">
        <v>9474.4598325519983</v>
      </c>
      <c r="L107" s="120">
        <v>10000.374890296402</v>
      </c>
      <c r="M107" s="471">
        <v>5399.4011319273013</v>
      </c>
      <c r="N107" s="120">
        <v>8039.0982873191006</v>
      </c>
      <c r="O107" s="120">
        <v>6640.18651617869</v>
      </c>
      <c r="P107" s="120">
        <v>6985.1608959999994</v>
      </c>
      <c r="Q107" s="471">
        <v>4682.6012950000004</v>
      </c>
      <c r="R107" s="120">
        <v>4934.5944620397331</v>
      </c>
      <c r="S107" s="120">
        <v>3919.2212877182592</v>
      </c>
      <c r="T107" s="120">
        <v>3358.4154110605523</v>
      </c>
      <c r="U107" s="471">
        <v>35171.66347549174</v>
      </c>
      <c r="V107" s="120">
        <v>10138.860062652549</v>
      </c>
      <c r="W107" s="120">
        <v>7117.6243860674676</v>
      </c>
      <c r="X107" s="120">
        <v>8380.0947710035034</v>
      </c>
      <c r="Y107" s="471">
        <v>15036.911994323571</v>
      </c>
      <c r="Z107" s="120">
        <v>8864.7573551690002</v>
      </c>
      <c r="AA107" s="120">
        <v>7664.233522783994</v>
      </c>
      <c r="AB107" s="120">
        <v>8213.5916793600663</v>
      </c>
      <c r="AC107" s="471">
        <v>15295.180393723665</v>
      </c>
      <c r="AD107" s="120">
        <v>6123.907134957999</v>
      </c>
      <c r="AE107" s="120">
        <v>10287.651638258669</v>
      </c>
      <c r="AF107" s="120">
        <v>6538.1059252962623</v>
      </c>
      <c r="AG107" s="471">
        <v>6539.1059252962596</v>
      </c>
      <c r="AH107" s="120">
        <v>6123.907134957999</v>
      </c>
    </row>
    <row r="108" spans="2:34" ht="12.75" hidden="1" customHeight="1">
      <c r="B108" s="119" t="s">
        <v>86</v>
      </c>
      <c r="C108" s="119"/>
      <c r="D108" s="120">
        <v>-56433.044664296613</v>
      </c>
      <c r="E108" s="120">
        <v>-42346.532275662903</v>
      </c>
      <c r="F108" s="120">
        <v>-56818.3964816386</v>
      </c>
      <c r="G108" s="120">
        <v>-88565.962779666937</v>
      </c>
      <c r="H108" s="120">
        <v>-84667.406452138559</v>
      </c>
      <c r="I108" s="471">
        <v>-90108.455528313876</v>
      </c>
      <c r="J108" s="120">
        <v>-71269.090813828399</v>
      </c>
      <c r="K108" s="120">
        <v>-60696.761355821771</v>
      </c>
      <c r="L108" s="120">
        <v>-54285.74426870342</v>
      </c>
      <c r="M108" s="471">
        <v>-80179.916761074797</v>
      </c>
      <c r="N108" s="120">
        <v>-51430.226916273896</v>
      </c>
      <c r="O108" s="120">
        <v>-57102.212059176803</v>
      </c>
      <c r="P108" s="120">
        <v>-62324.544671999989</v>
      </c>
      <c r="Q108" s="471">
        <v>-74716.215215000004</v>
      </c>
      <c r="R108" s="120">
        <v>-81558.40974958874</v>
      </c>
      <c r="S108" s="120">
        <v>-98797.208353239825</v>
      </c>
      <c r="T108" s="120">
        <v>-136889.76845736883</v>
      </c>
      <c r="U108" s="471">
        <v>-231472.34540736146</v>
      </c>
      <c r="V108" s="120">
        <v>-206594.90507795545</v>
      </c>
      <c r="W108" s="120">
        <v>-198570.24302122719</v>
      </c>
      <c r="X108" s="120">
        <v>-197234.12910984643</v>
      </c>
      <c r="Y108" s="471">
        <v>-192593.41018471483</v>
      </c>
      <c r="Z108" s="120">
        <v>-174809.0656837585</v>
      </c>
      <c r="AA108" s="120">
        <v>-183531.33707672302</v>
      </c>
      <c r="AB108" s="120">
        <v>-155092.32350913074</v>
      </c>
      <c r="AC108" s="471">
        <v>-166368.95275500015</v>
      </c>
      <c r="AD108" s="120">
        <v>-178967.28158610218</v>
      </c>
      <c r="AE108" s="120">
        <v>-171339.42854213741</v>
      </c>
      <c r="AF108" s="120">
        <v>-166992.73450767336</v>
      </c>
      <c r="AG108" s="471">
        <v>-166991.73450767301</v>
      </c>
      <c r="AH108" s="120">
        <v>-178967.28158610218</v>
      </c>
    </row>
    <row r="109" spans="2:34" ht="12.75" hidden="1" customHeight="1">
      <c r="B109" s="119" t="s">
        <v>87</v>
      </c>
      <c r="C109" s="119"/>
      <c r="D109" s="120">
        <v>675.77708899999993</v>
      </c>
      <c r="E109" s="120">
        <v>-3390.4347499999985</v>
      </c>
      <c r="F109" s="120">
        <v>4088.1686810000001</v>
      </c>
      <c r="G109" s="120">
        <v>32154.256766999999</v>
      </c>
      <c r="H109" s="120">
        <v>-21762.272441000005</v>
      </c>
      <c r="I109" s="471">
        <v>-6067.9922670000014</v>
      </c>
      <c r="J109" s="120">
        <v>19919.405718000002</v>
      </c>
      <c r="K109" s="120">
        <v>-9313.9831350000004</v>
      </c>
      <c r="L109" s="120">
        <v>-2995.5794069999993</v>
      </c>
      <c r="M109" s="471">
        <v>-7072.9764270000005</v>
      </c>
      <c r="N109" s="120">
        <v>11139.746372</v>
      </c>
      <c r="O109" s="120">
        <v>512.00290599999971</v>
      </c>
      <c r="P109" s="120">
        <v>6330.1329279999991</v>
      </c>
      <c r="Q109" s="471">
        <v>21214.169124000004</v>
      </c>
      <c r="R109" s="120">
        <v>2740.5462350000003</v>
      </c>
      <c r="S109" s="120">
        <v>-12297.081353000001</v>
      </c>
      <c r="T109" s="120">
        <v>17422.488547999998</v>
      </c>
      <c r="U109" s="471">
        <v>7741.5605039999991</v>
      </c>
      <c r="V109" s="120">
        <v>-11397.269482000002</v>
      </c>
      <c r="W109" s="120">
        <v>-18403.639575000001</v>
      </c>
      <c r="X109" s="120">
        <v>-4077.053898999995</v>
      </c>
      <c r="Y109" s="471">
        <v>-8676.4544360000073</v>
      </c>
      <c r="Z109" s="120">
        <v>1736.2047547992497</v>
      </c>
      <c r="AA109" s="120">
        <v>23308.492420429433</v>
      </c>
      <c r="AB109" s="120">
        <v>13875.204763106824</v>
      </c>
      <c r="AC109" s="471">
        <v>-12921.936538335503</v>
      </c>
      <c r="AD109" s="120">
        <v>13890.525808643601</v>
      </c>
      <c r="AE109" s="120">
        <v>4524.7350455962151</v>
      </c>
      <c r="AF109" s="120">
        <v>-7671.5524722233295</v>
      </c>
      <c r="AG109" s="471">
        <v>-7670.5524722233304</v>
      </c>
      <c r="AH109" s="120">
        <v>13890.525808643601</v>
      </c>
    </row>
    <row r="110" spans="2:34" ht="12.75" hidden="1" customHeight="1">
      <c r="B110" s="123" t="s">
        <v>88</v>
      </c>
      <c r="C110" s="123"/>
      <c r="D110" s="353">
        <v>126245.61982790993</v>
      </c>
      <c r="E110" s="353">
        <v>159703.92194963817</v>
      </c>
      <c r="F110" s="353">
        <v>112192.33169383125</v>
      </c>
      <c r="G110" s="353">
        <v>120492.74838643763</v>
      </c>
      <c r="H110" s="353">
        <v>407149.75461109652</v>
      </c>
      <c r="I110" s="475">
        <v>471378.05353821523</v>
      </c>
      <c r="J110" s="353">
        <f>J105+SUM(J107:J109)</f>
        <v>165281.6159463345</v>
      </c>
      <c r="K110" s="353">
        <v>163191.36204275608</v>
      </c>
      <c r="L110" s="353">
        <v>95412.508461231264</v>
      </c>
      <c r="M110" s="475">
        <v>150604.26762732439</v>
      </c>
      <c r="N110" s="353">
        <v>170077.74734756953</v>
      </c>
      <c r="O110" s="353">
        <f>+O105+O107+O108+O109</f>
        <v>132535.92314724525</v>
      </c>
      <c r="P110" s="353">
        <f>+P105+P107+P108+P109</f>
        <v>131498.82281599994</v>
      </c>
      <c r="Q110" s="475">
        <f>+Q105+Q107+Q108+Q109</f>
        <v>226849.80792600007</v>
      </c>
      <c r="R110" s="353">
        <f>+R105+SUM(R107:R109)</f>
        <v>266083.21873868979</v>
      </c>
      <c r="S110" s="353">
        <f>+S105+SUM(S107:S109)</f>
        <v>211078.22974753077</v>
      </c>
      <c r="T110" s="353">
        <f>+T105+SUM(T107:T109)</f>
        <v>139991.45553118939</v>
      </c>
      <c r="U110" s="475">
        <f>+U105+SUM(U107:U109)</f>
        <v>135138.18194661639</v>
      </c>
      <c r="V110" s="475">
        <f t="shared" ref="V110:W110" si="120">+V105+SUM(V107:V109)</f>
        <v>176406.99177246555</v>
      </c>
      <c r="W110" s="475">
        <f t="shared" si="120"/>
        <v>135361.54205245408</v>
      </c>
      <c r="X110" s="475">
        <f t="shared" ref="X110:AA110" si="121">+X105+SUM(X107:X109)</f>
        <v>105199.36220075827</v>
      </c>
      <c r="Y110" s="475">
        <f t="shared" si="121"/>
        <v>170858.13628314517</v>
      </c>
      <c r="Z110" s="475">
        <f t="shared" si="121"/>
        <v>54574.434032487567</v>
      </c>
      <c r="AA110" s="475">
        <f t="shared" si="121"/>
        <v>175741.55616974726</v>
      </c>
      <c r="AB110" s="475">
        <f t="shared" ref="AB110:AD110" si="122">+AB105+SUM(AB107:AB109)</f>
        <v>150396.04559081205</v>
      </c>
      <c r="AC110" s="475">
        <f t="shared" si="122"/>
        <v>75555.898379445716</v>
      </c>
      <c r="AD110" s="475">
        <f t="shared" si="122"/>
        <v>194708.10613808606</v>
      </c>
      <c r="AE110" s="475">
        <f t="shared" ref="AE110" si="123">+AE105+SUM(AE107:AE109)</f>
        <v>158540.21930544538</v>
      </c>
      <c r="AF110" s="475">
        <f t="shared" ref="AF110:AH110" si="124">+AF105+SUM(AF107:AF109)</f>
        <v>87514.970464098558</v>
      </c>
      <c r="AG110" s="475">
        <f t="shared" si="124"/>
        <v>87527.970464098209</v>
      </c>
      <c r="AH110" s="475">
        <f t="shared" si="124"/>
        <v>194708.10613808606</v>
      </c>
    </row>
    <row r="111" spans="2:34" ht="12.75" hidden="1" customHeight="1">
      <c r="B111" s="27" t="s">
        <v>89</v>
      </c>
      <c r="C111" s="27"/>
      <c r="D111" s="120">
        <v>-16039.3860064199</v>
      </c>
      <c r="E111" s="120">
        <v>24058.884532800799</v>
      </c>
      <c r="F111" s="120">
        <v>3854.082942</v>
      </c>
      <c r="G111" s="120">
        <v>-8439.1876779999984</v>
      </c>
      <c r="H111" s="120">
        <v>15855.605179</v>
      </c>
      <c r="I111" s="471">
        <v>-41422.387414000004</v>
      </c>
      <c r="J111" s="120">
        <v>-21261.057208999999</v>
      </c>
      <c r="K111" s="120">
        <v>3953.9361719999979</v>
      </c>
      <c r="L111" s="120">
        <v>-7300.3506369999996</v>
      </c>
      <c r="M111" s="471">
        <v>-3326.9064419999995</v>
      </c>
      <c r="N111" s="120">
        <v>74.594661999999971</v>
      </c>
      <c r="O111" s="120">
        <v>-10736.847744999999</v>
      </c>
      <c r="P111" s="120">
        <v>-4585.8278090000003</v>
      </c>
      <c r="Q111" s="471">
        <v>-15232.193565</v>
      </c>
      <c r="R111" s="120">
        <v>2998.6505139999999</v>
      </c>
      <c r="S111" s="120">
        <v>-86635.153492000012</v>
      </c>
      <c r="T111" s="120">
        <v>-12221.503604000001</v>
      </c>
      <c r="U111" s="471">
        <v>-6475.1064540000007</v>
      </c>
      <c r="V111" s="120">
        <v>5273.1440954999998</v>
      </c>
      <c r="W111" s="120">
        <v>4653.4182684999996</v>
      </c>
      <c r="X111" s="120">
        <v>-651.74910499999896</v>
      </c>
      <c r="Y111" s="471">
        <v>12416.825653999997</v>
      </c>
      <c r="Z111" s="120">
        <v>-17778.948508000001</v>
      </c>
      <c r="AA111" s="120">
        <v>-24624.763810999997</v>
      </c>
      <c r="AB111" s="120">
        <v>7278</v>
      </c>
      <c r="AC111" s="471">
        <v>15354</v>
      </c>
      <c r="AD111" s="120">
        <v>-4729.8900549999998</v>
      </c>
      <c r="AE111" s="120">
        <v>-21922</v>
      </c>
      <c r="AF111" s="120">
        <v>15339</v>
      </c>
      <c r="AG111" s="471">
        <v>15340</v>
      </c>
      <c r="AH111" s="120">
        <v>-4729.8900549999998</v>
      </c>
    </row>
    <row r="112" spans="2:34" ht="12.75" hidden="1" customHeight="1">
      <c r="B112" s="119" t="s">
        <v>168</v>
      </c>
      <c r="C112" s="119"/>
      <c r="D112" s="120">
        <v>-48143.208117999995</v>
      </c>
      <c r="E112" s="120">
        <v>-65298.616410000002</v>
      </c>
      <c r="F112" s="120">
        <v>-46455.072773980501</v>
      </c>
      <c r="G112" s="120">
        <v>-42694.320523503309</v>
      </c>
      <c r="H112" s="120">
        <v>-93678.585490999991</v>
      </c>
      <c r="I112" s="471">
        <v>-141423.28937935</v>
      </c>
      <c r="J112" s="120">
        <v>-45655.345312192498</v>
      </c>
      <c r="K112" s="120">
        <v>-52539.973882530001</v>
      </c>
      <c r="L112" s="120">
        <v>-19954.085739000002</v>
      </c>
      <c r="M112" s="471">
        <v>-45109.708137687107</v>
      </c>
      <c r="N112" s="120">
        <v>-53883.02911553</v>
      </c>
      <c r="O112" s="120">
        <v>-33955.107008171697</v>
      </c>
      <c r="P112" s="120">
        <v>-35701.632020999998</v>
      </c>
      <c r="Q112" s="471">
        <v>-51777.744775999992</v>
      </c>
      <c r="R112" s="120">
        <v>-94797.246033000003</v>
      </c>
      <c r="S112" s="120">
        <v>9456.6169830000017</v>
      </c>
      <c r="T112" s="120">
        <v>-41277.89389799998</v>
      </c>
      <c r="U112" s="471">
        <v>-64503.143272999994</v>
      </c>
      <c r="V112" s="120">
        <v>-64990.159734000001</v>
      </c>
      <c r="W112" s="120">
        <v>-70107.970809000006</v>
      </c>
      <c r="X112" s="120">
        <v>-36884.857690000004</v>
      </c>
      <c r="Y112" s="471">
        <v>-35900.449174999987</v>
      </c>
      <c r="Z112" s="120">
        <v>-1929.9824459991498</v>
      </c>
      <c r="AA112" s="120">
        <v>-17023.169160631642</v>
      </c>
      <c r="AB112" s="120">
        <v>-48141</v>
      </c>
      <c r="AC112" s="471">
        <v>-29178</v>
      </c>
      <c r="AD112" s="120">
        <v>-81412.237100635</v>
      </c>
      <c r="AE112" s="120">
        <v>-27323</v>
      </c>
      <c r="AF112" s="120">
        <v>-18184</v>
      </c>
      <c r="AG112" s="471">
        <v>-18183</v>
      </c>
      <c r="AH112" s="120">
        <v>-81412.237100635</v>
      </c>
    </row>
    <row r="113" spans="2:34" ht="12.75" hidden="1" customHeight="1">
      <c r="B113" s="123" t="s">
        <v>91</v>
      </c>
      <c r="C113" s="123"/>
      <c r="D113" s="353">
        <v>62063.025703490042</v>
      </c>
      <c r="E113" s="353">
        <v>118464.19007243897</v>
      </c>
      <c r="F113" s="353">
        <v>69591.341861850757</v>
      </c>
      <c r="G113" s="353">
        <v>69359.24018493433</v>
      </c>
      <c r="H113" s="353">
        <v>329326.77429909655</v>
      </c>
      <c r="I113" s="475">
        <v>288532.37674486527</v>
      </c>
      <c r="J113" s="353">
        <f>SUM(J110:J112)</f>
        <v>98365.213425142007</v>
      </c>
      <c r="K113" s="353">
        <f t="shared" ref="K113:AD113" si="125">SUM(K110:K112)</f>
        <v>114605.32433222607</v>
      </c>
      <c r="L113" s="353">
        <f t="shared" si="125"/>
        <v>68158.072085231266</v>
      </c>
      <c r="M113" s="353">
        <f t="shared" si="125"/>
        <v>102167.65304763727</v>
      </c>
      <c r="N113" s="353">
        <f t="shared" si="125"/>
        <v>116269.31289403953</v>
      </c>
      <c r="O113" s="353">
        <f t="shared" si="125"/>
        <v>87843.968394073541</v>
      </c>
      <c r="P113" s="353">
        <f t="shared" si="125"/>
        <v>91211.362985999949</v>
      </c>
      <c r="Q113" s="353">
        <f t="shared" si="125"/>
        <v>159839.86958500009</v>
      </c>
      <c r="R113" s="353">
        <f t="shared" si="125"/>
        <v>174284.62321968976</v>
      </c>
      <c r="S113" s="353">
        <f t="shared" si="125"/>
        <v>133899.69323853077</v>
      </c>
      <c r="T113" s="353">
        <f t="shared" si="125"/>
        <v>86492.058029189415</v>
      </c>
      <c r="U113" s="353">
        <f t="shared" si="125"/>
        <v>64159.932219616399</v>
      </c>
      <c r="V113" s="353">
        <f t="shared" si="125"/>
        <v>116689.97613396555</v>
      </c>
      <c r="W113" s="353">
        <f t="shared" si="125"/>
        <v>69906.989511954089</v>
      </c>
      <c r="X113" s="353">
        <f t="shared" si="125"/>
        <v>67662.755405758275</v>
      </c>
      <c r="Y113" s="353">
        <f t="shared" si="125"/>
        <v>147374.51276214517</v>
      </c>
      <c r="Z113" s="353">
        <f>SUM(Z110:Z112)</f>
        <v>34865.503078488415</v>
      </c>
      <c r="AA113" s="353">
        <f>SUM(AA110:AA112)</f>
        <v>134093.62319811565</v>
      </c>
      <c r="AB113" s="353">
        <f t="shared" si="125"/>
        <v>109533.04559081205</v>
      </c>
      <c r="AC113" s="353">
        <f t="shared" si="125"/>
        <v>61731.898379445716</v>
      </c>
      <c r="AD113" s="353">
        <f t="shared" si="125"/>
        <v>108565.97898245107</v>
      </c>
      <c r="AE113" s="353">
        <f t="shared" ref="AE113" si="126">SUM(AE110:AE112)</f>
        <v>109295.21930544538</v>
      </c>
      <c r="AF113" s="353">
        <f t="shared" ref="AF113:AH113" si="127">SUM(AF110:AF112)</f>
        <v>84669.970464098558</v>
      </c>
      <c r="AG113" s="353">
        <f t="shared" si="127"/>
        <v>84684.970464098209</v>
      </c>
      <c r="AH113" s="353">
        <f t="shared" si="127"/>
        <v>108565.97898245107</v>
      </c>
    </row>
    <row r="114" spans="2:34" ht="12.75" hidden="1" customHeight="1">
      <c r="B114" s="124" t="s">
        <v>169</v>
      </c>
      <c r="C114" s="124"/>
      <c r="D114" s="126">
        <f t="shared" ref="D114:AD114" si="128">+D113/D95</f>
        <v>9.5972361990605187E-2</v>
      </c>
      <c r="E114" s="126">
        <f t="shared" si="128"/>
        <v>0.15537308996822383</v>
      </c>
      <c r="F114" s="126">
        <f t="shared" si="128"/>
        <v>9.8764313696396669E-2</v>
      </c>
      <c r="G114" s="126">
        <f t="shared" si="128"/>
        <v>9.1481966314280821E-2</v>
      </c>
      <c r="H114" s="126">
        <f t="shared" si="128"/>
        <v>0.4000224987482584</v>
      </c>
      <c r="I114" s="476">
        <f t="shared" si="128"/>
        <v>0.3544103157130935</v>
      </c>
      <c r="J114" s="126">
        <f t="shared" si="128"/>
        <v>0.12629239781029375</v>
      </c>
      <c r="K114" s="126">
        <f t="shared" si="128"/>
        <v>0.14268151386577624</v>
      </c>
      <c r="L114" s="126">
        <f t="shared" si="128"/>
        <v>8.4855541956342956E-2</v>
      </c>
      <c r="M114" s="476">
        <f t="shared" si="128"/>
        <v>0.12759525738316288</v>
      </c>
      <c r="N114" s="126">
        <f t="shared" si="128"/>
        <v>0.13545029086433769</v>
      </c>
      <c r="O114" s="126">
        <f t="shared" si="128"/>
        <v>0.10684397214126358</v>
      </c>
      <c r="P114" s="126">
        <f t="shared" si="128"/>
        <v>0.10623564286751219</v>
      </c>
      <c r="Q114" s="476">
        <f t="shared" si="128"/>
        <v>0.14811375495835571</v>
      </c>
      <c r="R114" s="126">
        <f t="shared" si="128"/>
        <v>0.15426210634569373</v>
      </c>
      <c r="S114" s="126">
        <f t="shared" si="128"/>
        <v>0.12441147027087508</v>
      </c>
      <c r="T114" s="126">
        <f t="shared" si="128"/>
        <v>7.4315748767547388E-2</v>
      </c>
      <c r="U114" s="476">
        <f t="shared" si="128"/>
        <v>3.9547056590368689E-2</v>
      </c>
      <c r="V114" s="126">
        <f t="shared" si="128"/>
        <v>8.5992290081051637E-2</v>
      </c>
      <c r="W114" s="126">
        <f t="shared" si="128"/>
        <v>4.9100762818274364E-2</v>
      </c>
      <c r="X114" s="126">
        <f t="shared" si="128"/>
        <v>4.9456041360753322E-2</v>
      </c>
      <c r="Y114" s="476">
        <f t="shared" si="128"/>
        <v>9.2891388337322439E-2</v>
      </c>
      <c r="Z114" s="126">
        <f t="shared" si="128"/>
        <v>2.6118838697949572E-2</v>
      </c>
      <c r="AA114" s="126">
        <f t="shared" si="128"/>
        <v>7.2192935097224339E-2</v>
      </c>
      <c r="AB114" s="126">
        <f t="shared" si="128"/>
        <v>7.9706649307487068E-2</v>
      </c>
      <c r="AC114" s="476">
        <f t="shared" si="128"/>
        <v>2.9710234180979605E-2</v>
      </c>
      <c r="AD114" s="126">
        <f t="shared" si="128"/>
        <v>7.5817576904491493E-2</v>
      </c>
      <c r="AE114" s="126">
        <f t="shared" ref="AE114" si="129">+AE113/AE95</f>
        <v>8.4890582179981591E-2</v>
      </c>
      <c r="AF114" s="126">
        <f t="shared" ref="AF114:AH114" si="130">+AF113/AF95</f>
        <v>6.6276400117155521E-2</v>
      </c>
      <c r="AG114" s="476">
        <f t="shared" si="130"/>
        <v>6.6287882102863335E-2</v>
      </c>
      <c r="AH114" s="126">
        <f t="shared" si="130"/>
        <v>7.5817576904491493E-2</v>
      </c>
    </row>
    <row r="115" spans="2:34" ht="12.75" hidden="1" customHeight="1">
      <c r="B115" s="12"/>
      <c r="C115" s="12"/>
      <c r="D115" s="12"/>
      <c r="E115" s="12"/>
      <c r="F115" s="12"/>
      <c r="G115" s="12"/>
      <c r="H115" s="12"/>
      <c r="I115" s="441"/>
      <c r="J115" s="12"/>
      <c r="K115" s="12"/>
      <c r="L115" s="12"/>
      <c r="M115" s="441"/>
      <c r="N115" s="12"/>
      <c r="O115" s="12"/>
      <c r="P115" s="12"/>
      <c r="Q115" s="441"/>
      <c r="R115" s="12"/>
      <c r="S115" s="12"/>
      <c r="T115" s="12"/>
      <c r="U115" s="441"/>
      <c r="V115" s="12"/>
      <c r="W115" s="12"/>
      <c r="X115" s="12"/>
      <c r="Y115" s="441"/>
      <c r="Z115" s="12"/>
      <c r="AA115" s="12"/>
      <c r="AB115" s="12"/>
      <c r="AC115" s="441"/>
      <c r="AD115" s="12"/>
      <c r="AE115" s="12"/>
      <c r="AF115" s="12"/>
      <c r="AG115" s="441"/>
      <c r="AH115" s="12"/>
    </row>
    <row r="116" spans="2:34" ht="12.75" hidden="1" customHeight="1">
      <c r="B116" s="12"/>
      <c r="C116" s="12"/>
      <c r="D116" s="12"/>
      <c r="E116" s="12"/>
      <c r="F116" s="12"/>
      <c r="G116" s="12"/>
      <c r="H116" s="12"/>
      <c r="I116" s="441"/>
      <c r="J116" s="12"/>
      <c r="K116" s="12"/>
      <c r="L116" s="12"/>
      <c r="M116" s="441"/>
      <c r="N116" s="12"/>
      <c r="O116" s="12"/>
      <c r="P116" s="12"/>
      <c r="Q116" s="441"/>
      <c r="R116" s="12"/>
      <c r="S116" s="12"/>
      <c r="T116" s="12"/>
      <c r="U116" s="441"/>
      <c r="V116" s="12"/>
      <c r="W116" s="12"/>
      <c r="X116" s="12"/>
      <c r="Y116" s="441"/>
      <c r="Z116" s="12"/>
      <c r="AA116" s="12"/>
      <c r="AB116" s="12"/>
      <c r="AC116" s="441"/>
      <c r="AD116" s="12"/>
      <c r="AE116" s="12"/>
      <c r="AF116" s="12"/>
      <c r="AG116" s="441"/>
      <c r="AH116" s="12"/>
    </row>
    <row r="117" spans="2:34" ht="12.75" hidden="1" customHeight="1">
      <c r="B117" s="12"/>
      <c r="C117" s="12"/>
      <c r="D117" s="12"/>
      <c r="E117" s="12"/>
      <c r="F117" s="12"/>
      <c r="G117" s="12"/>
      <c r="H117" s="12"/>
      <c r="I117" s="441"/>
      <c r="J117" s="12"/>
      <c r="K117" s="12"/>
      <c r="L117" s="12"/>
      <c r="M117" s="441"/>
      <c r="N117" s="12"/>
      <c r="O117" s="12"/>
      <c r="P117" s="12"/>
      <c r="Q117" s="441"/>
      <c r="R117" s="12"/>
      <c r="S117" s="12"/>
      <c r="T117" s="12"/>
      <c r="U117" s="441"/>
      <c r="V117" s="12"/>
      <c r="W117" s="12"/>
      <c r="X117" s="12"/>
      <c r="Y117" s="441"/>
      <c r="Z117" s="12"/>
      <c r="AA117" s="12"/>
      <c r="AB117" s="12"/>
      <c r="AC117" s="441"/>
      <c r="AD117" s="12"/>
      <c r="AE117" s="12"/>
      <c r="AF117" s="12"/>
      <c r="AG117" s="441"/>
      <c r="AH117" s="12"/>
    </row>
    <row r="118" spans="2:34" ht="12.75" hidden="1" customHeight="1">
      <c r="B118" s="12"/>
      <c r="C118" s="12"/>
      <c r="D118" s="12"/>
      <c r="E118" s="12"/>
      <c r="F118" s="12"/>
      <c r="G118" s="12"/>
      <c r="H118" s="12"/>
      <c r="I118" s="441"/>
      <c r="J118" s="12"/>
      <c r="K118" s="12"/>
      <c r="L118" s="12"/>
      <c r="M118" s="441"/>
      <c r="N118" s="12"/>
      <c r="O118" s="12"/>
      <c r="P118" s="12"/>
      <c r="Q118" s="441"/>
      <c r="R118" s="12"/>
      <c r="S118" s="12"/>
      <c r="T118" s="12"/>
      <c r="U118" s="441"/>
      <c r="V118" s="12"/>
      <c r="W118" s="12"/>
      <c r="X118" s="12"/>
      <c r="Y118" s="441"/>
      <c r="Z118" s="12"/>
      <c r="AA118" s="12"/>
      <c r="AB118" s="12"/>
      <c r="AC118" s="441"/>
      <c r="AD118" s="12"/>
      <c r="AE118" s="12"/>
      <c r="AF118" s="12"/>
      <c r="AG118" s="441"/>
      <c r="AH118" s="12"/>
    </row>
    <row r="119" spans="2:34" ht="12.75" hidden="1" customHeight="1">
      <c r="B119" s="12"/>
      <c r="C119" s="12"/>
      <c r="D119" s="12"/>
      <c r="E119" s="12"/>
      <c r="F119" s="12"/>
      <c r="G119" s="12"/>
      <c r="H119" s="12"/>
      <c r="I119" s="441"/>
      <c r="J119" s="12"/>
      <c r="K119" s="12"/>
      <c r="L119" s="12"/>
      <c r="M119" s="441"/>
      <c r="N119" s="12"/>
      <c r="O119" s="12"/>
      <c r="P119" s="12"/>
      <c r="Q119" s="441"/>
      <c r="R119" s="12"/>
      <c r="S119" s="12"/>
      <c r="T119" s="12"/>
      <c r="U119" s="441"/>
      <c r="V119" s="12"/>
      <c r="W119" s="12"/>
      <c r="X119" s="12"/>
      <c r="Y119" s="441"/>
      <c r="Z119" s="12"/>
      <c r="AA119" s="12"/>
      <c r="AB119" s="12"/>
      <c r="AC119" s="441"/>
      <c r="AD119" s="12"/>
      <c r="AE119" s="12"/>
      <c r="AF119" s="12"/>
      <c r="AG119" s="441"/>
      <c r="AH119" s="12"/>
    </row>
    <row r="120" spans="2:34" ht="12.75" hidden="1" customHeight="1">
      <c r="B120" s="15" t="s">
        <v>92</v>
      </c>
      <c r="C120" s="15"/>
      <c r="D120" s="15"/>
      <c r="E120" s="15"/>
      <c r="F120" s="15"/>
      <c r="G120" s="15"/>
      <c r="H120" s="15"/>
      <c r="I120" s="448"/>
      <c r="J120" s="15"/>
      <c r="K120" s="15"/>
      <c r="L120" s="15"/>
      <c r="M120" s="448"/>
      <c r="N120" s="15"/>
      <c r="O120" s="15"/>
      <c r="P120" s="15"/>
      <c r="Q120" s="448"/>
      <c r="R120" s="15"/>
      <c r="S120" s="15"/>
      <c r="T120" s="15"/>
      <c r="U120" s="448"/>
      <c r="V120" s="15"/>
      <c r="W120" s="15"/>
      <c r="X120" s="15"/>
      <c r="Y120" s="448"/>
      <c r="Z120" s="15"/>
      <c r="AA120" s="15"/>
      <c r="AB120" s="15"/>
      <c r="AC120" s="448"/>
      <c r="AD120" s="15"/>
      <c r="AE120" s="15"/>
      <c r="AF120" s="15"/>
      <c r="AG120" s="448"/>
      <c r="AH120" s="15"/>
    </row>
    <row r="121" spans="2:34" ht="12.75" hidden="1" customHeight="1">
      <c r="B121" s="127" t="s">
        <v>93</v>
      </c>
      <c r="C121" s="127"/>
      <c r="D121" s="120">
        <v>32411.239135587384</v>
      </c>
      <c r="E121" s="120">
        <v>71068.218539918569</v>
      </c>
      <c r="F121" s="120">
        <v>42408.133104537708</v>
      </c>
      <c r="G121" s="120">
        <v>34660.739476876181</v>
      </c>
      <c r="H121" s="120">
        <v>311113.76576973789</v>
      </c>
      <c r="I121" s="471">
        <v>200044.20465146156</v>
      </c>
      <c r="J121" s="120">
        <v>70815.077860798556</v>
      </c>
      <c r="K121" s="120">
        <v>77833.960168979233</v>
      </c>
      <c r="L121" s="120">
        <v>46469.114805335237</v>
      </c>
      <c r="M121" s="471">
        <v>62070.982442578497</v>
      </c>
      <c r="N121" s="120">
        <v>76367.653183039554</v>
      </c>
      <c r="O121" s="120">
        <v>50599.133002073315</v>
      </c>
      <c r="P121" s="120">
        <v>59337.072593999997</v>
      </c>
      <c r="Q121" s="471">
        <v>86512.70745799999</v>
      </c>
      <c r="R121" s="120">
        <v>111120.16192768978</v>
      </c>
      <c r="S121" s="120">
        <v>86757.214829643097</v>
      </c>
      <c r="T121" s="120">
        <v>62027.215775189019</v>
      </c>
      <c r="U121" s="471">
        <v>30064.131358617538</v>
      </c>
      <c r="V121" s="120">
        <v>68983.23209420187</v>
      </c>
      <c r="W121" s="120">
        <v>35671.870271953536</v>
      </c>
      <c r="X121" s="120">
        <v>44390.893129758173</v>
      </c>
      <c r="Y121" s="471">
        <v>95505.331467145501</v>
      </c>
      <c r="Z121" s="120">
        <v>25441.49059348843</v>
      </c>
      <c r="AA121" s="120">
        <v>83586.196560115175</v>
      </c>
      <c r="AB121" s="120">
        <v>65305.174572811244</v>
      </c>
      <c r="AC121" s="471">
        <v>21152.370323986979</v>
      </c>
      <c r="AD121" s="120">
        <v>58735.456715451022</v>
      </c>
      <c r="AE121" s="120">
        <v>63967.488114741493</v>
      </c>
      <c r="AF121" s="120">
        <v>63534.393913869717</v>
      </c>
      <c r="AG121" s="471">
        <v>63535.393913869702</v>
      </c>
      <c r="AH121" s="120">
        <v>58735.456715451022</v>
      </c>
    </row>
    <row r="122" spans="2:34" ht="12.75" hidden="1" customHeight="1">
      <c r="B122" s="127" t="s">
        <v>94</v>
      </c>
      <c r="C122" s="127"/>
      <c r="D122" s="120">
        <v>29651.78656790292</v>
      </c>
      <c r="E122" s="120">
        <v>47395.971532520431</v>
      </c>
      <c r="F122" s="120">
        <v>27183.208757313128</v>
      </c>
      <c r="G122" s="120">
        <v>34698.500708057967</v>
      </c>
      <c r="H122" s="120">
        <v>18214.008529358747</v>
      </c>
      <c r="I122" s="471">
        <v>88487.172093402856</v>
      </c>
      <c r="J122" s="120">
        <v>27550.135564343582</v>
      </c>
      <c r="K122" s="120">
        <v>36771.364163246479</v>
      </c>
      <c r="L122" s="120">
        <v>21688.957279896611</v>
      </c>
      <c r="M122" s="471">
        <v>40097.670605058629</v>
      </c>
      <c r="N122" s="120">
        <v>39901.659711000044</v>
      </c>
      <c r="O122" s="120">
        <v>37244.835392000328</v>
      </c>
      <c r="P122" s="120">
        <v>31874.29039200001</v>
      </c>
      <c r="Q122" s="471">
        <v>73327.162127000003</v>
      </c>
      <c r="R122" s="120">
        <v>63164.461291999949</v>
      </c>
      <c r="S122" s="120">
        <v>46862.274499999985</v>
      </c>
      <c r="T122" s="120">
        <v>24464.842254000381</v>
      </c>
      <c r="U122" s="471">
        <v>34095.800860999181</v>
      </c>
      <c r="V122" s="120">
        <v>47700.993801999852</v>
      </c>
      <c r="W122" s="120">
        <v>34235.119240000349</v>
      </c>
      <c r="X122" s="120">
        <v>23271.862276000029</v>
      </c>
      <c r="Y122" s="471">
        <v>51869.181294999245</v>
      </c>
      <c r="Z122" s="120">
        <v>9424.0124849999465</v>
      </c>
      <c r="AA122" s="120">
        <v>50507.426637999997</v>
      </c>
      <c r="AB122" s="120">
        <v>44227.378394999294</v>
      </c>
      <c r="AC122" s="471">
        <v>40579.717261001584</v>
      </c>
      <c r="AD122" s="120">
        <v>49830.522267000073</v>
      </c>
      <c r="AE122" s="120">
        <v>45327.749359999645</v>
      </c>
      <c r="AF122" s="120">
        <v>21135.310845999818</v>
      </c>
      <c r="AG122" s="471">
        <v>21136.3108459998</v>
      </c>
      <c r="AH122" s="120">
        <v>49830.522267000073</v>
      </c>
    </row>
    <row r="123" spans="2:34" ht="12.75" hidden="1" customHeight="1">
      <c r="B123" s="123" t="s">
        <v>95</v>
      </c>
      <c r="C123" s="123"/>
      <c r="D123" s="353">
        <v>62063.025703490304</v>
      </c>
      <c r="E123" s="353">
        <v>118464.190072439</v>
      </c>
      <c r="F123" s="353">
        <v>69591.341861850844</v>
      </c>
      <c r="G123" s="353">
        <v>69359.24018493414</v>
      </c>
      <c r="H123" s="353">
        <v>329327.77429909661</v>
      </c>
      <c r="I123" s="475">
        <v>288531.37674486439</v>
      </c>
      <c r="J123" s="353">
        <v>98365.213425142138</v>
      </c>
      <c r="K123" s="353">
        <v>114605.32433222572</v>
      </c>
      <c r="L123" s="353">
        <v>68158.072085231848</v>
      </c>
      <c r="M123" s="475">
        <v>102168.65304763713</v>
      </c>
      <c r="N123" s="353">
        <v>116269.3128940396</v>
      </c>
      <c r="O123" s="353">
        <f>+O121+O122</f>
        <v>87843.968394073643</v>
      </c>
      <c r="P123" s="353">
        <f>+P121+P122</f>
        <v>91211.362986000007</v>
      </c>
      <c r="Q123" s="475">
        <f>+Q121+Q122</f>
        <v>159839.86958499998</v>
      </c>
      <c r="R123" s="353">
        <f>+SUM(R121:R122)</f>
        <v>174284.62321968973</v>
      </c>
      <c r="S123" s="353">
        <f>+SUM(S121:S122)</f>
        <v>133619.48932964308</v>
      </c>
      <c r="T123" s="353">
        <f>+SUM(T121:T122)</f>
        <v>86492.0580291894</v>
      </c>
      <c r="U123" s="475">
        <f>+SUM(U121:U122)</f>
        <v>64159.93221961672</v>
      </c>
      <c r="V123" s="475">
        <f t="shared" ref="V123:W123" si="131">+SUM(V121:V122)</f>
        <v>116684.22589620172</v>
      </c>
      <c r="W123" s="475">
        <f t="shared" si="131"/>
        <v>69906.989511953885</v>
      </c>
      <c r="X123" s="475">
        <f t="shared" ref="X123:AA123" si="132">+SUM(X121:X122)</f>
        <v>67662.755405758202</v>
      </c>
      <c r="Y123" s="475">
        <f t="shared" si="132"/>
        <v>147374.51276214473</v>
      </c>
      <c r="Z123" s="475">
        <f t="shared" si="132"/>
        <v>34865.503078488378</v>
      </c>
      <c r="AA123" s="475">
        <f t="shared" si="132"/>
        <v>134093.62319811518</v>
      </c>
      <c r="AB123" s="475">
        <f t="shared" ref="AB123:AD123" si="133">+SUM(AB121:AB122)</f>
        <v>109532.55296781054</v>
      </c>
      <c r="AC123" s="475">
        <f t="shared" si="133"/>
        <v>61732.087584988563</v>
      </c>
      <c r="AD123" s="475">
        <f t="shared" si="133"/>
        <v>108565.9789824511</v>
      </c>
      <c r="AE123" s="475">
        <f t="shared" ref="AE123" si="134">+SUM(AE121:AE122)</f>
        <v>109295.23747474114</v>
      </c>
      <c r="AF123" s="475">
        <f t="shared" ref="AF123:AH123" si="135">+SUM(AF121:AF122)</f>
        <v>84669.704759869535</v>
      </c>
      <c r="AG123" s="475">
        <f t="shared" si="135"/>
        <v>84671.704759869506</v>
      </c>
      <c r="AH123" s="475">
        <f t="shared" si="135"/>
        <v>108565.9789824511</v>
      </c>
    </row>
    <row r="124" spans="2:34" ht="12.75" hidden="1" customHeight="1">
      <c r="B124" s="12"/>
      <c r="C124" s="12"/>
      <c r="D124" s="12"/>
      <c r="E124" s="12"/>
      <c r="F124" s="12"/>
      <c r="G124" s="12"/>
      <c r="H124" s="12"/>
      <c r="I124" s="441"/>
      <c r="J124" s="12"/>
      <c r="K124" s="12"/>
      <c r="L124" s="12"/>
      <c r="M124" s="441"/>
      <c r="N124" s="12"/>
      <c r="O124" s="12"/>
      <c r="P124" s="12"/>
      <c r="Q124" s="441"/>
      <c r="R124" s="12"/>
      <c r="S124" s="12"/>
      <c r="T124" s="12"/>
      <c r="U124" s="441"/>
      <c r="V124" s="12"/>
      <c r="W124" s="12"/>
      <c r="X124" s="12"/>
      <c r="Y124" s="441"/>
      <c r="Z124" s="12"/>
      <c r="AA124" s="12"/>
      <c r="AB124" s="12"/>
      <c r="AC124" s="441"/>
      <c r="AD124" s="12"/>
      <c r="AE124" s="12"/>
      <c r="AF124" s="12"/>
      <c r="AG124" s="441"/>
      <c r="AH124" s="12"/>
    </row>
    <row r="125" spans="2:34" ht="12.75" hidden="1" customHeight="1">
      <c r="B125" s="128" t="s">
        <v>96</v>
      </c>
      <c r="C125" s="128"/>
      <c r="D125" s="354">
        <v>239750.32773660865</v>
      </c>
      <c r="E125" s="354">
        <v>261581.90328273986</v>
      </c>
      <c r="F125" s="354">
        <v>237867.92435595076</v>
      </c>
      <c r="G125" s="354">
        <v>257710.23755227317</v>
      </c>
      <c r="H125" s="354">
        <v>282918.86105039751</v>
      </c>
      <c r="I125" s="479">
        <v>344602.34123425058</v>
      </c>
      <c r="J125" s="354">
        <v>290566.50399241433</v>
      </c>
      <c r="K125" s="354">
        <v>275315.20404340164</v>
      </c>
      <c r="L125" s="354">
        <v>207351.48219282288</v>
      </c>
      <c r="M125" s="479">
        <v>283850.3861301305</v>
      </c>
      <c r="N125" s="354">
        <v>289138.17149550514</v>
      </c>
      <c r="O125" s="354">
        <v>261299.85626928322</v>
      </c>
      <c r="P125" s="354">
        <v>252873.84352700005</v>
      </c>
      <c r="Q125" s="479">
        <v>355242.84576699999</v>
      </c>
      <c r="R125" s="354">
        <v>417204.54135903443</v>
      </c>
      <c r="S125" s="354">
        <v>396588.97289335361</v>
      </c>
      <c r="T125" s="354">
        <v>341999.82043394062</v>
      </c>
      <c r="U125" s="479">
        <v>420672.0537879765</v>
      </c>
      <c r="V125" s="354">
        <v>471724.33172848227</v>
      </c>
      <c r="W125" s="354">
        <v>435299.57012765185</v>
      </c>
      <c r="X125" s="572">
        <v>373632</v>
      </c>
      <c r="Y125" s="479">
        <v>426144.03559149767</v>
      </c>
      <c r="Z125" s="354">
        <v>328045.84981495491</v>
      </c>
      <c r="AA125" s="354">
        <v>451562.35337404429</v>
      </c>
      <c r="AB125" s="354">
        <v>339761.39809595572</v>
      </c>
      <c r="AC125" s="479">
        <v>353663.47938738868</v>
      </c>
      <c r="AD125" s="354">
        <v>472444.89547473122</v>
      </c>
      <c r="AE125" s="354">
        <v>436730.94617051713</v>
      </c>
      <c r="AF125" s="354">
        <v>378664.2089388466</v>
      </c>
      <c r="AG125" s="479">
        <v>378665.208938847</v>
      </c>
      <c r="AH125" s="354">
        <v>472444.89547473122</v>
      </c>
    </row>
    <row r="126" spans="2:34" ht="12.75" hidden="1" customHeight="1">
      <c r="B126" s="129" t="s">
        <v>97</v>
      </c>
      <c r="C126" s="129"/>
      <c r="D126" s="355">
        <f t="shared" ref="D126:L126" si="136">+D125/D95</f>
        <v>0.37074256338762629</v>
      </c>
      <c r="E126" s="355">
        <f t="shared" si="136"/>
        <v>0.34308079570675276</v>
      </c>
      <c r="F126" s="355">
        <f t="shared" si="136"/>
        <v>0.33758311983750405</v>
      </c>
      <c r="G126" s="355">
        <f t="shared" si="136"/>
        <v>0.33990913406406265</v>
      </c>
      <c r="H126" s="355">
        <f t="shared" si="136"/>
        <v>0.34365231913274719</v>
      </c>
      <c r="I126" s="480">
        <f t="shared" si="136"/>
        <v>0.42328221855080034</v>
      </c>
      <c r="J126" s="355">
        <f t="shared" si="136"/>
        <v>0.37306217548628595</v>
      </c>
      <c r="K126" s="355">
        <f t="shared" si="136"/>
        <v>0.34276234836440095</v>
      </c>
      <c r="L126" s="355">
        <f t="shared" si="136"/>
        <v>0.25814876886365912</v>
      </c>
      <c r="M126" s="480">
        <v>0.35449540041501176</v>
      </c>
      <c r="N126" s="355">
        <f>N125/N95</f>
        <v>0.33683736881407711</v>
      </c>
      <c r="O126" s="355">
        <f>O125/O95</f>
        <v>0.31781709176102074</v>
      </c>
      <c r="P126" s="355">
        <f>P125/P95</f>
        <v>0.29452706825127623</v>
      </c>
      <c r="Q126" s="480">
        <f>Q125/Q95</f>
        <v>0.32918164876668593</v>
      </c>
      <c r="R126" s="355">
        <v>0.36927440951522122</v>
      </c>
      <c r="S126" s="355">
        <f t="shared" ref="S126:AD126" si="137">+S125/S95</f>
        <v>0.36848640962143953</v>
      </c>
      <c r="T126" s="355">
        <f t="shared" si="137"/>
        <v>0.29385325442640808</v>
      </c>
      <c r="U126" s="480">
        <f t="shared" si="137"/>
        <v>0.25929487363225884</v>
      </c>
      <c r="V126" s="355">
        <f t="shared" si="137"/>
        <v>0.34762759335656868</v>
      </c>
      <c r="W126" s="355">
        <f t="shared" si="137"/>
        <v>0.30574254587346733</v>
      </c>
      <c r="X126" s="355">
        <f t="shared" si="137"/>
        <v>0.27309499199212967</v>
      </c>
      <c r="Y126" s="480">
        <f t="shared" si="137"/>
        <v>0.26860215077794275</v>
      </c>
      <c r="Z126" s="355">
        <f t="shared" si="137"/>
        <v>0.24574940500815709</v>
      </c>
      <c r="AA126" s="355">
        <f t="shared" si="137"/>
        <v>0.24311082728608358</v>
      </c>
      <c r="AB126" s="355">
        <f t="shared" si="137"/>
        <v>0.24724266964532848</v>
      </c>
      <c r="AC126" s="480">
        <f t="shared" si="137"/>
        <v>0.17021062156996503</v>
      </c>
      <c r="AD126" s="355">
        <f t="shared" si="137"/>
        <v>0.32993417948711051</v>
      </c>
      <c r="AE126" s="355">
        <f t="shared" ref="AE126" si="138">+AE125/AE95</f>
        <v>0.33921286321607902</v>
      </c>
      <c r="AF126" s="355">
        <f t="shared" ref="AF126:AH126" si="139">+AF125/AF95</f>
        <v>0.29640379563281527</v>
      </c>
      <c r="AG126" s="480">
        <f t="shared" si="139"/>
        <v>0.29640341832835398</v>
      </c>
      <c r="AH126" s="355">
        <f t="shared" si="139"/>
        <v>0.32993417948711051</v>
      </c>
    </row>
    <row r="127" spans="2:34" ht="12.75" hidden="1" customHeight="1">
      <c r="B127" s="116"/>
      <c r="C127" s="116"/>
      <c r="D127" s="116"/>
      <c r="E127" s="116"/>
      <c r="F127" s="116"/>
      <c r="G127" s="116"/>
      <c r="H127" s="116"/>
      <c r="I127" s="473"/>
      <c r="J127" s="116"/>
      <c r="K127" s="116"/>
      <c r="L127" s="116"/>
      <c r="M127" s="473"/>
      <c r="N127" s="116"/>
      <c r="O127" s="116"/>
      <c r="P127" s="116"/>
      <c r="Q127" s="473"/>
      <c r="R127" s="116"/>
      <c r="S127" s="116"/>
      <c r="T127" s="116"/>
      <c r="U127" s="473"/>
      <c r="V127" s="116"/>
      <c r="W127" s="116"/>
      <c r="X127" s="116"/>
      <c r="Y127" s="473"/>
      <c r="Z127" s="116"/>
      <c r="AA127" s="116"/>
      <c r="AB127" s="116"/>
      <c r="AC127" s="473"/>
      <c r="AD127" s="116"/>
      <c r="AE127" s="116"/>
      <c r="AF127" s="116"/>
      <c r="AG127" s="473"/>
      <c r="AH127" s="116"/>
    </row>
    <row r="128" spans="2:34" ht="12.75" hidden="1" customHeight="1">
      <c r="B128" s="116"/>
      <c r="C128" s="116"/>
      <c r="D128" s="116"/>
      <c r="E128" s="116"/>
      <c r="F128" s="116"/>
      <c r="G128" s="116"/>
      <c r="H128" s="116"/>
      <c r="I128" s="473"/>
      <c r="J128" s="116"/>
      <c r="K128" s="116"/>
      <c r="L128" s="116"/>
      <c r="M128" s="473"/>
      <c r="N128" s="116"/>
      <c r="O128" s="116"/>
      <c r="P128" s="116"/>
      <c r="Q128" s="473"/>
      <c r="R128" s="116"/>
      <c r="S128" s="116"/>
      <c r="T128" s="116"/>
      <c r="U128" s="473"/>
      <c r="V128" s="116"/>
      <c r="W128" s="116"/>
      <c r="X128" s="116"/>
      <c r="Y128" s="473"/>
      <c r="Z128" s="116"/>
      <c r="AA128" s="116"/>
      <c r="AB128" s="116"/>
      <c r="AC128" s="473"/>
      <c r="AD128" s="116"/>
      <c r="AE128" s="116"/>
      <c r="AF128" s="116"/>
      <c r="AG128" s="473"/>
      <c r="AH128" s="116"/>
    </row>
    <row r="129" spans="2:34" ht="12.75" hidden="1" customHeight="1">
      <c r="B129" s="127" t="s">
        <v>98</v>
      </c>
      <c r="C129" s="127"/>
      <c r="D129" s="120">
        <v>58677.815280999988</v>
      </c>
      <c r="E129" s="120">
        <v>56944.392969000008</v>
      </c>
      <c r="F129" s="120">
        <v>68503.703493000008</v>
      </c>
      <c r="G129" s="120">
        <v>79793.13903099997</v>
      </c>
      <c r="H129" s="120">
        <v>86322.963784999913</v>
      </c>
      <c r="I129" s="471">
        <v>66233.163970000052</v>
      </c>
      <c r="J129" s="120">
        <v>64215.142972000038</v>
      </c>
      <c r="K129" s="120">
        <v>65559.78843700001</v>
      </c>
      <c r="L129" s="120">
        <v>70058.060526000016</v>
      </c>
      <c r="M129" s="471">
        <v>72439.418115000066</v>
      </c>
      <c r="N129" s="120">
        <v>73190.311319</v>
      </c>
      <c r="O129" s="120">
        <v>79026.068452000065</v>
      </c>
      <c r="P129" s="120">
        <v>55154.180909999995</v>
      </c>
      <c r="Q129" s="471">
        <v>80676.863293999952</v>
      </c>
      <c r="R129" s="120">
        <v>79381.022373999993</v>
      </c>
      <c r="S129" s="120">
        <v>79268.116711999988</v>
      </c>
      <c r="T129" s="120">
        <v>81146.351759999961</v>
      </c>
      <c r="U129" s="471">
        <v>75688.360116000025</v>
      </c>
      <c r="V129" s="120">
        <v>80017.180307999981</v>
      </c>
      <c r="W129" s="120">
        <v>81703.000804000025</v>
      </c>
      <c r="X129" s="120">
        <v>88981.825617999944</v>
      </c>
      <c r="Y129" s="471">
        <v>100272.03160800005</v>
      </c>
      <c r="Z129" s="120">
        <v>94742.182695999974</v>
      </c>
      <c r="AA129" s="120">
        <v>94077.377237000037</v>
      </c>
      <c r="AB129" s="120">
        <v>94463</v>
      </c>
      <c r="AC129" s="471">
        <v>108812</v>
      </c>
      <c r="AD129" s="120">
        <v>99705.514959999986</v>
      </c>
      <c r="AE129" s="120">
        <v>109319</v>
      </c>
      <c r="AF129" s="120">
        <v>110057</v>
      </c>
      <c r="AG129" s="471">
        <v>110058</v>
      </c>
      <c r="AH129" s="120">
        <v>99705.514959999986</v>
      </c>
    </row>
    <row r="130" spans="2:34" ht="12.75" customHeight="1">
      <c r="B130" s="352"/>
      <c r="C130" s="352"/>
      <c r="D130" s="352"/>
      <c r="E130" s="352"/>
      <c r="F130" s="352"/>
      <c r="G130" s="352"/>
      <c r="H130" s="352"/>
      <c r="I130" s="352"/>
      <c r="J130" s="352"/>
      <c r="K130" s="352"/>
      <c r="L130" s="352"/>
      <c r="M130" s="352"/>
      <c r="N130" s="352"/>
      <c r="O130" s="352"/>
      <c r="P130" s="352"/>
      <c r="Q130" s="352"/>
      <c r="R130" s="352"/>
      <c r="S130" s="352"/>
      <c r="T130" s="352"/>
      <c r="W130" s="352"/>
      <c r="X130" s="352"/>
      <c r="AA130" s="352"/>
      <c r="AB130" s="352"/>
      <c r="AE130" s="352"/>
      <c r="AF130" s="352"/>
    </row>
    <row r="131" spans="2:34" ht="12.75" hidden="1" customHeight="1">
      <c r="B131" s="415" t="s">
        <v>174</v>
      </c>
      <c r="C131" s="415"/>
      <c r="D131" s="10"/>
      <c r="E131" s="10"/>
      <c r="F131" s="10"/>
      <c r="G131" s="10"/>
      <c r="H131" s="10"/>
      <c r="I131" s="10"/>
      <c r="J131" s="10"/>
      <c r="K131" s="10"/>
      <c r="L131" s="10"/>
      <c r="M131" s="10"/>
      <c r="N131" s="10"/>
      <c r="O131" s="10"/>
      <c r="P131" s="10"/>
      <c r="Q131" s="10"/>
      <c r="R131" s="10"/>
      <c r="S131" s="10"/>
      <c r="T131" s="10"/>
      <c r="U131" s="389"/>
      <c r="V131" s="389"/>
      <c r="W131" s="10"/>
      <c r="X131" s="10"/>
      <c r="Y131" s="389"/>
      <c r="Z131" s="389"/>
      <c r="AA131" s="10"/>
      <c r="AB131" s="10"/>
      <c r="AC131" s="389"/>
      <c r="AD131" s="389"/>
      <c r="AE131" s="10"/>
      <c r="AF131" s="10"/>
      <c r="AG131" s="389"/>
      <c r="AH131" s="389"/>
    </row>
    <row r="132" spans="2:34" ht="12.75" hidden="1" customHeight="1">
      <c r="B132" s="403" t="s">
        <v>166</v>
      </c>
      <c r="C132" s="403"/>
      <c r="D132" s="667"/>
      <c r="E132" s="667"/>
      <c r="F132" s="667"/>
      <c r="G132" s="667"/>
      <c r="H132" s="667"/>
      <c r="I132" s="667"/>
      <c r="J132" s="667"/>
      <c r="K132" s="667"/>
      <c r="L132" s="667"/>
      <c r="M132" s="667"/>
      <c r="N132" s="667"/>
      <c r="O132" s="667"/>
      <c r="P132" s="667"/>
      <c r="Q132" s="667"/>
      <c r="R132" s="667"/>
      <c r="S132" s="667"/>
      <c r="T132" s="667"/>
      <c r="U132" s="668"/>
      <c r="V132" s="668"/>
      <c r="W132" s="667"/>
      <c r="X132" s="667"/>
      <c r="Y132" s="668"/>
      <c r="Z132" s="668"/>
      <c r="AA132" s="667"/>
      <c r="AB132" s="667"/>
      <c r="AC132" s="668"/>
      <c r="AD132" s="668"/>
      <c r="AE132" s="667"/>
      <c r="AF132" s="667"/>
      <c r="AG132" s="668"/>
      <c r="AH132" s="668"/>
    </row>
    <row r="133" spans="2:34" ht="12.75" hidden="1" customHeight="1">
      <c r="B133" s="404" t="s">
        <v>175</v>
      </c>
      <c r="C133" s="404"/>
      <c r="D133" s="10"/>
      <c r="E133" s="10"/>
      <c r="F133" s="10"/>
      <c r="G133" s="10"/>
      <c r="H133" s="10"/>
      <c r="I133" s="10"/>
      <c r="J133" s="10"/>
      <c r="K133" s="10"/>
      <c r="L133" s="10"/>
      <c r="M133" s="10"/>
      <c r="N133" s="10"/>
      <c r="O133" s="10"/>
      <c r="P133" s="10"/>
      <c r="Q133" s="10"/>
      <c r="R133" s="10"/>
      <c r="S133" s="10"/>
      <c r="T133" s="10"/>
      <c r="U133" s="389"/>
      <c r="V133" s="389"/>
      <c r="W133" s="10"/>
      <c r="X133" s="10"/>
      <c r="Y133" s="389"/>
      <c r="Z133" s="389"/>
      <c r="AA133" s="10"/>
      <c r="AB133" s="10"/>
      <c r="AC133" s="389"/>
      <c r="AD133" s="389"/>
      <c r="AE133" s="10"/>
      <c r="AF133" s="10"/>
      <c r="AG133" s="389"/>
      <c r="AH133" s="389"/>
    </row>
    <row r="134" spans="2:34" ht="12.75" hidden="1" customHeight="1">
      <c r="B134" s="131"/>
      <c r="C134" s="131"/>
      <c r="D134" s="669"/>
      <c r="E134" s="669"/>
      <c r="F134" s="669"/>
      <c r="G134" s="669"/>
      <c r="H134" s="669"/>
      <c r="I134" s="669"/>
      <c r="J134" s="669"/>
      <c r="K134" s="669"/>
      <c r="L134" s="669"/>
      <c r="M134" s="669"/>
      <c r="N134" s="669"/>
      <c r="O134" s="669"/>
      <c r="P134" s="669"/>
      <c r="Q134" s="669"/>
      <c r="R134" s="669"/>
      <c r="S134" s="669"/>
      <c r="T134" s="669"/>
      <c r="U134" s="670"/>
      <c r="V134" s="670"/>
      <c r="W134" s="669"/>
      <c r="X134" s="669"/>
      <c r="Y134" s="670"/>
      <c r="Z134" s="670"/>
      <c r="AA134" s="669"/>
      <c r="AB134" s="669"/>
      <c r="AC134" s="670"/>
      <c r="AD134" s="670"/>
      <c r="AE134" s="669"/>
      <c r="AF134" s="669"/>
      <c r="AG134" s="670"/>
      <c r="AH134" s="670"/>
    </row>
    <row r="135" spans="2:34" ht="12.75" hidden="1" customHeight="1">
      <c r="B135" s="132"/>
      <c r="C135" s="132"/>
      <c r="D135" s="118" t="str">
        <f>+$D$88</f>
        <v>4T 2017</v>
      </c>
      <c r="E135" s="118" t="str">
        <f>+$E$88</f>
        <v>4T 2018</v>
      </c>
      <c r="F135" s="118" t="str">
        <f t="shared" ref="F135:Q135" si="140">+F$88</f>
        <v>1T2019</v>
      </c>
      <c r="G135" s="118" t="str">
        <f t="shared" si="140"/>
        <v>2T2019</v>
      </c>
      <c r="H135" s="118" t="str">
        <f t="shared" si="140"/>
        <v>3T2019</v>
      </c>
      <c r="I135" s="469" t="str">
        <f t="shared" si="140"/>
        <v>4T2019</v>
      </c>
      <c r="J135" s="118" t="str">
        <f t="shared" si="140"/>
        <v>1T20</v>
      </c>
      <c r="K135" s="118" t="str">
        <f t="shared" si="140"/>
        <v>2T20</v>
      </c>
      <c r="L135" s="118" t="str">
        <f t="shared" si="140"/>
        <v>3T20</v>
      </c>
      <c r="M135" s="469" t="str">
        <f t="shared" si="140"/>
        <v>4T20</v>
      </c>
      <c r="N135" s="118" t="str">
        <f t="shared" si="140"/>
        <v>1T21</v>
      </c>
      <c r="O135" s="118" t="str">
        <f t="shared" si="140"/>
        <v>2T21</v>
      </c>
      <c r="P135" s="118" t="str">
        <f t="shared" si="140"/>
        <v>3T21</v>
      </c>
      <c r="Q135" s="469" t="str">
        <f t="shared" si="140"/>
        <v>4T21</v>
      </c>
      <c r="R135" s="118" t="s">
        <v>63</v>
      </c>
      <c r="S135" s="118" t="str">
        <f>+S$88</f>
        <v>2T22</v>
      </c>
      <c r="T135" s="118" t="str">
        <f>+T$2</f>
        <v>3T22</v>
      </c>
      <c r="U135" s="469" t="str">
        <f>+U$2</f>
        <v>4T22</v>
      </c>
      <c r="V135" s="118" t="s">
        <v>67</v>
      </c>
      <c r="W135" s="118" t="str">
        <f>+W$88</f>
        <v>2T23</v>
      </c>
      <c r="X135" s="118" t="str">
        <f>+X$88</f>
        <v>3T23</v>
      </c>
      <c r="Y135" s="469" t="str">
        <f t="shared" ref="Y135:AG135" si="141">+Y2</f>
        <v>4T23</v>
      </c>
      <c r="Z135" s="118" t="str">
        <f t="shared" si="141"/>
        <v>1T24</v>
      </c>
      <c r="AA135" s="118" t="str">
        <f t="shared" si="141"/>
        <v>2T24</v>
      </c>
      <c r="AB135" s="118" t="str">
        <f t="shared" si="141"/>
        <v>3T24</v>
      </c>
      <c r="AC135" s="469" t="str">
        <f t="shared" si="141"/>
        <v>4T24</v>
      </c>
      <c r="AD135" s="118" t="str">
        <f t="shared" si="141"/>
        <v>1T25</v>
      </c>
      <c r="AE135" s="118" t="str">
        <f t="shared" si="141"/>
        <v>2T25</v>
      </c>
      <c r="AF135" s="118" t="str">
        <f t="shared" si="141"/>
        <v>3T25</v>
      </c>
      <c r="AG135" s="469" t="str">
        <f t="shared" si="141"/>
        <v>4T25</v>
      </c>
      <c r="AH135" s="118" t="str">
        <f t="shared" ref="AH135" si="142">+AH2</f>
        <v>1T26</v>
      </c>
    </row>
    <row r="136" spans="2:34" ht="12.75" hidden="1" customHeight="1">
      <c r="B136" s="133"/>
      <c r="C136" s="133"/>
      <c r="D136" s="10"/>
      <c r="E136" s="10"/>
      <c r="F136" s="10"/>
      <c r="G136" s="10"/>
      <c r="H136" s="10"/>
      <c r="I136" s="492"/>
      <c r="J136" s="10"/>
      <c r="K136" s="10"/>
      <c r="L136" s="10"/>
      <c r="M136" s="492"/>
      <c r="N136" s="10"/>
      <c r="O136" s="10"/>
      <c r="P136" s="10"/>
      <c r="Q136" s="492"/>
      <c r="R136" s="10"/>
      <c r="S136" s="10"/>
      <c r="T136" s="10"/>
      <c r="U136" s="441"/>
      <c r="V136" s="12"/>
      <c r="W136" s="10"/>
      <c r="X136" s="10"/>
      <c r="Y136" s="441"/>
      <c r="Z136" s="12"/>
      <c r="AA136" s="10"/>
      <c r="AB136" s="10"/>
      <c r="AC136" s="441"/>
      <c r="AD136" s="12"/>
      <c r="AE136" s="10"/>
      <c r="AF136" s="10"/>
      <c r="AG136" s="441"/>
      <c r="AH136" s="12"/>
    </row>
    <row r="137" spans="2:34" ht="12.75" hidden="1" customHeight="1">
      <c r="B137" s="134" t="s">
        <v>71</v>
      </c>
      <c r="C137" s="134"/>
      <c r="D137" s="356">
        <v>58.989283689999951</v>
      </c>
      <c r="E137" s="356">
        <v>44.95131557000002</v>
      </c>
      <c r="F137" s="356">
        <v>49.193157110000001</v>
      </c>
      <c r="G137" s="356">
        <v>47.114783849999966</v>
      </c>
      <c r="H137" s="356">
        <v>48.092492840000062</v>
      </c>
      <c r="I137" s="493">
        <v>44.595750689999932</v>
      </c>
      <c r="J137" s="356">
        <v>42.069839009999995</v>
      </c>
      <c r="K137" s="356">
        <v>22.267623060000005</v>
      </c>
      <c r="L137" s="356">
        <v>24.25643273</v>
      </c>
      <c r="M137" s="493">
        <v>25.198781240000002</v>
      </c>
      <c r="N137" s="356">
        <v>32.880674560000003</v>
      </c>
      <c r="O137" s="356">
        <v>29.563205000000011</v>
      </c>
      <c r="P137" s="356">
        <v>29.888885200000004</v>
      </c>
      <c r="Q137" s="493">
        <v>33.536381489999968</v>
      </c>
      <c r="R137" s="356">
        <v>44.743580219999998</v>
      </c>
      <c r="S137" s="356">
        <v>32.880175120000004</v>
      </c>
      <c r="T137" s="356">
        <v>30.081003659999979</v>
      </c>
      <c r="U137" s="485">
        <v>28.880268499999985</v>
      </c>
      <c r="V137" s="391">
        <v>30.533271800000009</v>
      </c>
      <c r="W137" s="356">
        <v>34.409985619999986</v>
      </c>
      <c r="X137" s="356">
        <v>26.397404770000009</v>
      </c>
      <c r="Y137" s="485">
        <v>11.97224645</v>
      </c>
      <c r="Z137" s="391">
        <v>8.8373842699999994</v>
      </c>
      <c r="AA137" s="356">
        <v>15.32678582</v>
      </c>
      <c r="AB137" s="356">
        <v>6.0911013099999991</v>
      </c>
      <c r="AC137" s="485">
        <v>2.332704200000002</v>
      </c>
      <c r="AD137" s="391">
        <v>1.9262384300000006</v>
      </c>
      <c r="AE137" s="356">
        <v>4.4469351900000005</v>
      </c>
      <c r="AF137" s="356">
        <v>3.2317238899999978</v>
      </c>
      <c r="AG137" s="485">
        <v>4.2317238899999996</v>
      </c>
      <c r="AH137" s="391">
        <v>1.9262384300000006</v>
      </c>
    </row>
    <row r="138" spans="2:34" ht="12.75" hidden="1" customHeight="1">
      <c r="B138" s="134" t="s">
        <v>72</v>
      </c>
      <c r="C138" s="134"/>
      <c r="D138" s="10">
        <v>0</v>
      </c>
      <c r="E138" s="10">
        <v>0</v>
      </c>
      <c r="F138" s="357">
        <v>0.46117692000000005</v>
      </c>
      <c r="G138" s="357">
        <v>0.56268257000000022</v>
      </c>
      <c r="H138" s="357">
        <v>-3.7692070000000077E-2</v>
      </c>
      <c r="I138" s="494">
        <v>2.0844929999999984E-2</v>
      </c>
      <c r="J138" s="357">
        <v>0.10926953</v>
      </c>
      <c r="K138" s="357">
        <v>0.26245043999999995</v>
      </c>
      <c r="L138" s="357">
        <v>0.61786472999999997</v>
      </c>
      <c r="M138" s="494">
        <v>0.54407913999999979</v>
      </c>
      <c r="N138" s="357">
        <v>0.69686488999999985</v>
      </c>
      <c r="O138" s="357">
        <v>0.67479109999999998</v>
      </c>
      <c r="P138" s="357">
        <v>0.85695843999999965</v>
      </c>
      <c r="Q138" s="494">
        <v>0.90189055000000051</v>
      </c>
      <c r="R138" s="357">
        <v>0.84327700000000017</v>
      </c>
      <c r="S138" s="357">
        <v>0.69281738000000004</v>
      </c>
      <c r="T138" s="357">
        <v>0.76975864999999999</v>
      </c>
      <c r="U138" s="486">
        <v>1.02532238</v>
      </c>
      <c r="V138" s="108">
        <v>0.84167240999999993</v>
      </c>
      <c r="W138" s="357">
        <v>1.0324916700000002</v>
      </c>
      <c r="X138" s="357">
        <v>1.2055103199999999</v>
      </c>
      <c r="Y138" s="486">
        <v>1.4694730299999996</v>
      </c>
      <c r="Z138" s="108">
        <v>1.3511571800000002</v>
      </c>
      <c r="AA138" s="357">
        <v>1.6891123999999997</v>
      </c>
      <c r="AB138" s="357">
        <v>1.9556011899999999</v>
      </c>
      <c r="AC138" s="486">
        <v>1.8128209800000006</v>
      </c>
      <c r="AD138" s="108">
        <v>2.1035208600000002</v>
      </c>
      <c r="AE138" s="357">
        <v>2.1172857600000001</v>
      </c>
      <c r="AF138" s="357">
        <v>1.49634438</v>
      </c>
      <c r="AG138" s="486">
        <v>2.49634438</v>
      </c>
      <c r="AH138" s="108">
        <v>2.1035208600000002</v>
      </c>
    </row>
    <row r="139" spans="2:34" ht="12.75" hidden="1" customHeight="1">
      <c r="B139" s="134" t="s">
        <v>73</v>
      </c>
      <c r="C139" s="134"/>
      <c r="D139" s="10">
        <v>0</v>
      </c>
      <c r="E139" s="10">
        <v>0</v>
      </c>
      <c r="F139" s="10">
        <v>0</v>
      </c>
      <c r="G139" s="10">
        <v>0</v>
      </c>
      <c r="H139" s="10">
        <v>0</v>
      </c>
      <c r="I139" s="492">
        <v>0</v>
      </c>
      <c r="J139" s="10">
        <v>0</v>
      </c>
      <c r="K139" s="10">
        <v>0</v>
      </c>
      <c r="L139" s="10">
        <v>0</v>
      </c>
      <c r="M139" s="492">
        <v>0</v>
      </c>
      <c r="N139" s="10">
        <v>0</v>
      </c>
      <c r="O139" s="10">
        <v>0</v>
      </c>
      <c r="P139" s="10">
        <v>0</v>
      </c>
      <c r="Q139" s="492">
        <v>0</v>
      </c>
      <c r="R139" s="10">
        <v>0</v>
      </c>
      <c r="S139" s="10">
        <v>0</v>
      </c>
      <c r="T139" s="10">
        <v>0</v>
      </c>
      <c r="U139" s="441">
        <v>0</v>
      </c>
      <c r="V139" s="12">
        <v>0</v>
      </c>
      <c r="W139" s="10">
        <v>0</v>
      </c>
      <c r="X139" s="10">
        <v>0</v>
      </c>
      <c r="Y139" s="441">
        <v>0</v>
      </c>
      <c r="Z139" s="12">
        <v>0</v>
      </c>
      <c r="AA139" s="10">
        <v>0</v>
      </c>
      <c r="AB139" s="10">
        <v>0</v>
      </c>
      <c r="AC139" s="441">
        <v>0</v>
      </c>
      <c r="AD139" s="12">
        <v>0</v>
      </c>
      <c r="AE139" s="10">
        <v>0</v>
      </c>
      <c r="AF139" s="10">
        <v>0</v>
      </c>
      <c r="AG139" s="441">
        <v>1</v>
      </c>
      <c r="AH139" s="12">
        <v>0</v>
      </c>
    </row>
    <row r="140" spans="2:34" ht="12.75" hidden="1" customHeight="1">
      <c r="B140" s="134" t="s">
        <v>74</v>
      </c>
      <c r="C140" s="134"/>
      <c r="D140" s="10">
        <v>0</v>
      </c>
      <c r="E140" s="10">
        <v>0</v>
      </c>
      <c r="F140" s="10">
        <v>0</v>
      </c>
      <c r="G140" s="10">
        <v>0</v>
      </c>
      <c r="H140" s="10">
        <v>0</v>
      </c>
      <c r="I140" s="492">
        <v>0</v>
      </c>
      <c r="J140" s="10">
        <v>0</v>
      </c>
      <c r="K140" s="10">
        <v>0</v>
      </c>
      <c r="L140" s="10">
        <v>0</v>
      </c>
      <c r="M140" s="492">
        <v>0</v>
      </c>
      <c r="N140" s="10">
        <v>0</v>
      </c>
      <c r="O140" s="10">
        <v>0</v>
      </c>
      <c r="P140" s="10">
        <v>0</v>
      </c>
      <c r="Q140" s="492">
        <v>0</v>
      </c>
      <c r="R140" s="10">
        <v>0</v>
      </c>
      <c r="S140" s="10">
        <v>0</v>
      </c>
      <c r="T140" s="10">
        <v>0</v>
      </c>
      <c r="U140" s="441">
        <v>0</v>
      </c>
      <c r="V140" s="12">
        <v>0</v>
      </c>
      <c r="W140" s="10">
        <v>0</v>
      </c>
      <c r="X140" s="10">
        <v>0</v>
      </c>
      <c r="Y140" s="441">
        <v>0</v>
      </c>
      <c r="Z140" s="12">
        <v>0</v>
      </c>
      <c r="AA140" s="10">
        <v>0</v>
      </c>
      <c r="AB140" s="10">
        <v>0</v>
      </c>
      <c r="AC140" s="441">
        <v>0</v>
      </c>
      <c r="AD140" s="12">
        <v>0</v>
      </c>
      <c r="AE140" s="10">
        <v>0</v>
      </c>
      <c r="AF140" s="10">
        <v>0</v>
      </c>
      <c r="AG140" s="441">
        <v>1</v>
      </c>
      <c r="AH140" s="12">
        <v>0</v>
      </c>
    </row>
    <row r="141" spans="2:34" ht="12.75" hidden="1" customHeight="1">
      <c r="B141" s="134" t="s">
        <v>75</v>
      </c>
      <c r="C141" s="134"/>
      <c r="D141" s="356">
        <v>0.35535573999999648</v>
      </c>
      <c r="E141" s="356">
        <v>0.28455334999999593</v>
      </c>
      <c r="F141" s="356">
        <v>0.38228129999999982</v>
      </c>
      <c r="G141" s="356">
        <v>0.22127116000000102</v>
      </c>
      <c r="H141" s="356">
        <v>0.21285498999999841</v>
      </c>
      <c r="I141" s="493">
        <v>0.32887910000000342</v>
      </c>
      <c r="J141" s="356">
        <v>0.33690961999999919</v>
      </c>
      <c r="K141" s="356">
        <v>0.27976742000000127</v>
      </c>
      <c r="L141" s="356">
        <v>0.21132843000000212</v>
      </c>
      <c r="M141" s="493">
        <v>0.73514062999999696</v>
      </c>
      <c r="N141" s="356">
        <v>0.72915758000000008</v>
      </c>
      <c r="O141" s="356">
        <v>1.6217995999999986</v>
      </c>
      <c r="P141" s="356">
        <v>0.23721556000000099</v>
      </c>
      <c r="Q141" s="493">
        <v>9.585010000000338E-3</v>
      </c>
      <c r="R141" s="356">
        <v>0.28093154000000004</v>
      </c>
      <c r="S141" s="356">
        <v>0.18975379999999992</v>
      </c>
      <c r="T141" s="356">
        <v>0.16801569999999999</v>
      </c>
      <c r="U141" s="485">
        <v>0.20410244</v>
      </c>
      <c r="V141" s="391">
        <v>0.18920591000000003</v>
      </c>
      <c r="W141" s="356">
        <v>0.58125526999999999</v>
      </c>
      <c r="X141" s="356">
        <v>0.41439077000000013</v>
      </c>
      <c r="Y141" s="485">
        <v>3.3104987000000001</v>
      </c>
      <c r="Z141" s="391">
        <v>0.16333555999999999</v>
      </c>
      <c r="AA141" s="356">
        <v>0.39432175000000008</v>
      </c>
      <c r="AB141" s="356">
        <v>0.29698417999999993</v>
      </c>
      <c r="AC141" s="485">
        <v>0.44477032999999999</v>
      </c>
      <c r="AD141" s="391">
        <v>0.41149071000000004</v>
      </c>
      <c r="AE141" s="356">
        <v>0.23272831999999988</v>
      </c>
      <c r="AF141" s="356">
        <v>0.21016138000000006</v>
      </c>
      <c r="AG141" s="485">
        <v>1.21016138</v>
      </c>
      <c r="AH141" s="391">
        <v>0.41149071000000004</v>
      </c>
    </row>
    <row r="142" spans="2:34" ht="12.75" hidden="1" customHeight="1">
      <c r="B142" s="130" t="s">
        <v>76</v>
      </c>
      <c r="C142" s="130"/>
      <c r="D142" s="135">
        <v>59.344639429999944</v>
      </c>
      <c r="E142" s="135">
        <v>45.235868920000016</v>
      </c>
      <c r="F142" s="135">
        <v>50.036615330000004</v>
      </c>
      <c r="G142" s="135">
        <v>47.986055009999959</v>
      </c>
      <c r="H142" s="135">
        <v>48.267655760000061</v>
      </c>
      <c r="I142" s="495">
        <v>44.945474719999936</v>
      </c>
      <c r="J142" s="135">
        <v>42.516018159999994</v>
      </c>
      <c r="K142" s="135">
        <v>22.809840920000006</v>
      </c>
      <c r="L142" s="135">
        <v>25.085625890000003</v>
      </c>
      <c r="M142" s="495">
        <v>26.47800101</v>
      </c>
      <c r="N142" s="135">
        <v>34.306697030000002</v>
      </c>
      <c r="O142" s="135">
        <f>SUM(O137:O141)</f>
        <v>31.85979570000001</v>
      </c>
      <c r="P142" s="135">
        <f>SUM(P137:P141)</f>
        <v>30.983059200000007</v>
      </c>
      <c r="Q142" s="495">
        <v>34.447857049999968</v>
      </c>
      <c r="R142" s="135">
        <f>+SUM(R137:R141)</f>
        <v>45.867788759999996</v>
      </c>
      <c r="S142" s="135">
        <f>+SUM(S137:S141)</f>
        <v>33.762746300000003</v>
      </c>
      <c r="T142" s="135">
        <f>+SUM(T137:T141)</f>
        <v>31.018778009999981</v>
      </c>
      <c r="U142" s="487">
        <f>+SUM(U137:U141)</f>
        <v>30.109693319999984</v>
      </c>
      <c r="V142" s="135">
        <f t="shared" ref="V142:W142" si="143">+SUM(V137:V141)</f>
        <v>31.564150120000008</v>
      </c>
      <c r="W142" s="135">
        <f t="shared" si="143"/>
        <v>36.023732559999985</v>
      </c>
      <c r="X142" s="135">
        <f t="shared" ref="X142:AA142" si="144">+SUM(X137:X141)</f>
        <v>28.017305860000008</v>
      </c>
      <c r="Y142" s="487">
        <f t="shared" si="144"/>
        <v>16.75221818</v>
      </c>
      <c r="Z142" s="135">
        <f t="shared" si="144"/>
        <v>10.351877009999999</v>
      </c>
      <c r="AA142" s="135">
        <f t="shared" si="144"/>
        <v>17.41021997</v>
      </c>
      <c r="AB142" s="135">
        <f t="shared" ref="AB142:AD142" si="145">+SUM(AB137:AB141)</f>
        <v>8.3436866799999976</v>
      </c>
      <c r="AC142" s="487">
        <f t="shared" si="145"/>
        <v>4.5902955100000025</v>
      </c>
      <c r="AD142" s="135">
        <f t="shared" si="145"/>
        <v>4.441250000000001</v>
      </c>
      <c r="AE142" s="135">
        <f t="shared" ref="AE142" si="146">+SUM(AE137:AE141)</f>
        <v>6.7969492700000007</v>
      </c>
      <c r="AF142" s="135">
        <f t="shared" ref="AF142:AH142" si="147">+SUM(AF137:AF141)</f>
        <v>4.9382296499999976</v>
      </c>
      <c r="AG142" s="487">
        <f t="shared" si="147"/>
        <v>9.9382296500000002</v>
      </c>
      <c r="AH142" s="135">
        <f t="shared" si="147"/>
        <v>4.441250000000001</v>
      </c>
    </row>
    <row r="143" spans="2:34" ht="12.75" hidden="1" customHeight="1">
      <c r="B143" s="130"/>
      <c r="C143" s="130"/>
      <c r="D143" s="10"/>
      <c r="E143" s="10"/>
      <c r="F143" s="10"/>
      <c r="G143" s="10"/>
      <c r="H143" s="10"/>
      <c r="I143" s="492"/>
      <c r="J143" s="10"/>
      <c r="K143" s="10"/>
      <c r="L143" s="10"/>
      <c r="M143" s="492"/>
      <c r="N143" s="10"/>
      <c r="O143" s="10"/>
      <c r="P143" s="10"/>
      <c r="Q143" s="492"/>
      <c r="R143" s="10"/>
      <c r="S143" s="10"/>
      <c r="T143" s="10"/>
      <c r="U143" s="441"/>
      <c r="V143" s="12"/>
      <c r="W143" s="10"/>
      <c r="X143" s="10"/>
      <c r="Y143" s="441"/>
      <c r="Z143" s="12"/>
      <c r="AA143" s="10"/>
      <c r="AB143" s="10"/>
      <c r="AC143" s="441"/>
      <c r="AD143" s="12"/>
      <c r="AE143" s="10"/>
      <c r="AF143" s="10"/>
      <c r="AG143" s="441"/>
      <c r="AH143" s="12"/>
    </row>
    <row r="144" spans="2:34" ht="12.75" hidden="1" customHeight="1">
      <c r="B144" s="130" t="s">
        <v>77</v>
      </c>
      <c r="C144" s="130"/>
      <c r="D144" s="356">
        <v>-42.450221160000069</v>
      </c>
      <c r="E144" s="356">
        <v>-33.661548740000029</v>
      </c>
      <c r="F144" s="356">
        <v>-43.039474317212203</v>
      </c>
      <c r="G144" s="356">
        <v>-44.352953529501981</v>
      </c>
      <c r="H144" s="356">
        <v>-41.967038533167369</v>
      </c>
      <c r="I144" s="493">
        <v>-39.59544507575751</v>
      </c>
      <c r="J144" s="356">
        <v>-36.684753124285713</v>
      </c>
      <c r="K144" s="356">
        <v>-17.252927940104016</v>
      </c>
      <c r="L144" s="356">
        <v>-16.350311668665533</v>
      </c>
      <c r="M144" s="493">
        <v>-17.337652508836655</v>
      </c>
      <c r="N144" s="356">
        <v>-24.9451516038771</v>
      </c>
      <c r="O144" s="356">
        <v>-21.9212623261229</v>
      </c>
      <c r="P144" s="356">
        <v>-18.23187429</v>
      </c>
      <c r="Q144" s="493">
        <v>-25.41297981999999</v>
      </c>
      <c r="R144" s="356">
        <v>-40.190515240000018</v>
      </c>
      <c r="S144" s="356">
        <v>-21.970591869999957</v>
      </c>
      <c r="T144" s="356">
        <v>-16.715568960000027</v>
      </c>
      <c r="U144" s="485">
        <v>-28.251899490000014</v>
      </c>
      <c r="V144" s="391">
        <v>-20.847250360000007</v>
      </c>
      <c r="W144" s="356">
        <v>-24.43419248</v>
      </c>
      <c r="X144" s="356">
        <v>-17.423625160000007</v>
      </c>
      <c r="Y144" s="485">
        <v>-10.044359229999969</v>
      </c>
      <c r="Z144" s="391">
        <v>-9.9567260999999991</v>
      </c>
      <c r="AA144" s="356">
        <v>-12.939720089999996</v>
      </c>
      <c r="AB144" s="356">
        <v>-7.125026400000003</v>
      </c>
      <c r="AC144" s="485">
        <v>-3.9586128500000051</v>
      </c>
      <c r="AD144" s="391">
        <v>-3.8668833199999999</v>
      </c>
      <c r="AE144" s="356">
        <v>-5.2081734100000006</v>
      </c>
      <c r="AF144" s="356">
        <v>-3.759343150000003</v>
      </c>
      <c r="AG144" s="485">
        <v>-2.7593431499999999</v>
      </c>
      <c r="AH144" s="391">
        <v>-3.8668833199999999</v>
      </c>
    </row>
    <row r="145" spans="2:34" ht="12.75" hidden="1" customHeight="1">
      <c r="B145" s="136" t="s">
        <v>78</v>
      </c>
      <c r="C145" s="136"/>
      <c r="D145" s="137">
        <v>16.894418269999875</v>
      </c>
      <c r="E145" s="137">
        <v>11.574320179999987</v>
      </c>
      <c r="F145" s="137">
        <v>6.9971410127877967</v>
      </c>
      <c r="G145" s="137">
        <v>3.6331014804979791</v>
      </c>
      <c r="H145" s="137">
        <v>6.146195486832692</v>
      </c>
      <c r="I145" s="496">
        <v>5.3500296442424276</v>
      </c>
      <c r="J145" s="137">
        <v>5.8312650357142815</v>
      </c>
      <c r="K145" s="137">
        <v>5.5569129798959906</v>
      </c>
      <c r="L145" s="137">
        <v>8.7353142213344679</v>
      </c>
      <c r="M145" s="496">
        <v>9.140348501163345</v>
      </c>
      <c r="N145" s="137">
        <v>9.3615454261229036</v>
      </c>
      <c r="O145" s="137">
        <f>+O142+O144</f>
        <v>9.9385333738771102</v>
      </c>
      <c r="P145" s="137">
        <f>+P142+P144</f>
        <v>12.751184910000006</v>
      </c>
      <c r="Q145" s="496">
        <v>9.034877229999978</v>
      </c>
      <c r="R145" s="137">
        <f>+R142+R144</f>
        <v>5.6772735199999786</v>
      </c>
      <c r="S145" s="137">
        <f>+S142+S144</f>
        <v>11.792154430000046</v>
      </c>
      <c r="T145" s="137">
        <f>+T142+T144</f>
        <v>14.303209049999953</v>
      </c>
      <c r="U145" s="488">
        <f>+U142+U144</f>
        <v>1.8577938299999701</v>
      </c>
      <c r="V145" s="488">
        <f t="shared" ref="V145:W145" si="148">+V142+V144</f>
        <v>10.71689976</v>
      </c>
      <c r="W145" s="488">
        <f t="shared" si="148"/>
        <v>11.589540079999985</v>
      </c>
      <c r="X145" s="488">
        <f t="shared" ref="X145:Y145" si="149">+X142+X144</f>
        <v>10.5936807</v>
      </c>
      <c r="Y145" s="488">
        <f t="shared" si="149"/>
        <v>6.7078589500000305</v>
      </c>
      <c r="Z145" s="488">
        <f t="shared" ref="Z145:AE145" si="150">+Z144+Z142</f>
        <v>0.39515090999999991</v>
      </c>
      <c r="AA145" s="488">
        <f t="shared" si="150"/>
        <v>4.4704998800000038</v>
      </c>
      <c r="AB145" s="488">
        <f t="shared" si="150"/>
        <v>1.2186602799999946</v>
      </c>
      <c r="AC145" s="488">
        <f t="shared" si="150"/>
        <v>0.6316826599999974</v>
      </c>
      <c r="AD145" s="488">
        <f t="shared" si="150"/>
        <v>0.57436668000000113</v>
      </c>
      <c r="AE145" s="488">
        <f t="shared" si="150"/>
        <v>1.5887758600000002</v>
      </c>
      <c r="AF145" s="488">
        <f t="shared" ref="AF145:AH145" si="151">+AF144+AF142</f>
        <v>1.1788864999999946</v>
      </c>
      <c r="AG145" s="488">
        <f t="shared" si="151"/>
        <v>7.1788865000000008</v>
      </c>
      <c r="AH145" s="488">
        <f t="shared" si="151"/>
        <v>0.57436668000000113</v>
      </c>
    </row>
    <row r="146" spans="2:34" ht="12.75" hidden="1" customHeight="1">
      <c r="B146" s="138" t="s">
        <v>79</v>
      </c>
      <c r="C146" s="138"/>
      <c r="D146" s="139">
        <f t="shared" ref="D146:J146" si="152">+D145/D142</f>
        <v>0.2846831395770415</v>
      </c>
      <c r="E146" s="139">
        <f t="shared" si="152"/>
        <v>0.2558659854742541</v>
      </c>
      <c r="F146" s="139">
        <f t="shared" si="152"/>
        <v>0.13984041419749235</v>
      </c>
      <c r="G146" s="139">
        <f t="shared" si="152"/>
        <v>7.5711609961287007E-2</v>
      </c>
      <c r="H146" s="139">
        <f t="shared" si="152"/>
        <v>0.12733569488837931</v>
      </c>
      <c r="I146" s="497">
        <f t="shared" si="152"/>
        <v>0.11903377765107373</v>
      </c>
      <c r="J146" s="139">
        <f t="shared" si="152"/>
        <v>0.13715454287768802</v>
      </c>
      <c r="K146" s="139">
        <f>+K145/K142</f>
        <v>0.24361910279802115</v>
      </c>
      <c r="L146" s="139">
        <f>+L145/L142</f>
        <v>0.34821990328798874</v>
      </c>
      <c r="M146" s="497">
        <f t="shared" ref="M146:Q146" si="153">+M145/M142</f>
        <v>0.34520538380942317</v>
      </c>
      <c r="N146" s="139">
        <f t="shared" si="153"/>
        <v>0.27287807444524786</v>
      </c>
      <c r="O146" s="139">
        <f t="shared" si="153"/>
        <v>0.31194592292621348</v>
      </c>
      <c r="P146" s="139">
        <f t="shared" si="153"/>
        <v>0.41155345015123629</v>
      </c>
      <c r="Q146" s="497">
        <f t="shared" si="153"/>
        <v>0.26227690206929682</v>
      </c>
      <c r="R146" s="139">
        <f t="shared" ref="R146:W146" si="154">+R145/R142</f>
        <v>0.12377473764226822</v>
      </c>
      <c r="S146" s="139">
        <f t="shared" si="154"/>
        <v>0.34926526193161145</v>
      </c>
      <c r="T146" s="139">
        <f t="shared" si="154"/>
        <v>0.46111452376972484</v>
      </c>
      <c r="U146" s="476">
        <f t="shared" si="154"/>
        <v>6.1700855277923204E-2</v>
      </c>
      <c r="V146" s="126">
        <f t="shared" si="154"/>
        <v>0.3395275880787757</v>
      </c>
      <c r="W146" s="139">
        <f t="shared" si="154"/>
        <v>0.3217195791884368</v>
      </c>
      <c r="X146" s="139">
        <f t="shared" ref="X146:Z146" si="155">+X145/X142</f>
        <v>0.37811204092697859</v>
      </c>
      <c r="Y146" s="476">
        <f t="shared" si="155"/>
        <v>0.40041616446998962</v>
      </c>
      <c r="Z146" s="126">
        <f t="shared" si="155"/>
        <v>3.8171909270007832E-2</v>
      </c>
      <c r="AA146" s="126">
        <f t="shared" ref="AA146:AB146" si="156">+AA145/AA142</f>
        <v>0.25677446279847338</v>
      </c>
      <c r="AB146" s="126">
        <f t="shared" si="156"/>
        <v>0.1460577711913788</v>
      </c>
      <c r="AC146" s="476">
        <f t="shared" ref="AC146:AD146" si="157">+AC145/AC142</f>
        <v>0.13761263487805322</v>
      </c>
      <c r="AD146" s="126">
        <f t="shared" si="157"/>
        <v>0.12932545567126394</v>
      </c>
      <c r="AE146" s="126">
        <f t="shared" ref="AE146" si="158">+AE145/AE142</f>
        <v>0.23374837693911463</v>
      </c>
      <c r="AF146" s="126">
        <f t="shared" ref="AF146:AH146" si="159">+AF145/AF142</f>
        <v>0.23872654444087979</v>
      </c>
      <c r="AG146" s="476">
        <f t="shared" si="159"/>
        <v>0.72235063515562858</v>
      </c>
      <c r="AH146" s="126">
        <f t="shared" si="159"/>
        <v>0.12932545567126394</v>
      </c>
    </row>
    <row r="147" spans="2:34" ht="12.75" hidden="1" customHeight="1">
      <c r="B147" s="138"/>
      <c r="C147" s="138"/>
      <c r="D147" s="10"/>
      <c r="E147" s="10"/>
      <c r="F147" s="10"/>
      <c r="G147" s="10"/>
      <c r="H147" s="10"/>
      <c r="I147" s="492"/>
      <c r="J147" s="10"/>
      <c r="K147" s="10"/>
      <c r="L147" s="10"/>
      <c r="M147" s="492"/>
      <c r="N147" s="10"/>
      <c r="O147" s="10"/>
      <c r="P147" s="10"/>
      <c r="Q147" s="492"/>
      <c r="R147" s="10"/>
      <c r="S147" s="10"/>
      <c r="T147" s="10"/>
      <c r="U147" s="441"/>
      <c r="V147" s="12"/>
      <c r="W147" s="10"/>
      <c r="X147" s="10"/>
      <c r="Y147" s="441"/>
      <c r="Z147" s="12"/>
      <c r="AA147" s="10"/>
      <c r="AB147" s="10"/>
      <c r="AC147" s="441"/>
      <c r="AD147" s="12"/>
      <c r="AE147" s="10"/>
      <c r="AF147" s="10"/>
      <c r="AG147" s="441"/>
      <c r="AH147" s="12"/>
    </row>
    <row r="148" spans="2:34" ht="12.75" hidden="1" customHeight="1">
      <c r="B148" s="134" t="s">
        <v>80</v>
      </c>
      <c r="C148" s="134"/>
      <c r="D148" s="356">
        <v>0.20360649999999975</v>
      </c>
      <c r="E148" s="356">
        <v>-0.3757257799999989</v>
      </c>
      <c r="F148" s="356">
        <v>7.852716000000183E-2</v>
      </c>
      <c r="G148" s="356">
        <v>0.13897545000000003</v>
      </c>
      <c r="H148" s="356">
        <v>0.22947379999999987</v>
      </c>
      <c r="I148" s="493">
        <v>0.32307148000000002</v>
      </c>
      <c r="J148" s="356">
        <v>1.449552E-2</v>
      </c>
      <c r="K148" s="356">
        <v>1.9770120000000002E-2</v>
      </c>
      <c r="L148" s="356">
        <v>3.4100704409864166E-2</v>
      </c>
      <c r="M148" s="493">
        <v>8.3231283080275026E-2</v>
      </c>
      <c r="N148" s="356">
        <v>5.4547730000000016E-2</v>
      </c>
      <c r="O148" s="356">
        <v>13.745105160000003</v>
      </c>
      <c r="P148" s="356">
        <v>17.803175409999994</v>
      </c>
      <c r="Q148" s="493">
        <v>61.812413370000002</v>
      </c>
      <c r="R148" s="356">
        <v>5.98186E-2</v>
      </c>
      <c r="S148" s="356">
        <v>8.626639999999991E-3</v>
      </c>
      <c r="T148" s="356">
        <v>1.1142400000000025E-3</v>
      </c>
      <c r="U148" s="485">
        <v>5.25180033</v>
      </c>
      <c r="V148" s="391">
        <v>2.4418389999999998E-2</v>
      </c>
      <c r="W148" s="356">
        <v>0.31342994000000002</v>
      </c>
      <c r="X148" s="356">
        <v>0.43903237999999994</v>
      </c>
      <c r="Y148" s="485">
        <v>1.6245925699999995</v>
      </c>
      <c r="Z148" s="391">
        <v>5.8197099999999623E-3</v>
      </c>
      <c r="AA148" s="356">
        <v>4.194491000000003E-2</v>
      </c>
      <c r="AB148" s="356">
        <v>0.40485971999999992</v>
      </c>
      <c r="AC148" s="485">
        <v>0.11547420999999997</v>
      </c>
      <c r="AD148" s="391">
        <v>0.66741890999999975</v>
      </c>
      <c r="AE148" s="356">
        <v>0.29985992000000006</v>
      </c>
      <c r="AF148" s="356">
        <v>0.51856320000000011</v>
      </c>
      <c r="AG148" s="485">
        <v>1.5185632</v>
      </c>
      <c r="AH148" s="391">
        <v>0.66741890999999975</v>
      </c>
    </row>
    <row r="149" spans="2:34" ht="12.75" hidden="1" customHeight="1">
      <c r="B149" s="134" t="s">
        <v>81</v>
      </c>
      <c r="C149" s="134"/>
      <c r="D149" s="356">
        <v>-4.7997774200000016</v>
      </c>
      <c r="E149" s="356">
        <v>-3.0729425300000024</v>
      </c>
      <c r="F149" s="356">
        <v>-3.7020788672045657</v>
      </c>
      <c r="G149" s="356">
        <v>-3.31212771534689</v>
      </c>
      <c r="H149" s="356">
        <v>-3.2748378984489666</v>
      </c>
      <c r="I149" s="493">
        <v>-3.7878528599999992</v>
      </c>
      <c r="J149" s="356">
        <v>-1.9239605299999996</v>
      </c>
      <c r="K149" s="356">
        <v>-3.1317770300000021</v>
      </c>
      <c r="L149" s="356">
        <v>-2.679831819999996</v>
      </c>
      <c r="M149" s="493">
        <v>-2.5918758000000022</v>
      </c>
      <c r="N149" s="356">
        <v>-2.6340745499999993</v>
      </c>
      <c r="O149" s="356">
        <v>-2.5497723199999998</v>
      </c>
      <c r="P149" s="356">
        <v>-2.8257227100000017</v>
      </c>
      <c r="Q149" s="493">
        <v>-3.3705686699999973</v>
      </c>
      <c r="R149" s="356">
        <v>-2.7250787499999993</v>
      </c>
      <c r="S149" s="356">
        <v>-2.8281174800000008</v>
      </c>
      <c r="T149" s="356">
        <v>-2.2354336699999999</v>
      </c>
      <c r="U149" s="485">
        <v>-3.7158122700000025</v>
      </c>
      <c r="V149" s="391">
        <v>-3.0203807</v>
      </c>
      <c r="W149" s="356">
        <v>-4.40051828</v>
      </c>
      <c r="X149" s="356">
        <v>-2.2084407199999996</v>
      </c>
      <c r="Y149" s="485">
        <v>-5.4097808300000008</v>
      </c>
      <c r="Z149" s="391">
        <v>-1.45535393</v>
      </c>
      <c r="AA149" s="356">
        <v>-1.9123798900000006</v>
      </c>
      <c r="AB149" s="356">
        <v>-0.91803243999999928</v>
      </c>
      <c r="AC149" s="485">
        <v>-1.5036305600000004</v>
      </c>
      <c r="AD149" s="391">
        <v>-1.48656397</v>
      </c>
      <c r="AE149" s="356">
        <v>-0.78748681000000009</v>
      </c>
      <c r="AF149" s="356">
        <v>-0.90176708000000039</v>
      </c>
      <c r="AG149" s="485">
        <v>9.8232919999999599E-2</v>
      </c>
      <c r="AH149" s="391">
        <v>-1.48656397</v>
      </c>
    </row>
    <row r="150" spans="2:34" ht="12.75" hidden="1" customHeight="1">
      <c r="B150" s="140" t="s">
        <v>82</v>
      </c>
      <c r="C150" s="140"/>
      <c r="D150" s="356">
        <v>-0.23104721999999972</v>
      </c>
      <c r="E150" s="356">
        <v>-0.81819233999999952</v>
      </c>
      <c r="F150" s="356">
        <v>-0.42735882999999997</v>
      </c>
      <c r="G150" s="356">
        <v>-0.50284046000000004</v>
      </c>
      <c r="H150" s="356">
        <v>-8.4061099999999778E-2</v>
      </c>
      <c r="I150" s="493">
        <v>-89.846479378415609</v>
      </c>
      <c r="J150" s="356">
        <v>-0.46406832000000003</v>
      </c>
      <c r="K150" s="356">
        <v>-0.21057763000000002</v>
      </c>
      <c r="L150" s="356">
        <v>-0.10063465999999976</v>
      </c>
      <c r="M150" s="493">
        <v>-0.34628282999999982</v>
      </c>
      <c r="N150" s="356">
        <v>-1.37710697</v>
      </c>
      <c r="O150" s="356">
        <v>-16.50202393008076</v>
      </c>
      <c r="P150" s="356">
        <v>-17.87509335</v>
      </c>
      <c r="Q150" s="493">
        <v>-75.778642719919219</v>
      </c>
      <c r="R150" s="356">
        <v>-0.62372706000000011</v>
      </c>
      <c r="S150" s="356">
        <v>0.2274809000000001</v>
      </c>
      <c r="T150" s="356">
        <v>-0.13748127999999993</v>
      </c>
      <c r="U150" s="485">
        <v>-6.5060298600000017</v>
      </c>
      <c r="V150" s="391">
        <v>-0.14183234999999997</v>
      </c>
      <c r="W150" s="356">
        <v>-0.14734169000000016</v>
      </c>
      <c r="X150" s="356">
        <v>-0.21346112999999967</v>
      </c>
      <c r="Y150" s="485">
        <v>-29.645080339999996</v>
      </c>
      <c r="Z150" s="391">
        <v>-6.6800530000000011E-2</v>
      </c>
      <c r="AA150" s="356">
        <v>-0.27050020000000002</v>
      </c>
      <c r="AB150" s="356">
        <v>-0.19477557000000001</v>
      </c>
      <c r="AC150" s="485">
        <v>-7.9089479999999934E-2</v>
      </c>
      <c r="AD150" s="391">
        <v>-0.12528887</v>
      </c>
      <c r="AE150" s="356">
        <v>-0.46103901999999997</v>
      </c>
      <c r="AF150" s="356">
        <v>-1.3920765700000002</v>
      </c>
      <c r="AG150" s="485">
        <v>-0.39207657000000001</v>
      </c>
      <c r="AH150" s="391">
        <v>-0.12528887</v>
      </c>
    </row>
    <row r="151" spans="2:34" ht="12.75" hidden="1" customHeight="1">
      <c r="B151" s="136" t="s">
        <v>84</v>
      </c>
      <c r="C151" s="136"/>
      <c r="D151" s="358">
        <v>12.067200129999874</v>
      </c>
      <c r="E151" s="358">
        <v>7.3074595299999858</v>
      </c>
      <c r="F151" s="358">
        <v>2.9462304755832331</v>
      </c>
      <c r="G151" s="358">
        <v>-4.2891244848910715E-2</v>
      </c>
      <c r="H151" s="358">
        <v>3.0167702883837255</v>
      </c>
      <c r="I151" s="498">
        <v>-87.961231114173188</v>
      </c>
      <c r="J151" s="358">
        <v>3.4577317057142816</v>
      </c>
      <c r="K151" s="358">
        <v>2.2343284398959886</v>
      </c>
      <c r="L151" s="358">
        <v>5.9889484457443363</v>
      </c>
      <c r="M151" s="498">
        <v>6.2854211542436174</v>
      </c>
      <c r="N151" s="358">
        <v>5.4049116361229039</v>
      </c>
      <c r="O151" s="358">
        <f>+O145+O148+O150+O149</f>
        <v>4.6318422837963551</v>
      </c>
      <c r="P151" s="358">
        <f>+P145+P148+P150+P149</f>
        <v>9.8535442599999996</v>
      </c>
      <c r="Q151" s="498">
        <v>-8.3019207899192367</v>
      </c>
      <c r="R151" s="358">
        <f>+R145+SUM(R148:R150)</f>
        <v>2.3882863099999789</v>
      </c>
      <c r="S151" s="358">
        <f>+S145+SUM(S148:S150)</f>
        <v>9.2001444900000457</v>
      </c>
      <c r="T151" s="358">
        <f>+T145+SUM(T148:T150)</f>
        <v>11.931408339999955</v>
      </c>
      <c r="U151" s="489">
        <f>+U145+SUM(U148:U150)</f>
        <v>-3.1122479700000341</v>
      </c>
      <c r="V151" s="489">
        <f t="shared" ref="V151:W151" si="160">+V145+SUM(V148:V150)</f>
        <v>7.5791051000000005</v>
      </c>
      <c r="W151" s="489">
        <f t="shared" si="160"/>
        <v>7.3551100499999844</v>
      </c>
      <c r="X151" s="489">
        <f t="shared" ref="X151:AA151" si="161">+X145+SUM(X148:X150)</f>
        <v>8.6108112300000013</v>
      </c>
      <c r="Y151" s="489">
        <f t="shared" si="161"/>
        <v>-26.722409649999967</v>
      </c>
      <c r="Z151" s="489">
        <f t="shared" si="161"/>
        <v>-1.1211838400000003</v>
      </c>
      <c r="AA151" s="489">
        <f t="shared" si="161"/>
        <v>2.3295647000000033</v>
      </c>
      <c r="AB151" s="489">
        <f t="shared" ref="AB151:AD151" si="162">+AB145+SUM(AB148:AB150)</f>
        <v>0.51071198999999523</v>
      </c>
      <c r="AC151" s="489">
        <f t="shared" si="162"/>
        <v>-0.83556317000000302</v>
      </c>
      <c r="AD151" s="489">
        <f t="shared" si="162"/>
        <v>-0.37006724999999907</v>
      </c>
      <c r="AE151" s="489">
        <f t="shared" ref="AE151" si="163">+AE145+SUM(AE148:AE150)</f>
        <v>0.64010995000000015</v>
      </c>
      <c r="AF151" s="489">
        <f t="shared" ref="AF151:AH151" si="164">+AF145+SUM(AF148:AF150)</f>
        <v>-0.59639395000000572</v>
      </c>
      <c r="AG151" s="489">
        <f t="shared" si="164"/>
        <v>8.4036060500000005</v>
      </c>
      <c r="AH151" s="489">
        <f t="shared" si="164"/>
        <v>-0.37006724999999907</v>
      </c>
    </row>
    <row r="152" spans="2:34" ht="12.75" hidden="1" customHeight="1">
      <c r="B152" s="141"/>
      <c r="C152" s="141"/>
      <c r="D152" s="10"/>
      <c r="E152" s="10"/>
      <c r="F152" s="10"/>
      <c r="G152" s="10"/>
      <c r="H152" s="10"/>
      <c r="I152" s="492"/>
      <c r="J152" s="10"/>
      <c r="K152" s="10"/>
      <c r="L152" s="10"/>
      <c r="M152" s="492"/>
      <c r="N152" s="10"/>
      <c r="O152" s="10"/>
      <c r="P152" s="10"/>
      <c r="Q152" s="492"/>
      <c r="R152" s="10"/>
      <c r="S152" s="10"/>
      <c r="T152" s="10"/>
      <c r="U152" s="441"/>
      <c r="V152" s="12"/>
      <c r="W152" s="10"/>
      <c r="X152" s="10"/>
      <c r="Y152" s="441"/>
      <c r="Z152" s="12"/>
      <c r="AA152" s="10"/>
      <c r="AB152" s="10"/>
      <c r="AC152" s="441"/>
      <c r="AD152" s="12"/>
      <c r="AE152" s="10"/>
      <c r="AF152" s="10"/>
      <c r="AG152" s="441"/>
      <c r="AH152" s="12"/>
    </row>
    <row r="153" spans="2:34" ht="12.75" hidden="1" customHeight="1">
      <c r="B153" s="134" t="s">
        <v>85</v>
      </c>
      <c r="C153" s="134"/>
      <c r="D153" s="356">
        <v>11.654461599999998</v>
      </c>
      <c r="E153" s="356">
        <v>1.441148570000004</v>
      </c>
      <c r="F153" s="356">
        <v>0.37022272000000134</v>
      </c>
      <c r="G153" s="356">
        <v>-8.7001769999998424E-2</v>
      </c>
      <c r="H153" s="356">
        <v>0.14381695000000205</v>
      </c>
      <c r="I153" s="493">
        <v>3.8207663799999998</v>
      </c>
      <c r="J153" s="356">
        <v>0.18701267000000063</v>
      </c>
      <c r="K153" s="356">
        <v>0.20969281000000004</v>
      </c>
      <c r="L153" s="356">
        <v>0.21012326999999936</v>
      </c>
      <c r="M153" s="493">
        <v>-0.28156189000000226</v>
      </c>
      <c r="N153" s="356">
        <v>9.6255549999999815E-2</v>
      </c>
      <c r="O153" s="356">
        <v>8.1065389999997947E-2</v>
      </c>
      <c r="P153" s="356">
        <v>0.1609160400000107</v>
      </c>
      <c r="Q153" s="493">
        <v>20.520266209999985</v>
      </c>
      <c r="R153" s="356">
        <v>4.7832380000000008E-2</v>
      </c>
      <c r="S153" s="356">
        <v>5.8377670000000048E-2</v>
      </c>
      <c r="T153" s="356">
        <v>5.5773920000000254E-2</v>
      </c>
      <c r="U153" s="485">
        <v>5.4209619999999514E-2</v>
      </c>
      <c r="V153" s="391">
        <v>4.1362530000000008E-2</v>
      </c>
      <c r="W153" s="356">
        <v>0.21540526999999998</v>
      </c>
      <c r="X153" s="356">
        <v>4.4904549999999599E-2</v>
      </c>
      <c r="Y153" s="485">
        <v>0.51725793000000087</v>
      </c>
      <c r="Z153" s="391">
        <v>0.65161073000000003</v>
      </c>
      <c r="AA153" s="356">
        <v>0.17537267000000001</v>
      </c>
      <c r="AB153" s="356">
        <v>5.5425999999999975E-2</v>
      </c>
      <c r="AC153" s="485">
        <v>0.40567507999999997</v>
      </c>
      <c r="AD153" s="391">
        <v>0.77535490000000007</v>
      </c>
      <c r="AE153" s="356">
        <v>0.79885660000000003</v>
      </c>
      <c r="AF153" s="356">
        <v>0.80886783000000007</v>
      </c>
      <c r="AG153" s="485">
        <v>1.8088678300000001</v>
      </c>
      <c r="AH153" s="391">
        <v>0.77535490000000007</v>
      </c>
    </row>
    <row r="154" spans="2:34" ht="12.75" hidden="1" customHeight="1">
      <c r="B154" s="134" t="s">
        <v>86</v>
      </c>
      <c r="C154" s="134"/>
      <c r="D154" s="356">
        <v>-9.9325947599999971</v>
      </c>
      <c r="E154" s="359">
        <v>-10.576630900000008</v>
      </c>
      <c r="F154" s="359">
        <v>-7.4510929955538323</v>
      </c>
      <c r="G154" s="359">
        <v>-8.4109271500451079</v>
      </c>
      <c r="H154" s="359">
        <v>-7.3814155667536028</v>
      </c>
      <c r="I154" s="499">
        <v>-7.2669742500000005</v>
      </c>
      <c r="J154" s="359">
        <v>-7.1079690800000002</v>
      </c>
      <c r="K154" s="359">
        <v>-6.5293250700000005</v>
      </c>
      <c r="L154" s="359">
        <v>-7.6036888180005793</v>
      </c>
      <c r="M154" s="499">
        <v>-6.190005435744883</v>
      </c>
      <c r="N154" s="359">
        <v>-5.5981010517121206</v>
      </c>
      <c r="O154" s="359">
        <v>-5.4575061895632828</v>
      </c>
      <c r="P154" s="359">
        <v>-5.0506551057657028</v>
      </c>
      <c r="Q154" s="499">
        <v>-4.2696420329588882</v>
      </c>
      <c r="R154" s="359">
        <v>-4.1011093399999998</v>
      </c>
      <c r="S154" s="359">
        <v>-4.2098188700000003</v>
      </c>
      <c r="T154" s="359">
        <v>-4.8332606000000027</v>
      </c>
      <c r="U154" s="490">
        <v>-5.3474344399999971</v>
      </c>
      <c r="V154" s="393">
        <v>-5.4929078700000007</v>
      </c>
      <c r="W154" s="359">
        <v>-5.6387473900000016</v>
      </c>
      <c r="X154" s="359">
        <v>-6.0815850899999973</v>
      </c>
      <c r="Y154" s="490">
        <v>-0.55847624999999823</v>
      </c>
      <c r="Z154" s="393">
        <v>-0.54627543000000001</v>
      </c>
      <c r="AA154" s="359">
        <v>-0.46831210999999995</v>
      </c>
      <c r="AB154" s="359">
        <v>-0.38149497999999993</v>
      </c>
      <c r="AC154" s="490">
        <v>-0.71511904999999976</v>
      </c>
      <c r="AD154" s="393">
        <v>-0.68532003000000019</v>
      </c>
      <c r="AE154" s="359">
        <v>-0.76789942999999972</v>
      </c>
      <c r="AF154" s="359">
        <v>-0.52001363999999994</v>
      </c>
      <c r="AG154" s="490">
        <v>0.47998636</v>
      </c>
      <c r="AH154" s="393">
        <v>-0.68532003000000019</v>
      </c>
    </row>
    <row r="155" spans="2:34" ht="12.75" hidden="1" customHeight="1">
      <c r="B155" s="134" t="s">
        <v>87</v>
      </c>
      <c r="C155" s="134"/>
      <c r="D155" s="356">
        <v>0</v>
      </c>
      <c r="E155" s="356">
        <v>0</v>
      </c>
      <c r="F155" s="356">
        <v>0</v>
      </c>
      <c r="G155" s="356">
        <v>0</v>
      </c>
      <c r="H155" s="356">
        <v>0</v>
      </c>
      <c r="I155" s="493">
        <v>0</v>
      </c>
      <c r="J155" s="356">
        <v>0</v>
      </c>
      <c r="K155" s="356">
        <v>0</v>
      </c>
      <c r="L155" s="356">
        <v>0</v>
      </c>
      <c r="M155" s="493">
        <v>-0.41552028179139078</v>
      </c>
      <c r="N155" s="356">
        <v>-5.8735482878780497E-3</v>
      </c>
      <c r="O155" s="356">
        <v>-3.4389750436718824E-2</v>
      </c>
      <c r="P155" s="356">
        <v>-9.3761842342955787E-3</v>
      </c>
      <c r="Q155" s="493">
        <v>-0.84857851704110754</v>
      </c>
      <c r="R155" s="356">
        <v>-5.0858070000000005E-2</v>
      </c>
      <c r="S155" s="356">
        <v>-7.1187929999999996E-2</v>
      </c>
      <c r="T155" s="356">
        <v>0.2791918699999999</v>
      </c>
      <c r="U155" s="485">
        <v>-1.5506830000000082E-2</v>
      </c>
      <c r="V155" s="391">
        <v>-3.4408649999999992E-2</v>
      </c>
      <c r="W155" s="356">
        <v>-0.14686605000000008</v>
      </c>
      <c r="X155" s="356">
        <v>-8.513249999999889E-3</v>
      </c>
      <c r="Y155" s="485">
        <v>3.5054999999895309E-3</v>
      </c>
      <c r="Z155" s="391">
        <v>-1.2336979999999999E-2</v>
      </c>
      <c r="AA155" s="356">
        <v>-3.0465709999999993E-2</v>
      </c>
      <c r="AB155" s="356">
        <v>3.066572E-2</v>
      </c>
      <c r="AC155" s="485">
        <v>-1.8595119999999965E-2</v>
      </c>
      <c r="AD155" s="391">
        <v>0.15487825</v>
      </c>
      <c r="AE155" s="356">
        <v>0.26331450000000001</v>
      </c>
      <c r="AF155" s="356">
        <v>-4.8038379999999881E-2</v>
      </c>
      <c r="AG155" s="485">
        <v>0.95196161999999995</v>
      </c>
      <c r="AH155" s="391">
        <v>0.15487825</v>
      </c>
    </row>
    <row r="156" spans="2:34" ht="12.75" hidden="1" customHeight="1">
      <c r="B156" s="136" t="s">
        <v>88</v>
      </c>
      <c r="C156" s="136"/>
      <c r="D156" s="358">
        <v>13.789066969999876</v>
      </c>
      <c r="E156" s="358">
        <v>-1.828022800000018</v>
      </c>
      <c r="F156" s="358">
        <v>-4.1346397999705982</v>
      </c>
      <c r="G156" s="358">
        <v>-8.5408201648940185</v>
      </c>
      <c r="H156" s="358">
        <v>-4.2208283283698753</v>
      </c>
      <c r="I156" s="498">
        <v>-91.407438984173183</v>
      </c>
      <c r="J156" s="358">
        <v>-3.463224704285718</v>
      </c>
      <c r="K156" s="358">
        <v>-4.0853038201040119</v>
      </c>
      <c r="L156" s="358">
        <v>-1.4046171022562437</v>
      </c>
      <c r="M156" s="498">
        <v>-0.60166645329265833</v>
      </c>
      <c r="N156" s="358">
        <v>-0.10280741387709436</v>
      </c>
      <c r="O156" s="358">
        <f>+O151+O153+O154+O155</f>
        <v>-0.77898826620364825</v>
      </c>
      <c r="P156" s="358">
        <f>+P151+P153+P154+P155</f>
        <v>4.9544290100000117</v>
      </c>
      <c r="Q156" s="498">
        <v>7.1001248700807551</v>
      </c>
      <c r="R156" s="358">
        <f t="shared" ref="R156:W156" si="165">+R151+SUM(R153:R155)</f>
        <v>-1.7158487200000212</v>
      </c>
      <c r="S156" s="358">
        <f t="shared" si="165"/>
        <v>4.9775153600000452</v>
      </c>
      <c r="T156" s="358">
        <f t="shared" si="165"/>
        <v>7.433113529999952</v>
      </c>
      <c r="U156" s="489">
        <f t="shared" si="165"/>
        <v>-8.4209796200000309</v>
      </c>
      <c r="V156" s="392">
        <f t="shared" si="165"/>
        <v>2.09315111</v>
      </c>
      <c r="W156" s="358">
        <f t="shared" si="165"/>
        <v>1.7849018799999827</v>
      </c>
      <c r="X156" s="358">
        <f t="shared" ref="X156:Y156" si="166">+X151+SUM(X153:X155)</f>
        <v>2.565617440000004</v>
      </c>
      <c r="Y156" s="489">
        <f t="shared" si="166"/>
        <v>-26.760122469999974</v>
      </c>
      <c r="Z156" s="392">
        <f t="shared" ref="Z156:AA156" si="167">+Z151+SUM(Z153:Z155)</f>
        <v>-1.0281855200000003</v>
      </c>
      <c r="AA156" s="392">
        <f t="shared" si="167"/>
        <v>2.0061595500000031</v>
      </c>
      <c r="AB156" s="392">
        <f t="shared" ref="AB156:AD156" si="168">+AB151+SUM(AB153:AB155)</f>
        <v>0.21530872999999529</v>
      </c>
      <c r="AC156" s="489">
        <f t="shared" si="168"/>
        <v>-1.1636022600000029</v>
      </c>
      <c r="AD156" s="392">
        <f t="shared" si="168"/>
        <v>-0.1251541299999992</v>
      </c>
      <c r="AE156" s="392">
        <f t="shared" ref="AE156" si="169">+AE151+SUM(AE153:AE155)</f>
        <v>0.93438162000000047</v>
      </c>
      <c r="AF156" s="392">
        <f t="shared" ref="AF156:AH156" si="170">+AF151+SUM(AF153:AF155)</f>
        <v>-0.35557814000000548</v>
      </c>
      <c r="AG156" s="489">
        <f t="shared" si="170"/>
        <v>11.644421860000001</v>
      </c>
      <c r="AH156" s="392">
        <f t="shared" si="170"/>
        <v>-0.1251541299999992</v>
      </c>
    </row>
    <row r="157" spans="2:34" ht="12.75" hidden="1" customHeight="1">
      <c r="B157" s="142" t="s">
        <v>89</v>
      </c>
      <c r="C157" s="142"/>
      <c r="D157" s="356">
        <v>0</v>
      </c>
      <c r="E157" s="356">
        <v>0</v>
      </c>
      <c r="F157" s="356">
        <v>0</v>
      </c>
      <c r="G157" s="356">
        <v>0</v>
      </c>
      <c r="H157" s="356">
        <v>0</v>
      </c>
      <c r="I157" s="493">
        <v>0</v>
      </c>
      <c r="J157" s="356">
        <v>0</v>
      </c>
      <c r="K157" s="356">
        <v>0</v>
      </c>
      <c r="L157" s="356">
        <v>0</v>
      </c>
      <c r="M157" s="493">
        <v>0</v>
      </c>
      <c r="N157" s="356">
        <v>0</v>
      </c>
      <c r="O157" s="356">
        <v>0</v>
      </c>
      <c r="P157" s="356">
        <v>-0.174647</v>
      </c>
      <c r="Q157" s="493">
        <v>0.35618499999999997</v>
      </c>
      <c r="R157" s="356">
        <v>-0.49753516000000003</v>
      </c>
      <c r="S157" s="356">
        <v>0</v>
      </c>
      <c r="T157" s="356">
        <v>0</v>
      </c>
      <c r="U157" s="485">
        <v>0</v>
      </c>
      <c r="V157" s="391">
        <v>0</v>
      </c>
      <c r="W157" s="356">
        <v>0</v>
      </c>
      <c r="X157" s="356">
        <v>0</v>
      </c>
      <c r="Y157" s="485">
        <v>0</v>
      </c>
      <c r="Z157" s="391">
        <v>0</v>
      </c>
      <c r="AA157" s="356">
        <v>0</v>
      </c>
      <c r="AB157" s="356">
        <v>0</v>
      </c>
      <c r="AC157" s="485">
        <v>0</v>
      </c>
      <c r="AD157" s="391">
        <v>0</v>
      </c>
      <c r="AE157" s="391">
        <v>0</v>
      </c>
      <c r="AF157" s="356">
        <v>0</v>
      </c>
      <c r="AG157" s="485">
        <v>1</v>
      </c>
      <c r="AH157" s="391">
        <v>0</v>
      </c>
    </row>
    <row r="158" spans="2:34" ht="12.75" hidden="1" customHeight="1">
      <c r="B158" s="134" t="s">
        <v>90</v>
      </c>
      <c r="C158" s="134"/>
      <c r="D158" s="356">
        <v>0.97474437999999985</v>
      </c>
      <c r="E158" s="359">
        <v>-1.3299698100000001</v>
      </c>
      <c r="F158" s="359">
        <v>-0.98020349000000007</v>
      </c>
      <c r="G158" s="359">
        <v>0.54282816999999994</v>
      </c>
      <c r="H158" s="359">
        <v>0</v>
      </c>
      <c r="I158" s="499">
        <v>-1.4763955499999997</v>
      </c>
      <c r="J158" s="359">
        <v>-1.3075000000000001E-4</v>
      </c>
      <c r="K158" s="359">
        <v>-0.51500379000000007</v>
      </c>
      <c r="L158" s="359">
        <v>0</v>
      </c>
      <c r="M158" s="499">
        <v>-3.1655597499999995</v>
      </c>
      <c r="N158" s="359">
        <v>-3.8568910000000005E-2</v>
      </c>
      <c r="O158" s="359">
        <v>-1.10924975</v>
      </c>
      <c r="P158" s="359">
        <v>-1.77120634</v>
      </c>
      <c r="Q158" s="499">
        <v>-1.4651640000000001</v>
      </c>
      <c r="R158" s="359">
        <v>-5.4019010000000006E-2</v>
      </c>
      <c r="S158" s="359">
        <v>-0.30222308999999992</v>
      </c>
      <c r="T158" s="359">
        <v>-1.7742773000000003</v>
      </c>
      <c r="U158" s="490">
        <v>-2.1460707999999991</v>
      </c>
      <c r="V158" s="393">
        <v>-0.95264229000000011</v>
      </c>
      <c r="W158" s="359">
        <v>1.5360350000000023E-2</v>
      </c>
      <c r="X158" s="359">
        <v>0.90070395000000003</v>
      </c>
      <c r="Y158" s="490">
        <v>-0.34415068000000004</v>
      </c>
      <c r="Z158" s="393">
        <v>-0.28902907</v>
      </c>
      <c r="AA158" s="359">
        <v>-0.70255461999999991</v>
      </c>
      <c r="AB158" s="359">
        <v>-0.04</v>
      </c>
      <c r="AC158" s="490">
        <v>0.28674502000000002</v>
      </c>
      <c r="AD158" s="393">
        <v>0</v>
      </c>
      <c r="AE158" s="359">
        <v>0.23</v>
      </c>
      <c r="AF158" s="359">
        <v>-0.43</v>
      </c>
      <c r="AG158" s="490">
        <v>0.56999999999999995</v>
      </c>
      <c r="AH158" s="393">
        <v>0</v>
      </c>
    </row>
    <row r="159" spans="2:34" ht="12.75" hidden="1" customHeight="1">
      <c r="B159" s="136" t="s">
        <v>91</v>
      </c>
      <c r="C159" s="136"/>
      <c r="D159" s="358">
        <v>14.763811349999877</v>
      </c>
      <c r="E159" s="358">
        <v>-3.1579926100000177</v>
      </c>
      <c r="F159" s="358">
        <v>-5.1148432899705973</v>
      </c>
      <c r="G159" s="358">
        <v>-7.9979919948940186</v>
      </c>
      <c r="H159" s="358">
        <v>-4.2208283283698753</v>
      </c>
      <c r="I159" s="498">
        <v>-92.883834534173189</v>
      </c>
      <c r="J159" s="358">
        <v>-3.4633554542857179</v>
      </c>
      <c r="K159" s="358">
        <v>-4.6003076101040117</v>
      </c>
      <c r="L159" s="358">
        <v>-1.4046171022562437</v>
      </c>
      <c r="M159" s="498">
        <v>-3.7672262032926573</v>
      </c>
      <c r="N159" s="358">
        <v>-0.14137632387709437</v>
      </c>
      <c r="O159" s="358">
        <f>+O156+O157+O158</f>
        <v>-1.8882380162036483</v>
      </c>
      <c r="P159" s="358">
        <f>+P156+P157+P158</f>
        <v>3.0085756700000115</v>
      </c>
      <c r="Q159" s="498">
        <v>5.9911458700807536</v>
      </c>
      <c r="R159" s="358">
        <f t="shared" ref="R159:W159" si="171">+R156+SUM(R157:R158)</f>
        <v>-2.2674028900000214</v>
      </c>
      <c r="S159" s="358">
        <f t="shared" si="171"/>
        <v>4.6752922700000452</v>
      </c>
      <c r="T159" s="358">
        <f t="shared" si="171"/>
        <v>5.6588362299999515</v>
      </c>
      <c r="U159" s="489">
        <f t="shared" si="171"/>
        <v>-10.567050420000029</v>
      </c>
      <c r="V159" s="392">
        <f t="shared" si="171"/>
        <v>1.14050882</v>
      </c>
      <c r="W159" s="358">
        <f t="shared" si="171"/>
        <v>1.8002622299999826</v>
      </c>
      <c r="X159" s="358">
        <f t="shared" ref="X159:Z159" si="172">+X156+SUM(X157:X158)</f>
        <v>3.4663213900000041</v>
      </c>
      <c r="Y159" s="489">
        <f t="shared" si="172"/>
        <v>-27.104273149999973</v>
      </c>
      <c r="Z159" s="392">
        <f t="shared" si="172"/>
        <v>-1.3172145900000003</v>
      </c>
      <c r="AA159" s="392">
        <f t="shared" ref="AA159:AB159" si="173">+AA156+SUM(AA157:AA158)</f>
        <v>1.3036049300000032</v>
      </c>
      <c r="AB159" s="392">
        <f t="shared" si="173"/>
        <v>0.17530872999999528</v>
      </c>
      <c r="AC159" s="489">
        <f t="shared" ref="AC159:AD159" si="174">+AC156+SUM(AC157:AC158)</f>
        <v>-0.87685724000000287</v>
      </c>
      <c r="AD159" s="392">
        <f t="shared" si="174"/>
        <v>-0.1251541299999992</v>
      </c>
      <c r="AE159" s="392">
        <f t="shared" ref="AE159" si="175">+AE156+SUM(AE157:AE158)</f>
        <v>1.1643816200000006</v>
      </c>
      <c r="AF159" s="392">
        <f t="shared" ref="AF159:AH159" si="176">+AF156+SUM(AF157:AF158)</f>
        <v>-0.78557814000000548</v>
      </c>
      <c r="AG159" s="489">
        <f t="shared" si="176"/>
        <v>13.214421860000002</v>
      </c>
      <c r="AH159" s="392">
        <f t="shared" si="176"/>
        <v>-0.1251541299999992</v>
      </c>
    </row>
    <row r="160" spans="2:34" ht="12.75" hidden="1" customHeight="1">
      <c r="B160" s="138" t="s">
        <v>169</v>
      </c>
      <c r="C160" s="138"/>
      <c r="D160" s="139">
        <f t="shared" ref="D160:J160" si="177">+D159/D142</f>
        <v>0.24878087543887686</v>
      </c>
      <c r="E160" s="139">
        <f t="shared" si="177"/>
        <v>-6.9811693361853E-2</v>
      </c>
      <c r="F160" s="139">
        <f t="shared" si="177"/>
        <v>-0.10222200794832613</v>
      </c>
      <c r="G160" s="139">
        <f t="shared" si="177"/>
        <v>-0.16667325524524348</v>
      </c>
      <c r="H160" s="139">
        <f t="shared" si="177"/>
        <v>-8.7446308752945956E-2</v>
      </c>
      <c r="I160" s="497">
        <f t="shared" si="177"/>
        <v>-2.0665892420275527</v>
      </c>
      <c r="J160" s="139">
        <f t="shared" si="177"/>
        <v>-8.1460014464480562E-2</v>
      </c>
      <c r="K160" s="139">
        <f>+K159/K142</f>
        <v>-0.20168082829856099</v>
      </c>
      <c r="L160" s="139">
        <f>+L159/L142</f>
        <v>-5.5992906392507931E-2</v>
      </c>
      <c r="M160" s="497">
        <f>+M159/M142</f>
        <v>-0.14227759119239711</v>
      </c>
      <c r="N160" s="139">
        <f t="shared" ref="N160:Q160" si="178">+N159/N142</f>
        <v>-4.1209541027358515E-3</v>
      </c>
      <c r="O160" s="139">
        <f t="shared" si="178"/>
        <v>-5.92671099960521E-2</v>
      </c>
      <c r="P160" s="139">
        <f t="shared" si="178"/>
        <v>9.7103893149454099E-2</v>
      </c>
      <c r="Q160" s="497">
        <f t="shared" si="178"/>
        <v>0.17391926183927192</v>
      </c>
      <c r="R160" s="139">
        <f t="shared" ref="R160:Z160" si="179">+R159/R142</f>
        <v>-4.9433446680066676E-2</v>
      </c>
      <c r="S160" s="139">
        <f t="shared" si="179"/>
        <v>0.1384748808185679</v>
      </c>
      <c r="T160" s="139">
        <f t="shared" si="179"/>
        <v>0.18243259706025908</v>
      </c>
      <c r="U160" s="476">
        <f t="shared" si="179"/>
        <v>-0.35095177847530579</v>
      </c>
      <c r="V160" s="126">
        <f t="shared" si="179"/>
        <v>3.6133043838152919E-2</v>
      </c>
      <c r="W160" s="139">
        <f t="shared" si="179"/>
        <v>4.9974339194349807E-2</v>
      </c>
      <c r="X160" s="139">
        <f t="shared" ref="X160" si="180">+X159/X142</f>
        <v>0.12372072487343731</v>
      </c>
      <c r="Y160" s="476">
        <f t="shared" si="179"/>
        <v>-1.6179512980769912</v>
      </c>
      <c r="Z160" s="126">
        <f t="shared" si="179"/>
        <v>-0.1272440339783365</v>
      </c>
      <c r="AA160" s="126">
        <f t="shared" ref="AA160" si="181">+AA159/AA142</f>
        <v>7.4875844891464816E-2</v>
      </c>
      <c r="AB160" s="126">
        <f>+AB159/AB142</f>
        <v>2.1010943570090448E-2</v>
      </c>
      <c r="AC160" s="476">
        <f>+AC159/AC142</f>
        <v>-0.19102413735450388</v>
      </c>
      <c r="AD160" s="126">
        <f t="shared" ref="AD160" si="182">+AD159/AD142</f>
        <v>-2.8179933577258467E-2</v>
      </c>
      <c r="AE160" s="126">
        <f t="shared" ref="AE160" si="183">+AE159/AE142</f>
        <v>0.17130944689248806</v>
      </c>
      <c r="AF160" s="126">
        <f t="shared" ref="AF160:AH160" si="184">+AF159/AF142</f>
        <v>-0.15908092488165387</v>
      </c>
      <c r="AG160" s="476">
        <f t="shared" si="184"/>
        <v>1.3296555146519482</v>
      </c>
      <c r="AH160" s="126">
        <f t="shared" si="184"/>
        <v>-2.8179933577258467E-2</v>
      </c>
    </row>
    <row r="161" spans="2:34" ht="12.75" hidden="1" customHeight="1">
      <c r="B161" s="138"/>
      <c r="C161" s="138"/>
      <c r="D161" s="139"/>
      <c r="E161" s="139"/>
      <c r="F161" s="139"/>
      <c r="G161" s="139"/>
      <c r="H161" s="139"/>
      <c r="I161" s="497"/>
      <c r="J161" s="139"/>
      <c r="K161" s="139"/>
      <c r="L161" s="139"/>
      <c r="M161" s="497"/>
      <c r="N161" s="139"/>
      <c r="O161" s="139"/>
      <c r="P161" s="139"/>
      <c r="Q161" s="497"/>
      <c r="R161" s="139"/>
      <c r="S161" s="139"/>
      <c r="T161" s="139"/>
      <c r="U161" s="476"/>
      <c r="V161" s="126"/>
      <c r="W161" s="139"/>
      <c r="X161" s="139"/>
      <c r="Y161" s="476"/>
      <c r="Z161" s="126"/>
      <c r="AA161" s="139"/>
      <c r="AB161" s="139"/>
      <c r="AC161" s="476"/>
      <c r="AD161" s="126"/>
      <c r="AE161" s="139"/>
      <c r="AF161" s="139"/>
      <c r="AG161" s="476"/>
      <c r="AH161" s="126"/>
    </row>
    <row r="162" spans="2:34" ht="12.75" hidden="1" customHeight="1">
      <c r="B162" s="138"/>
      <c r="C162" s="138"/>
      <c r="D162" s="139"/>
      <c r="E162" s="139"/>
      <c r="F162" s="139"/>
      <c r="G162" s="139"/>
      <c r="H162" s="139"/>
      <c r="I162" s="497"/>
      <c r="J162" s="139"/>
      <c r="K162" s="139"/>
      <c r="L162" s="139"/>
      <c r="M162" s="497"/>
      <c r="N162" s="139"/>
      <c r="O162" s="139"/>
      <c r="P162" s="139"/>
      <c r="Q162" s="497">
        <v>0</v>
      </c>
      <c r="R162" s="139"/>
      <c r="S162" s="139"/>
      <c r="T162" s="139"/>
      <c r="U162" s="476"/>
      <c r="V162" s="126"/>
      <c r="W162" s="139"/>
      <c r="X162" s="139"/>
      <c r="Y162" s="476"/>
      <c r="Z162" s="126"/>
      <c r="AA162" s="139"/>
      <c r="AB162" s="139"/>
      <c r="AC162" s="476"/>
      <c r="AD162" s="126"/>
      <c r="AE162" s="139"/>
      <c r="AF162" s="139"/>
      <c r="AG162" s="476"/>
      <c r="AH162" s="126"/>
    </row>
    <row r="163" spans="2:34" ht="12.75" hidden="1" customHeight="1">
      <c r="B163" s="138"/>
      <c r="C163" s="138"/>
      <c r="D163" s="139"/>
      <c r="E163" s="139"/>
      <c r="F163" s="139"/>
      <c r="G163" s="139"/>
      <c r="H163" s="139"/>
      <c r="I163" s="497"/>
      <c r="J163" s="139"/>
      <c r="K163" s="139"/>
      <c r="L163" s="139"/>
      <c r="M163" s="497"/>
      <c r="N163" s="139"/>
      <c r="O163" s="139"/>
      <c r="P163" s="139"/>
      <c r="Q163" s="497">
        <v>0</v>
      </c>
      <c r="R163" s="139"/>
      <c r="S163" s="139"/>
      <c r="T163" s="139"/>
      <c r="U163" s="476"/>
      <c r="V163" s="126"/>
      <c r="W163" s="139"/>
      <c r="X163" s="139"/>
      <c r="Y163" s="476"/>
      <c r="Z163" s="126"/>
      <c r="AA163" s="139"/>
      <c r="AB163" s="139"/>
      <c r="AC163" s="476"/>
      <c r="AD163" s="126"/>
      <c r="AE163" s="139"/>
      <c r="AF163" s="139"/>
      <c r="AG163" s="476"/>
      <c r="AH163" s="126"/>
    </row>
    <row r="164" spans="2:34" ht="12.75" hidden="1" customHeight="1">
      <c r="B164" s="10"/>
      <c r="C164" s="10"/>
      <c r="D164" s="10"/>
      <c r="E164" s="10"/>
      <c r="F164" s="10"/>
      <c r="G164" s="10"/>
      <c r="H164" s="10"/>
      <c r="I164" s="492"/>
      <c r="J164" s="10"/>
      <c r="K164" s="10"/>
      <c r="L164" s="10"/>
      <c r="M164" s="492"/>
      <c r="N164" s="10"/>
      <c r="O164" s="10"/>
      <c r="P164" s="10"/>
      <c r="Q164" s="492">
        <v>0</v>
      </c>
      <c r="R164" s="10"/>
      <c r="S164" s="10"/>
      <c r="T164" s="10"/>
      <c r="U164" s="441"/>
      <c r="V164" s="12"/>
      <c r="W164" s="10"/>
      <c r="X164" s="10"/>
      <c r="Y164" s="441"/>
      <c r="Z164" s="12"/>
      <c r="AA164" s="10"/>
      <c r="AB164" s="10"/>
      <c r="AC164" s="441"/>
      <c r="AD164" s="12"/>
      <c r="AE164" s="10"/>
      <c r="AF164" s="10"/>
      <c r="AG164" s="441"/>
      <c r="AH164" s="12"/>
    </row>
    <row r="165" spans="2:34" ht="12.75" hidden="1" customHeight="1">
      <c r="B165" s="143" t="s">
        <v>92</v>
      </c>
      <c r="C165" s="143"/>
      <c r="D165" s="10"/>
      <c r="E165" s="10"/>
      <c r="F165" s="10"/>
      <c r="G165" s="10"/>
      <c r="H165" s="10"/>
      <c r="I165" s="492"/>
      <c r="J165" s="10"/>
      <c r="K165" s="10"/>
      <c r="L165" s="10"/>
      <c r="M165" s="492"/>
      <c r="N165" s="10"/>
      <c r="O165" s="10"/>
      <c r="P165" s="10"/>
      <c r="Q165" s="492"/>
      <c r="R165" s="10"/>
      <c r="S165" s="10"/>
      <c r="T165" s="10"/>
      <c r="U165" s="441"/>
      <c r="V165" s="12"/>
      <c r="W165" s="10"/>
      <c r="X165" s="10"/>
      <c r="Y165" s="441"/>
      <c r="Z165" s="12"/>
      <c r="AA165" s="10"/>
      <c r="AB165" s="10"/>
      <c r="AC165" s="441"/>
      <c r="AD165" s="12"/>
      <c r="AE165" s="10"/>
      <c r="AF165" s="10"/>
      <c r="AG165" s="441"/>
      <c r="AH165" s="12"/>
    </row>
    <row r="166" spans="2:34" ht="12.75" hidden="1" customHeight="1">
      <c r="B166" s="144" t="s">
        <v>93</v>
      </c>
      <c r="C166" s="144"/>
      <c r="D166" s="356">
        <v>13.927476562335286</v>
      </c>
      <c r="E166" s="359">
        <v>-4.3561332832720039</v>
      </c>
      <c r="F166" s="359">
        <v>-2.6330358572612567</v>
      </c>
      <c r="G166" s="359">
        <v>-5.8689186392109391</v>
      </c>
      <c r="H166" s="359">
        <v>-0.99194066480948351</v>
      </c>
      <c r="I166" s="499">
        <v>-90.235101576765146</v>
      </c>
      <c r="J166" s="359">
        <v>-3.4633554542857179</v>
      </c>
      <c r="K166" s="359">
        <v>-1.3530299178440131</v>
      </c>
      <c r="L166" s="359">
        <v>-1.4046171022562408</v>
      </c>
      <c r="M166" s="499">
        <v>1.3659209884384174</v>
      </c>
      <c r="N166" s="359">
        <v>2.0081897813033427</v>
      </c>
      <c r="O166" s="359">
        <v>-0.34406713616471141</v>
      </c>
      <c r="P166" s="359">
        <v>3.9233312597040975</v>
      </c>
      <c r="Q166" s="499">
        <v>-6.0074930121637458</v>
      </c>
      <c r="R166" s="359">
        <v>-2.2888970000000208</v>
      </c>
      <c r="S166" s="359">
        <v>4.5621527300000428</v>
      </c>
      <c r="T166" s="359">
        <v>5.6737955299999481</v>
      </c>
      <c r="U166" s="490">
        <v>-10.19044097000002</v>
      </c>
      <c r="V166" s="393">
        <v>1.3164550299999986</v>
      </c>
      <c r="W166" s="359">
        <v>2.0349663099999873</v>
      </c>
      <c r="X166" s="359">
        <v>3.4262581400000043</v>
      </c>
      <c r="Y166" s="490">
        <v>-27.096837129999965</v>
      </c>
      <c r="Z166" s="393">
        <v>-1.0063338300000002</v>
      </c>
      <c r="AA166" s="359">
        <v>1.333638250000003</v>
      </c>
      <c r="AB166" s="359">
        <v>-5.8110600000051971E-3</v>
      </c>
      <c r="AC166" s="490">
        <v>-0.77507785999999368</v>
      </c>
      <c r="AD166" s="393">
        <v>-0.19192796999999912</v>
      </c>
      <c r="AE166" s="359">
        <v>0.98809236999999972</v>
      </c>
      <c r="AF166" s="359">
        <v>-0.82506055000000478</v>
      </c>
      <c r="AG166" s="490">
        <v>0.174939449999995</v>
      </c>
      <c r="AH166" s="393">
        <v>-0.19192796999999912</v>
      </c>
    </row>
    <row r="167" spans="2:34" ht="12.75" hidden="1" customHeight="1">
      <c r="B167" s="144" t="s">
        <v>94</v>
      </c>
      <c r="C167" s="144"/>
      <c r="D167" s="356">
        <v>0.83633478766458502</v>
      </c>
      <c r="E167" s="359">
        <v>1.1941324298599811</v>
      </c>
      <c r="F167" s="359">
        <v>-2.481807432709338</v>
      </c>
      <c r="G167" s="359">
        <v>-2.2163907856830769</v>
      </c>
      <c r="H167" s="359">
        <v>-3.0744659235604139</v>
      </c>
      <c r="I167" s="499">
        <v>-2.648732957407999</v>
      </c>
      <c r="J167" s="359">
        <v>0</v>
      </c>
      <c r="K167" s="359">
        <v>-3.24727769226</v>
      </c>
      <c r="L167" s="359">
        <v>-2.24215691344655</v>
      </c>
      <c r="M167" s="499">
        <v>-5.1331471917310703</v>
      </c>
      <c r="N167" s="359">
        <v>-2.1495661051804396</v>
      </c>
      <c r="O167" s="359">
        <v>-1.5441708800389344</v>
      </c>
      <c r="P167" s="359">
        <v>-0.91475558970409576</v>
      </c>
      <c r="Q167" s="499">
        <v>11.998638882244506</v>
      </c>
      <c r="R167" s="359">
        <v>2.1494109999999986E-2</v>
      </c>
      <c r="S167" s="359">
        <v>0.11313953999999998</v>
      </c>
      <c r="T167" s="359">
        <v>-1.4959300000000009E-2</v>
      </c>
      <c r="U167" s="490">
        <v>-0.37660945000000001</v>
      </c>
      <c r="V167" s="393">
        <v>-0.17594620999999999</v>
      </c>
      <c r="W167" s="359">
        <v>-0.23470408000000004</v>
      </c>
      <c r="X167" s="359">
        <v>4.006325000000005E-2</v>
      </c>
      <c r="Y167" s="490">
        <v>-7.4360200000000987E-3</v>
      </c>
      <c r="Z167" s="393">
        <v>-0.31088076000000003</v>
      </c>
      <c r="AA167" s="359">
        <v>-3.0033319999999974E-2</v>
      </c>
      <c r="AB167" s="359">
        <v>0.18346779999999993</v>
      </c>
      <c r="AC167" s="490">
        <v>-0.10177937999999995</v>
      </c>
      <c r="AD167" s="393">
        <v>6.6773840000000015E-2</v>
      </c>
      <c r="AE167" s="359">
        <v>0.17131247999999999</v>
      </c>
      <c r="AF167" s="359">
        <v>4.391252000000001E-2</v>
      </c>
      <c r="AG167" s="490">
        <v>1.0439125199999999</v>
      </c>
      <c r="AH167" s="393">
        <v>6.6773840000000015E-2</v>
      </c>
    </row>
    <row r="168" spans="2:34" ht="12.75" hidden="1" customHeight="1">
      <c r="B168" s="136" t="s">
        <v>95</v>
      </c>
      <c r="C168" s="136"/>
      <c r="D168" s="358">
        <v>14.763811349999871</v>
      </c>
      <c r="E168" s="358">
        <v>-3.1620008534120227</v>
      </c>
      <c r="F168" s="358">
        <v>-5.1148432899705947</v>
      </c>
      <c r="G168" s="358">
        <v>-8.0853094248940156</v>
      </c>
      <c r="H168" s="358">
        <v>-4.0664065883698974</v>
      </c>
      <c r="I168" s="498">
        <v>-92.883834534173133</v>
      </c>
      <c r="J168" s="358">
        <v>-3.4633554542857179</v>
      </c>
      <c r="K168" s="358">
        <v>-4.6003076101040126</v>
      </c>
      <c r="L168" s="358">
        <v>-1.4046171022562408</v>
      </c>
      <c r="M168" s="498">
        <v>-3.7672262032926529</v>
      </c>
      <c r="N168" s="358">
        <v>-0.14137632387709687</v>
      </c>
      <c r="O168" s="358">
        <f>+O166+O167</f>
        <v>-1.8882380162036458</v>
      </c>
      <c r="P168" s="358">
        <f>+P166+P167</f>
        <v>3.0085756700000017</v>
      </c>
      <c r="Q168" s="498">
        <f>+Q166+Q167</f>
        <v>5.9911458700807607</v>
      </c>
      <c r="R168" s="358">
        <f t="shared" ref="R168:T168" si="185">+R166+R167</f>
        <v>-2.2674028900000209</v>
      </c>
      <c r="S168" s="358">
        <f t="shared" si="185"/>
        <v>4.6752922700000425</v>
      </c>
      <c r="T168" s="358">
        <f t="shared" si="185"/>
        <v>5.658836229999948</v>
      </c>
      <c r="U168" s="489">
        <f t="shared" ref="U168:V168" si="186">+U166+U167</f>
        <v>-10.567050420000021</v>
      </c>
      <c r="V168" s="392">
        <f t="shared" si="186"/>
        <v>1.1405088199999986</v>
      </c>
      <c r="W168" s="358">
        <f t="shared" ref="W168:AB168" si="187">+W166+W167</f>
        <v>1.8002622299999873</v>
      </c>
      <c r="X168" s="358">
        <f t="shared" si="187"/>
        <v>3.4663213900000045</v>
      </c>
      <c r="Y168" s="489">
        <f t="shared" si="187"/>
        <v>-27.104273149999965</v>
      </c>
      <c r="Z168" s="392">
        <f t="shared" si="187"/>
        <v>-1.3172145900000003</v>
      </c>
      <c r="AA168" s="392">
        <f t="shared" si="187"/>
        <v>1.303604930000003</v>
      </c>
      <c r="AB168" s="392">
        <f t="shared" si="187"/>
        <v>0.17765673999999473</v>
      </c>
      <c r="AC168" s="489"/>
      <c r="AD168" s="392">
        <f t="shared" ref="AD168" si="188">+AD166+AD167</f>
        <v>-0.12515412999999909</v>
      </c>
      <c r="AE168" s="392">
        <f t="shared" ref="AE168" si="189">+AE166+AE167</f>
        <v>1.1594048499999996</v>
      </c>
      <c r="AF168" s="392">
        <f t="shared" ref="AF168:AH168" si="190">+AF166+AF167</f>
        <v>-0.78114803000000477</v>
      </c>
      <c r="AG168" s="489">
        <f t="shared" si="190"/>
        <v>1.2188519699999949</v>
      </c>
      <c r="AH168" s="392">
        <f t="shared" si="190"/>
        <v>-0.12515412999999909</v>
      </c>
    </row>
    <row r="169" spans="2:34" ht="12.75" hidden="1" customHeight="1">
      <c r="B169" s="10"/>
      <c r="C169" s="10"/>
      <c r="D169" s="10"/>
      <c r="E169" s="10"/>
      <c r="F169" s="10"/>
      <c r="G169" s="10"/>
      <c r="H169" s="10"/>
      <c r="I169" s="492"/>
      <c r="J169" s="10"/>
      <c r="K169" s="10"/>
      <c r="L169" s="10"/>
      <c r="M169" s="492"/>
      <c r="N169" s="10"/>
      <c r="O169" s="10"/>
      <c r="P169" s="10"/>
      <c r="Q169" s="492"/>
      <c r="R169" s="10"/>
      <c r="S169" s="10"/>
      <c r="T169" s="10"/>
      <c r="U169" s="441"/>
      <c r="V169" s="12"/>
      <c r="W169" s="10"/>
      <c r="X169" s="10"/>
      <c r="Y169" s="441"/>
      <c r="Z169" s="12"/>
      <c r="AA169" s="10"/>
      <c r="AB169" s="10"/>
      <c r="AC169" s="441"/>
      <c r="AD169" s="12"/>
      <c r="AE169" s="10"/>
      <c r="AF169" s="10"/>
      <c r="AG169" s="441"/>
      <c r="AH169" s="12"/>
    </row>
    <row r="170" spans="2:34" ht="12.75" hidden="1" customHeight="1">
      <c r="B170" s="145" t="s">
        <v>96</v>
      </c>
      <c r="C170" s="145"/>
      <c r="D170" s="360">
        <v>23.262673969999874</v>
      </c>
      <c r="E170" s="360">
        <v>14.641557689999985</v>
      </c>
      <c r="F170" s="360">
        <v>12.075815031455488</v>
      </c>
      <c r="G170" s="360">
        <v>9.1586765671836723</v>
      </c>
      <c r="H170" s="360">
        <v>11.184372358383722</v>
      </c>
      <c r="I170" s="491">
        <v>10.090791330000005</v>
      </c>
      <c r="J170" s="360">
        <v>11.544993615714283</v>
      </c>
      <c r="K170" s="360">
        <v>9.2985563056102727</v>
      </c>
      <c r="L170" s="360">
        <v>13.32175964562019</v>
      </c>
      <c r="M170" s="491">
        <v>14.094916601163336</v>
      </c>
      <c r="N170" s="360">
        <v>13.320420070000001</v>
      </c>
      <c r="O170" s="360">
        <v>13.748614160971638</v>
      </c>
      <c r="P170" s="360">
        <v>18.718083407742135</v>
      </c>
      <c r="Q170" s="491">
        <v>12.224733801249101</v>
      </c>
      <c r="R170" s="360">
        <v>9.3897834732133703</v>
      </c>
      <c r="S170" s="360">
        <v>15.655067742480966</v>
      </c>
      <c r="T170" s="360">
        <v>18.718551989999956</v>
      </c>
      <c r="U170" s="491">
        <v>4.8393970099999706</v>
      </c>
      <c r="V170" s="360">
        <v>8.9043662400000017</v>
      </c>
      <c r="W170" s="360">
        <v>10.026615909999986</v>
      </c>
      <c r="X170" s="360">
        <v>9.9900358700000034</v>
      </c>
      <c r="Y170" s="491">
        <v>2.7032833400000484</v>
      </c>
      <c r="Z170" s="360">
        <v>-0.5225116900000002</v>
      </c>
      <c r="AA170" s="360">
        <v>3.2425372600000029</v>
      </c>
      <c r="AB170" s="360">
        <v>1.2728174999999915</v>
      </c>
      <c r="AC170" s="491">
        <v>0.33164956000000556</v>
      </c>
      <c r="AD170" s="360">
        <v>-0.11341428999999881</v>
      </c>
      <c r="AE170" s="360">
        <v>1.6784490099999998</v>
      </c>
      <c r="AF170" s="360">
        <v>0.91240895999999494</v>
      </c>
      <c r="AG170" s="491">
        <v>1.9124089599999901</v>
      </c>
      <c r="AH170" s="360">
        <v>-0.11341428999999881</v>
      </c>
    </row>
    <row r="171" spans="2:34" ht="12.75" hidden="1" customHeight="1">
      <c r="B171" s="146" t="s">
        <v>97</v>
      </c>
      <c r="C171" s="146"/>
      <c r="D171" s="355">
        <f t="shared" ref="D171:K171" si="191">+D170/D142</f>
        <v>0.39199284372499044</v>
      </c>
      <c r="E171" s="355">
        <f t="shared" si="191"/>
        <v>0.32367141473271338</v>
      </c>
      <c r="F171" s="355">
        <f t="shared" si="191"/>
        <v>0.24133956607203405</v>
      </c>
      <c r="G171" s="355">
        <f t="shared" si="191"/>
        <v>0.19086121093461567</v>
      </c>
      <c r="H171" s="355">
        <f t="shared" si="191"/>
        <v>0.23171567341068872</v>
      </c>
      <c r="I171" s="480">
        <f t="shared" si="191"/>
        <v>0.22451184224581752</v>
      </c>
      <c r="J171" s="355">
        <f t="shared" si="191"/>
        <v>0.27154456403389315</v>
      </c>
      <c r="K171" s="355">
        <f t="shared" si="191"/>
        <v>0.4076554649470247</v>
      </c>
      <c r="L171" s="355">
        <f>+L170/L142</f>
        <v>0.53105151547885854</v>
      </c>
      <c r="M171" s="480">
        <f>+M170/M142</f>
        <v>0.53232555568828932</v>
      </c>
      <c r="N171" s="355">
        <f t="shared" ref="N171" si="192">+N170/N142</f>
        <v>0.38827462924663836</v>
      </c>
      <c r="O171" s="355">
        <f t="shared" ref="O171:V171" si="193">+O170/O142</f>
        <v>0.4315349128548126</v>
      </c>
      <c r="P171" s="355">
        <f t="shared" si="193"/>
        <v>0.60413929066572392</v>
      </c>
      <c r="Q171" s="480">
        <f t="shared" si="193"/>
        <v>0.35487646687296948</v>
      </c>
      <c r="R171" s="355">
        <f t="shared" si="193"/>
        <v>0.20471410824587069</v>
      </c>
      <c r="S171" s="355">
        <f t="shared" si="193"/>
        <v>0.46367874234451611</v>
      </c>
      <c r="T171" s="355">
        <f t="shared" si="193"/>
        <v>0.60345871729587086</v>
      </c>
      <c r="U171" s="480">
        <f t="shared" si="193"/>
        <v>0.16072554969483738</v>
      </c>
      <c r="V171" s="355">
        <f t="shared" si="193"/>
        <v>0.28210378566023619</v>
      </c>
      <c r="W171" s="355">
        <f t="shared" ref="W171:Z171" si="194">+W170/W142</f>
        <v>0.27833362057360306</v>
      </c>
      <c r="X171" s="355">
        <f t="shared" si="194"/>
        <v>0.35656661350378677</v>
      </c>
      <c r="Y171" s="480">
        <f t="shared" si="194"/>
        <v>0.16136868031168686</v>
      </c>
      <c r="Z171" s="355">
        <f t="shared" si="194"/>
        <v>-5.0475067419681434E-2</v>
      </c>
      <c r="AA171" s="355">
        <f>+AA170/AA142</f>
        <v>0.18624332521859591</v>
      </c>
      <c r="AB171" s="355">
        <f>+AB170/AB142</f>
        <v>0.15254857340831882</v>
      </c>
      <c r="AC171" s="480">
        <f>+AC170/AC142</f>
        <v>7.2250154543973003E-2</v>
      </c>
      <c r="AD171" s="355">
        <f t="shared" ref="AD171" si="195">+AD170/AD142</f>
        <v>-2.5536569659442451E-2</v>
      </c>
      <c r="AE171" s="355">
        <f t="shared" ref="AE171" si="196">+AE170/AE142</f>
        <v>0.24694152381101994</v>
      </c>
      <c r="AF171" s="355">
        <f t="shared" ref="AF171:AH171" si="197">+AF170/AF142</f>
        <v>0.18476438413511112</v>
      </c>
      <c r="AG171" s="480">
        <f t="shared" si="197"/>
        <v>0.19242954000363535</v>
      </c>
      <c r="AH171" s="355">
        <f t="shared" si="197"/>
        <v>-2.5536569659442451E-2</v>
      </c>
    </row>
    <row r="172" spans="2:34" ht="12.75" hidden="1" customHeight="1">
      <c r="I172" s="500"/>
      <c r="M172" s="500"/>
      <c r="Q172" s="500"/>
      <c r="U172" s="470"/>
      <c r="V172" s="352"/>
      <c r="Y172" s="470"/>
      <c r="Z172" s="352"/>
      <c r="AC172" s="470"/>
      <c r="AD172" s="352"/>
      <c r="AG172" s="470"/>
      <c r="AH172" s="352"/>
    </row>
    <row r="173" spans="2:34" ht="12.75" hidden="1" customHeight="1">
      <c r="I173" s="500"/>
      <c r="M173" s="500"/>
      <c r="Q173" s="500"/>
      <c r="U173" s="470"/>
      <c r="V173" s="352"/>
      <c r="Y173" s="470"/>
      <c r="Z173" s="352"/>
      <c r="AC173" s="470"/>
      <c r="AD173" s="352"/>
      <c r="AG173" s="470"/>
      <c r="AH173" s="352"/>
    </row>
    <row r="174" spans="2:34" ht="12.75" hidden="1" customHeight="1">
      <c r="B174" s="144" t="s">
        <v>98</v>
      </c>
      <c r="C174" s="144"/>
      <c r="D174" s="356">
        <v>11.168033119999999</v>
      </c>
      <c r="E174" s="359">
        <v>8.8954824600000002</v>
      </c>
      <c r="F174" s="359">
        <v>8.7807528858722552</v>
      </c>
      <c r="G174" s="359">
        <v>8.8377028020325827</v>
      </c>
      <c r="H174" s="359">
        <v>8.3130147699999988</v>
      </c>
      <c r="I174" s="499">
        <v>8.8954824600000002</v>
      </c>
      <c r="J174" s="359">
        <v>7.6376891100000002</v>
      </c>
      <c r="K174" s="359">
        <v>6.8734203557142841</v>
      </c>
      <c r="L174" s="359">
        <v>7.2662772442857175</v>
      </c>
      <c r="M174" s="499">
        <v>7.5464438999999928</v>
      </c>
      <c r="N174" s="359">
        <v>6.5929491938770965</v>
      </c>
      <c r="O174" s="359">
        <v>6.3598531070945281</v>
      </c>
      <c r="P174" s="359">
        <v>6.5940788275509803</v>
      </c>
      <c r="Q174" s="499">
        <v>6.5604252412491206</v>
      </c>
      <c r="R174" s="359">
        <v>6.4375887032133914</v>
      </c>
      <c r="S174" s="359">
        <v>6.6910307924809258</v>
      </c>
      <c r="T174" s="359">
        <v>6.6507766100000012</v>
      </c>
      <c r="U174" s="490">
        <v>6.6974154500000047</v>
      </c>
      <c r="V174" s="393">
        <v>1.207847180000001</v>
      </c>
      <c r="W174" s="359">
        <v>2.8375941099999986</v>
      </c>
      <c r="X174" s="359">
        <v>1.6047958900000001</v>
      </c>
      <c r="Y174" s="490">
        <v>1.4052052200000027</v>
      </c>
      <c r="Z174" s="393">
        <v>0.53769132999999991</v>
      </c>
      <c r="AA174" s="359">
        <v>0.68441726999999997</v>
      </c>
      <c r="AB174" s="359">
        <v>0.97</v>
      </c>
      <c r="AC174" s="490">
        <v>1.2</v>
      </c>
      <c r="AD174" s="393">
        <v>0.79878300000000002</v>
      </c>
      <c r="AE174" s="359">
        <v>0.88</v>
      </c>
      <c r="AF174" s="359">
        <v>0.64</v>
      </c>
      <c r="AG174" s="490">
        <v>1.64</v>
      </c>
      <c r="AH174" s="393">
        <v>0.79878300000000002</v>
      </c>
    </row>
    <row r="175" spans="2:34" ht="12.75" customHeight="1">
      <c r="B175" s="415" t="s">
        <v>848</v>
      </c>
      <c r="C175" s="415" t="s">
        <v>992</v>
      </c>
    </row>
    <row r="176" spans="2:34" ht="12.75" customHeight="1">
      <c r="B176" s="753" t="s">
        <v>915</v>
      </c>
      <c r="C176" s="753" t="s">
        <v>934</v>
      </c>
    </row>
    <row r="177" spans="2:34" ht="12.75" customHeight="1">
      <c r="Z177" s="118" t="str">
        <f>+Z2</f>
        <v>1T24</v>
      </c>
      <c r="AA177" s="118" t="str">
        <f t="shared" ref="AA177:AF177" si="198">+AA2</f>
        <v>2T24</v>
      </c>
      <c r="AB177" s="118" t="str">
        <f t="shared" si="198"/>
        <v>3T24</v>
      </c>
      <c r="AC177" s="118" t="str">
        <f t="shared" si="198"/>
        <v>4T24</v>
      </c>
      <c r="AD177" s="118" t="str">
        <f t="shared" si="198"/>
        <v>1T25</v>
      </c>
      <c r="AE177" s="118" t="str">
        <f t="shared" si="198"/>
        <v>2T25</v>
      </c>
      <c r="AF177" s="118" t="str">
        <f t="shared" si="198"/>
        <v>3T25</v>
      </c>
      <c r="AG177" s="118" t="str">
        <f t="shared" ref="AG177:AH177" si="199">+AG2</f>
        <v>4T25</v>
      </c>
      <c r="AH177" s="118" t="str">
        <f t="shared" si="199"/>
        <v>1T26</v>
      </c>
    </row>
    <row r="178" spans="2:34" ht="12.75" customHeight="1">
      <c r="B178" s="708" t="s">
        <v>765</v>
      </c>
      <c r="C178" s="793" t="s">
        <v>908</v>
      </c>
      <c r="D178" s="709"/>
      <c r="E178" s="709"/>
      <c r="F178" s="709"/>
      <c r="G178" s="709"/>
      <c r="H178" s="709"/>
      <c r="I178" s="709"/>
      <c r="J178" s="709"/>
      <c r="K178" s="709"/>
      <c r="L178" s="709"/>
      <c r="M178" s="709"/>
      <c r="N178" s="709"/>
      <c r="O178" s="709"/>
      <c r="P178" s="709"/>
      <c r="Q178" s="709"/>
      <c r="R178" s="709"/>
      <c r="S178" s="709"/>
      <c r="T178" s="709"/>
      <c r="U178" s="710"/>
      <c r="V178" s="710"/>
      <c r="W178" s="709"/>
      <c r="X178" s="709"/>
      <c r="Y178" s="710"/>
      <c r="Z178" s="713">
        <v>1171262.1003618124</v>
      </c>
      <c r="AA178" s="711">
        <v>1418749.681841085</v>
      </c>
      <c r="AB178" s="711">
        <v>1181231.0259145168</v>
      </c>
      <c r="AC178" s="711">
        <v>1586748.3986406149</v>
      </c>
      <c r="AD178" s="713">
        <v>1289164</v>
      </c>
      <c r="AE178" s="711">
        <v>1182422</v>
      </c>
      <c r="AF178" s="711">
        <v>1172836</v>
      </c>
      <c r="AG178" s="711">
        <v>1230300</v>
      </c>
      <c r="AH178" s="713">
        <v>1162411</v>
      </c>
    </row>
    <row r="179" spans="2:34" ht="12.75" customHeight="1">
      <c r="B179" s="12" t="s">
        <v>766</v>
      </c>
      <c r="C179" s="794" t="s">
        <v>999</v>
      </c>
      <c r="Z179" s="714">
        <v>530757.3471514266</v>
      </c>
      <c r="AA179" s="120">
        <v>733154.43875480839</v>
      </c>
      <c r="AB179" s="120">
        <v>572958.10220143385</v>
      </c>
      <c r="AC179" s="120">
        <v>621053.77157356194</v>
      </c>
      <c r="AD179" s="714">
        <v>706082</v>
      </c>
      <c r="AE179" s="120">
        <v>647741</v>
      </c>
      <c r="AF179" s="120">
        <v>621093</v>
      </c>
      <c r="AG179" s="120">
        <v>627672</v>
      </c>
      <c r="AH179" s="714">
        <v>593559</v>
      </c>
    </row>
    <row r="180" spans="2:34" ht="12.75" customHeight="1">
      <c r="B180" s="12" t="s">
        <v>96</v>
      </c>
      <c r="C180" s="794" t="s">
        <v>96</v>
      </c>
      <c r="Z180" s="714">
        <v>296421.28398139495</v>
      </c>
      <c r="AA180" s="120">
        <v>466693.60181138874</v>
      </c>
      <c r="AB180" s="120">
        <v>314875.3592621861</v>
      </c>
      <c r="AC180" s="120">
        <v>333810.5553377617</v>
      </c>
      <c r="AD180" s="714">
        <v>438554</v>
      </c>
      <c r="AE180" s="120">
        <v>407571</v>
      </c>
      <c r="AF180" s="120">
        <v>382495</v>
      </c>
      <c r="AG180" s="120">
        <v>365828</v>
      </c>
      <c r="AH180" s="714">
        <v>372343</v>
      </c>
    </row>
    <row r="181" spans="2:34" ht="12.75" customHeight="1">
      <c r="B181" s="103" t="s">
        <v>767</v>
      </c>
      <c r="C181" s="795" t="s">
        <v>1000</v>
      </c>
      <c r="D181" s="706"/>
      <c r="E181" s="706"/>
      <c r="F181" s="706"/>
      <c r="G181" s="706"/>
      <c r="H181" s="706"/>
      <c r="I181" s="706"/>
      <c r="J181" s="706"/>
      <c r="K181" s="706"/>
      <c r="L181" s="706"/>
      <c r="M181" s="706"/>
      <c r="N181" s="706"/>
      <c r="O181" s="706"/>
      <c r="P181" s="706"/>
      <c r="Q181" s="706"/>
      <c r="R181" s="706"/>
      <c r="S181" s="706"/>
      <c r="T181" s="706"/>
      <c r="U181" s="707"/>
      <c r="V181" s="707"/>
      <c r="W181" s="706"/>
      <c r="X181" s="706"/>
      <c r="Y181" s="707"/>
      <c r="Z181" s="715">
        <v>12258.090878364786</v>
      </c>
      <c r="AA181" s="712">
        <v>128478.55299605713</v>
      </c>
      <c r="AB181" s="712">
        <v>81189.551197462104</v>
      </c>
      <c r="AC181" s="712">
        <v>56753.536277114676</v>
      </c>
      <c r="AD181" s="715">
        <v>126002</v>
      </c>
      <c r="AE181" s="712">
        <v>103582</v>
      </c>
      <c r="AF181" s="712">
        <v>114948</v>
      </c>
      <c r="AG181" s="712">
        <v>82514</v>
      </c>
      <c r="AH181" s="715">
        <v>82698</v>
      </c>
    </row>
    <row r="182" spans="2:34" ht="12.75" customHeight="1">
      <c r="AD182" s="886"/>
      <c r="AH182" s="886"/>
    </row>
  </sheetData>
  <mergeCells count="5">
    <mergeCell ref="B5:B6"/>
    <mergeCell ref="C5:C6"/>
    <mergeCell ref="B2:C2"/>
    <mergeCell ref="B44:B45"/>
    <mergeCell ref="C44:C45"/>
  </mergeCells>
  <phoneticPr fontId="13" type="noConversion"/>
  <hyperlinks>
    <hyperlink ref="B1" location="Contenido!A1" display="Volver a contenido" xr:uid="{1B616F5C-7CA4-441C-A0A1-55D3A5B3CEA5}"/>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3"/>
  <sheetViews>
    <sheetView showGridLines="0" zoomScaleNormal="100" workbookViewId="0">
      <pane xSplit="3" ySplit="3" topLeftCell="H4" activePane="bottomRight" state="frozen"/>
      <selection activeCell="B2" sqref="B2"/>
      <selection pane="topRight" activeCell="B2" sqref="B2"/>
      <selection pane="bottomLeft" activeCell="B2" sqref="B2"/>
      <selection pane="bottomRight" activeCell="B2" sqref="B2:C2"/>
    </sheetView>
  </sheetViews>
  <sheetFormatPr baseColWidth="10" defaultColWidth="11.453125" defaultRowHeight="14.15" customHeight="1"/>
  <cols>
    <col min="1" max="1" width="10.453125" style="68" customWidth="1"/>
    <col min="2" max="2" width="33.1796875" style="68" customWidth="1"/>
    <col min="3" max="3" width="30.26953125" style="68" bestFit="1" customWidth="1"/>
    <col min="4" max="12" width="12.26953125" style="69" customWidth="1"/>
    <col min="13" max="16" width="12.26953125" style="68" customWidth="1"/>
    <col min="17" max="16384" width="11.453125" style="68"/>
  </cols>
  <sheetData>
    <row r="1" spans="2:16" ht="14.15" customHeight="1">
      <c r="B1" s="533" t="s">
        <v>32</v>
      </c>
      <c r="C1" s="533"/>
    </row>
    <row r="2" spans="2:16" ht="14.15" customHeight="1">
      <c r="B2" s="894" t="s">
        <v>33</v>
      </c>
      <c r="C2" s="894"/>
    </row>
    <row r="3" spans="2:16" s="67" customFormat="1" ht="14.15" customHeight="1" thickBot="1">
      <c r="B3" s="419" t="s">
        <v>176</v>
      </c>
      <c r="C3" s="419" t="s">
        <v>1001</v>
      </c>
      <c r="D3" s="421">
        <v>2013</v>
      </c>
      <c r="E3" s="421" t="s">
        <v>177</v>
      </c>
      <c r="F3" s="421">
        <v>2015</v>
      </c>
      <c r="G3" s="421">
        <v>2016</v>
      </c>
      <c r="H3" s="421">
        <v>2017</v>
      </c>
      <c r="I3" s="421">
        <v>2018</v>
      </c>
      <c r="J3" s="421">
        <v>2019</v>
      </c>
      <c r="K3" s="421">
        <v>2020</v>
      </c>
      <c r="L3" s="421">
        <v>2021</v>
      </c>
      <c r="M3" s="421">
        <v>2022</v>
      </c>
      <c r="N3" s="421">
        <v>2023</v>
      </c>
      <c r="O3" s="421">
        <v>2024</v>
      </c>
      <c r="P3" s="421">
        <v>2025</v>
      </c>
    </row>
    <row r="4" spans="2:16" s="67" customFormat="1" ht="14.15" customHeight="1" thickTop="1">
      <c r="B4" s="154" t="s">
        <v>915</v>
      </c>
      <c r="C4" s="154" t="s">
        <v>934</v>
      </c>
      <c r="D4" s="53"/>
      <c r="E4" s="53"/>
      <c r="F4" s="53"/>
      <c r="G4" s="53"/>
      <c r="H4" s="53"/>
      <c r="I4" s="53"/>
      <c r="J4" s="53"/>
      <c r="K4" s="53"/>
      <c r="L4" s="53"/>
      <c r="M4" s="2"/>
      <c r="N4" s="2"/>
      <c r="O4" s="2"/>
      <c r="P4" s="2"/>
    </row>
    <row r="5" spans="2:16" ht="14.15" customHeight="1">
      <c r="B5" s="805" t="s">
        <v>96</v>
      </c>
      <c r="C5" s="811" t="s">
        <v>96</v>
      </c>
      <c r="D5" s="3">
        <v>864562.95713299955</v>
      </c>
      <c r="E5" s="3">
        <v>905093.460399676</v>
      </c>
      <c r="F5" s="3">
        <v>683542.67984399968</v>
      </c>
      <c r="G5" s="3">
        <v>1031375.1544501936</v>
      </c>
      <c r="H5" s="3">
        <v>1123683</v>
      </c>
      <c r="I5" s="3">
        <v>1135052.2131195855</v>
      </c>
      <c r="J5" s="3">
        <v>1262429.1960434408</v>
      </c>
      <c r="K5" s="3">
        <v>1236089.1457177782</v>
      </c>
      <c r="L5" s="3">
        <v>1368464.492814</v>
      </c>
      <c r="M5" s="3">
        <v>1780789.7543490001</v>
      </c>
      <c r="N5" s="3">
        <v>1848301.6332224184</v>
      </c>
      <c r="O5" s="3">
        <v>1490165.471656</v>
      </c>
      <c r="P5" s="3">
        <v>1665456.1110940001</v>
      </c>
    </row>
    <row r="6" spans="2:16" ht="14.15" customHeight="1">
      <c r="B6" s="797" t="s">
        <v>178</v>
      </c>
      <c r="C6" s="809" t="s">
        <v>1005</v>
      </c>
      <c r="D6" s="4">
        <v>76156.137177485623</v>
      </c>
      <c r="E6" s="4">
        <v>50240.869200717425</v>
      </c>
      <c r="F6" s="4">
        <v>56213.496260929118</v>
      </c>
      <c r="G6" s="4">
        <v>-272080</v>
      </c>
      <c r="H6" s="4">
        <v>-50254</v>
      </c>
      <c r="I6" s="4">
        <v>91866.072700425022</v>
      </c>
      <c r="J6" s="4">
        <v>67759.778581639082</v>
      </c>
      <c r="K6" s="4">
        <v>-72018.564868762987</v>
      </c>
      <c r="L6" s="4">
        <v>44575.364543051401</v>
      </c>
      <c r="M6" s="4">
        <v>30644.03129694724</v>
      </c>
      <c r="N6" s="4">
        <v>25202.040799039125</v>
      </c>
      <c r="O6" s="4">
        <v>144836.3840282645</v>
      </c>
      <c r="P6" s="4">
        <v>-289943.12751861784</v>
      </c>
    </row>
    <row r="7" spans="2:16" ht="14.15" customHeight="1">
      <c r="B7" s="797" t="s">
        <v>179</v>
      </c>
      <c r="C7" s="809" t="s">
        <v>1002</v>
      </c>
      <c r="D7" s="4"/>
      <c r="E7" s="4"/>
      <c r="F7" s="4"/>
      <c r="G7" s="4"/>
      <c r="H7" s="4"/>
      <c r="I7" s="4"/>
      <c r="J7" s="4"/>
      <c r="K7" s="4">
        <v>26557.601798</v>
      </c>
      <c r="L7" s="4">
        <v>-174550.97111799999</v>
      </c>
      <c r="M7" s="4">
        <v>-183768.14751400001</v>
      </c>
      <c r="N7" s="4">
        <v>233597.396439</v>
      </c>
      <c r="O7" s="4">
        <v>-38532.492422000003</v>
      </c>
      <c r="P7" s="4">
        <v>98015.841570000004</v>
      </c>
    </row>
    <row r="8" spans="2:16" ht="14.15" customHeight="1">
      <c r="B8" s="798" t="s">
        <v>180</v>
      </c>
      <c r="C8" s="812" t="s">
        <v>1003</v>
      </c>
      <c r="D8" s="5">
        <v>-278222.94772113999</v>
      </c>
      <c r="E8" s="5">
        <v>-277159.49837483099</v>
      </c>
      <c r="F8" s="5">
        <v>-364713.67572587542</v>
      </c>
      <c r="G8" s="5">
        <v>-250860.05311936434</v>
      </c>
      <c r="H8" s="5">
        <v>-220262</v>
      </c>
      <c r="I8" s="5">
        <v>-194373.35195339529</v>
      </c>
      <c r="J8" s="5">
        <v>-245564.21310135</v>
      </c>
      <c r="K8" s="5">
        <v>-295656.25399186829</v>
      </c>
      <c r="L8" s="5">
        <v>-227767.32950345459</v>
      </c>
      <c r="M8" s="5">
        <v>-341036.46431940485</v>
      </c>
      <c r="N8" s="5">
        <v>-344444.17883755208</v>
      </c>
      <c r="O8" s="5">
        <v>-162835.44240131089</v>
      </c>
      <c r="P8" s="5">
        <v>-180896.1513963739</v>
      </c>
    </row>
    <row r="9" spans="2:16" ht="14.15" customHeight="1">
      <c r="B9" s="796" t="s">
        <v>181</v>
      </c>
      <c r="C9" s="796" t="s">
        <v>1004</v>
      </c>
      <c r="D9" s="79">
        <v>662496.14658934518</v>
      </c>
      <c r="E9" s="79">
        <v>678174.83122556238</v>
      </c>
      <c r="F9" s="79">
        <v>375042.50037905341</v>
      </c>
      <c r="G9" s="79">
        <v>508435.10133082932</v>
      </c>
      <c r="H9" s="79">
        <v>853166</v>
      </c>
      <c r="I9" s="79">
        <v>1032544.9338666153</v>
      </c>
      <c r="J9" s="79">
        <v>1084624.7615237299</v>
      </c>
      <c r="K9" s="79">
        <v>894971.92865514685</v>
      </c>
      <c r="L9" s="79">
        <f>SUM(L5:L8)</f>
        <v>1010721.5567355967</v>
      </c>
      <c r="M9" s="79">
        <f>SUM(M5:M8)</f>
        <v>1286629.1738125423</v>
      </c>
      <c r="N9" s="79">
        <f>SUM(N5:N8)</f>
        <v>1762656.8916229052</v>
      </c>
      <c r="O9" s="79">
        <f>SUM(O5:O8)</f>
        <v>1433633.9208609536</v>
      </c>
      <c r="P9" s="79">
        <f>SUM(P5:P8)</f>
        <v>1292632.6737490082</v>
      </c>
    </row>
    <row r="10" spans="2:16" ht="14.15" customHeight="1">
      <c r="B10" s="54"/>
      <c r="C10" s="54"/>
      <c r="D10" s="7"/>
      <c r="E10" s="7"/>
      <c r="F10" s="7"/>
      <c r="G10" s="3"/>
      <c r="H10" s="3"/>
      <c r="I10" s="3"/>
      <c r="J10" s="3"/>
      <c r="K10" s="3"/>
      <c r="L10" s="3"/>
      <c r="M10" s="3"/>
      <c r="N10" s="3"/>
      <c r="O10" s="3"/>
      <c r="P10" s="3"/>
    </row>
    <row r="11" spans="2:16" ht="14.15" customHeight="1">
      <c r="B11" s="797" t="s">
        <v>182</v>
      </c>
      <c r="C11" s="809" t="s">
        <v>1006</v>
      </c>
      <c r="D11" s="4">
        <v>-313624.56373979902</v>
      </c>
      <c r="E11" s="4">
        <v>-2122211.17065736</v>
      </c>
      <c r="F11" s="4">
        <v>-286402.13214560598</v>
      </c>
      <c r="G11" s="4">
        <v>-371544.09742649534</v>
      </c>
      <c r="H11" s="4">
        <v>-516531</v>
      </c>
      <c r="I11" s="4">
        <v>-618481.50122584589</v>
      </c>
      <c r="J11" s="4">
        <v>-1732809.8245901903</v>
      </c>
      <c r="K11" s="4">
        <v>-771719.73926320614</v>
      </c>
      <c r="L11" s="4">
        <v>-1051641</v>
      </c>
      <c r="M11" s="4">
        <v>-1230314.898398868</v>
      </c>
      <c r="N11" s="4">
        <v>-904849.70272853191</v>
      </c>
      <c r="O11" s="4">
        <v>-899291.17418818048</v>
      </c>
      <c r="P11" s="4">
        <v>-241932.54866422669</v>
      </c>
    </row>
    <row r="12" spans="2:16" ht="14.15" customHeight="1">
      <c r="B12" s="804" t="s">
        <v>183</v>
      </c>
      <c r="C12" s="804" t="s">
        <v>1007</v>
      </c>
      <c r="D12" s="80">
        <v>-313624.56373979902</v>
      </c>
      <c r="E12" s="80">
        <v>-2122211.17065736</v>
      </c>
      <c r="F12" s="80">
        <v>-286402.13214560598</v>
      </c>
      <c r="G12" s="80">
        <v>-371544.09742649534</v>
      </c>
      <c r="H12" s="80">
        <v>-516531</v>
      </c>
      <c r="I12" s="80">
        <v>-618481.50122584589</v>
      </c>
      <c r="J12" s="80">
        <v>-1732809.8245901903</v>
      </c>
      <c r="K12" s="80">
        <v>-771719.73926320614</v>
      </c>
      <c r="L12" s="80">
        <f>+L11</f>
        <v>-1051641</v>
      </c>
      <c r="M12" s="80">
        <f>+M11</f>
        <v>-1230314.898398868</v>
      </c>
      <c r="N12" s="80">
        <f>+N11</f>
        <v>-904849.70272853191</v>
      </c>
      <c r="O12" s="80">
        <f>+O11</f>
        <v>-899291.17418818048</v>
      </c>
      <c r="P12" s="80">
        <f>+P11</f>
        <v>-241932.54866422669</v>
      </c>
    </row>
    <row r="13" spans="2:16" ht="14.15" customHeight="1">
      <c r="B13" s="6"/>
      <c r="C13" s="6"/>
      <c r="D13" s="7"/>
      <c r="E13" s="7"/>
      <c r="F13" s="7"/>
      <c r="G13" s="7"/>
      <c r="H13" s="7"/>
      <c r="I13" s="7"/>
      <c r="J13" s="7"/>
      <c r="K13" s="7"/>
      <c r="L13" s="7"/>
      <c r="M13" s="7"/>
      <c r="N13" s="7"/>
      <c r="O13" s="7"/>
      <c r="P13" s="7"/>
    </row>
    <row r="14" spans="2:16" s="87" customFormat="1" ht="14.15" hidden="1" customHeight="1">
      <c r="B14" s="799" t="s">
        <v>184</v>
      </c>
      <c r="C14" s="799"/>
      <c r="D14" s="85">
        <v>105444.41070000001</v>
      </c>
      <c r="E14" s="85">
        <v>107425.900922</v>
      </c>
      <c r="F14" s="85">
        <v>0</v>
      </c>
      <c r="G14" s="86"/>
      <c r="H14" s="100"/>
      <c r="I14" s="100"/>
      <c r="J14" s="100"/>
      <c r="K14" s="100"/>
      <c r="L14" s="100"/>
      <c r="M14" s="100"/>
      <c r="N14" s="100"/>
      <c r="O14" s="100"/>
      <c r="P14" s="100"/>
    </row>
    <row r="15" spans="2:16" s="87" customFormat="1" ht="14.15" hidden="1" customHeight="1">
      <c r="B15" s="799" t="s">
        <v>185</v>
      </c>
      <c r="C15" s="799"/>
      <c r="D15" s="85">
        <v>0</v>
      </c>
      <c r="E15" s="85">
        <v>0</v>
      </c>
      <c r="F15" s="85">
        <v>4269.0943079999997</v>
      </c>
      <c r="G15" s="86"/>
      <c r="H15" s="100"/>
      <c r="I15" s="100"/>
      <c r="J15" s="100"/>
      <c r="K15" s="100"/>
      <c r="L15" s="100"/>
      <c r="M15" s="100"/>
      <c r="N15" s="100"/>
      <c r="O15" s="100"/>
      <c r="P15" s="100"/>
    </row>
    <row r="16" spans="2:16" s="87" customFormat="1" ht="14.15" hidden="1" customHeight="1">
      <c r="B16" s="800" t="s">
        <v>186</v>
      </c>
      <c r="C16" s="800"/>
      <c r="D16" s="88">
        <v>34005.350602999999</v>
      </c>
      <c r="E16" s="88">
        <v>59809.582991999996</v>
      </c>
      <c r="F16" s="88">
        <v>320757.00664476422</v>
      </c>
      <c r="G16" s="89"/>
      <c r="H16" s="101"/>
      <c r="I16" s="101"/>
      <c r="J16" s="101"/>
      <c r="K16" s="101"/>
      <c r="L16" s="101"/>
      <c r="M16" s="101"/>
      <c r="N16" s="101"/>
      <c r="O16" s="101"/>
      <c r="P16" s="101"/>
    </row>
    <row r="17" spans="2:16" ht="14.15" hidden="1" customHeight="1" thickBot="1">
      <c r="B17" s="801" t="s">
        <v>187</v>
      </c>
      <c r="C17" s="801"/>
      <c r="D17" s="81">
        <v>139449.76130300001</v>
      </c>
      <c r="E17" s="81">
        <v>167235.48391399998</v>
      </c>
      <c r="F17" s="81">
        <v>325026.10095276422</v>
      </c>
      <c r="G17" s="147" t="s">
        <v>83</v>
      </c>
      <c r="H17" s="147" t="s">
        <v>83</v>
      </c>
      <c r="I17" s="147" t="s">
        <v>83</v>
      </c>
      <c r="J17" s="147" t="s">
        <v>83</v>
      </c>
      <c r="K17" s="147"/>
      <c r="L17" s="147"/>
      <c r="M17" s="147"/>
      <c r="N17" s="147"/>
      <c r="O17" s="147"/>
      <c r="P17" s="147"/>
    </row>
    <row r="18" spans="2:16" ht="14.15" customHeight="1">
      <c r="B18" s="804" t="s">
        <v>188</v>
      </c>
      <c r="C18" s="804" t="s">
        <v>1008</v>
      </c>
      <c r="D18" s="80">
        <v>488321.34415254614</v>
      </c>
      <c r="E18" s="80">
        <v>-1276800.8555177976</v>
      </c>
      <c r="F18" s="80">
        <v>413666.46918621165</v>
      </c>
      <c r="G18" s="80">
        <v>136891.00390433398</v>
      </c>
      <c r="H18" s="80">
        <v>336635</v>
      </c>
      <c r="I18" s="80">
        <v>414063.4326407694</v>
      </c>
      <c r="J18" s="80">
        <v>-648185.06306646043</v>
      </c>
      <c r="K18" s="80">
        <f t="shared" ref="K18:P18" si="0">+K9+K12</f>
        <v>123252.18939194072</v>
      </c>
      <c r="L18" s="80">
        <f t="shared" si="0"/>
        <v>-40919.443264403264</v>
      </c>
      <c r="M18" s="80">
        <f t="shared" si="0"/>
        <v>56314.275413674302</v>
      </c>
      <c r="N18" s="80">
        <f t="shared" si="0"/>
        <v>857807.18889437325</v>
      </c>
      <c r="O18" s="80">
        <f t="shared" si="0"/>
        <v>534342.74667277315</v>
      </c>
      <c r="P18" s="80">
        <f t="shared" si="0"/>
        <v>1050700.1250847816</v>
      </c>
    </row>
    <row r="19" spans="2:16" ht="14.15" customHeight="1">
      <c r="B19" s="6"/>
      <c r="C19" s="6"/>
      <c r="D19" s="7"/>
      <c r="E19" s="7"/>
      <c r="F19" s="7"/>
      <c r="G19" s="7"/>
      <c r="H19" s="7"/>
      <c r="I19" s="7"/>
      <c r="J19" s="7"/>
      <c r="K19" s="7"/>
      <c r="L19" s="7"/>
      <c r="M19" s="7"/>
      <c r="N19" s="7"/>
      <c r="O19" s="7"/>
      <c r="P19" s="7"/>
    </row>
    <row r="20" spans="2:16" ht="14.15" customHeight="1">
      <c r="B20" s="803" t="s">
        <v>189</v>
      </c>
      <c r="C20" s="808" t="s">
        <v>1009</v>
      </c>
      <c r="D20" s="93">
        <v>-91098.807912761578</v>
      </c>
      <c r="E20" s="93">
        <v>582140.0380878764</v>
      </c>
      <c r="F20" s="93">
        <v>-101765.77541627956</v>
      </c>
      <c r="G20" s="93">
        <v>-393382.67714923492</v>
      </c>
      <c r="H20" s="93">
        <v>-338492.26591470209</v>
      </c>
      <c r="I20" s="93">
        <v>-687568.41769979219</v>
      </c>
      <c r="J20" s="93">
        <v>-72835.001704777693</v>
      </c>
      <c r="K20" s="93">
        <v>23722.00962824485</v>
      </c>
      <c r="L20" s="93">
        <v>42952.823609019397</v>
      </c>
      <c r="M20" s="93">
        <v>506043.39742961188</v>
      </c>
      <c r="N20" s="93">
        <v>-622847.28697069827</v>
      </c>
      <c r="O20" s="93">
        <v>-93582.912323377794</v>
      </c>
      <c r="P20" s="93">
        <v>-1101247.2664332371</v>
      </c>
    </row>
    <row r="21" spans="2:16" ht="14" customHeight="1">
      <c r="B21" s="797" t="s">
        <v>190</v>
      </c>
      <c r="C21" s="809" t="s">
        <v>1010</v>
      </c>
      <c r="D21" s="4">
        <v>52247.214260430002</v>
      </c>
      <c r="E21" s="4">
        <v>758328.90762909991</v>
      </c>
      <c r="F21" s="4">
        <v>363273.43514383351</v>
      </c>
      <c r="G21" s="4">
        <v>167789</v>
      </c>
      <c r="H21" s="4">
        <v>58272.563183319966</v>
      </c>
      <c r="I21" s="4">
        <v>1512303.3355487855</v>
      </c>
      <c r="J21" s="4">
        <v>1023522.1744623999</v>
      </c>
      <c r="K21" s="4">
        <v>183541.8195844068</v>
      </c>
      <c r="L21" s="4">
        <v>220856.36363546987</v>
      </c>
      <c r="M21" s="4">
        <v>-120772.03652996577</v>
      </c>
      <c r="N21" s="4">
        <v>459849.02557661937</v>
      </c>
      <c r="O21" s="4">
        <v>-440687</v>
      </c>
      <c r="P21" s="4">
        <v>394630</v>
      </c>
    </row>
    <row r="22" spans="2:16" ht="14.15" hidden="1" customHeight="1">
      <c r="B22" s="797" t="s">
        <v>191</v>
      </c>
      <c r="C22" s="809"/>
      <c r="D22" s="4">
        <v>-30977.710987999977</v>
      </c>
      <c r="E22" s="4">
        <v>-181897.40024034999</v>
      </c>
      <c r="F22" s="4">
        <v>-164593.57995542727</v>
      </c>
      <c r="G22" s="4">
        <v>-48105</v>
      </c>
      <c r="H22" s="4">
        <v>-91952.599111837553</v>
      </c>
      <c r="I22" s="4">
        <v>-820970.46128647367</v>
      </c>
      <c r="J22" s="4">
        <v>-139657.26621469579</v>
      </c>
      <c r="K22" s="162" t="s">
        <v>83</v>
      </c>
      <c r="L22" s="162" t="s">
        <v>83</v>
      </c>
      <c r="M22" s="162" t="s">
        <v>83</v>
      </c>
      <c r="N22" s="162" t="s">
        <v>83</v>
      </c>
      <c r="O22" s="162" t="s">
        <v>83</v>
      </c>
      <c r="P22" s="162" t="s">
        <v>83</v>
      </c>
    </row>
    <row r="23" spans="2:16" ht="14.15" hidden="1" customHeight="1">
      <c r="B23" s="797" t="s">
        <v>192</v>
      </c>
      <c r="C23" s="809"/>
      <c r="D23" s="4">
        <v>39183.205943380002</v>
      </c>
      <c r="E23" s="4">
        <v>31098.881626171693</v>
      </c>
      <c r="F23" s="4">
        <v>19627.8230660751</v>
      </c>
      <c r="G23" s="4">
        <v>44162.174371859692</v>
      </c>
      <c r="H23" s="4">
        <v>12879.900592554406</v>
      </c>
      <c r="I23" s="4">
        <v>27699.631300835197</v>
      </c>
      <c r="J23" s="162" t="s">
        <v>83</v>
      </c>
      <c r="K23" s="162" t="s">
        <v>83</v>
      </c>
      <c r="L23" s="162" t="s">
        <v>83</v>
      </c>
      <c r="M23" s="162" t="s">
        <v>83</v>
      </c>
      <c r="N23" s="162" t="s">
        <v>83</v>
      </c>
      <c r="O23" s="162" t="s">
        <v>83</v>
      </c>
      <c r="P23" s="162" t="s">
        <v>83</v>
      </c>
    </row>
    <row r="24" spans="2:16" ht="14.15" customHeight="1">
      <c r="B24" s="797" t="s">
        <v>193</v>
      </c>
      <c r="C24" s="809" t="s">
        <v>1011</v>
      </c>
      <c r="D24" s="4">
        <v>-304142.5675355948</v>
      </c>
      <c r="E24" s="4">
        <v>-344033.75349989778</v>
      </c>
      <c r="F24" s="4">
        <v>-519209.54918507126</v>
      </c>
      <c r="G24" s="4">
        <v>-122758</v>
      </c>
      <c r="H24" s="4">
        <v>-171446.73837830557</v>
      </c>
      <c r="I24" s="4">
        <v>-209079.66085078497</v>
      </c>
      <c r="J24" s="4">
        <v>-245929.91312099999</v>
      </c>
      <c r="K24" s="4">
        <v>-310807.71678698238</v>
      </c>
      <c r="L24" s="4">
        <v>-408042.01974625082</v>
      </c>
      <c r="M24" s="4">
        <v>-392118.16586291266</v>
      </c>
      <c r="N24" s="4">
        <v>-411374.53881099005</v>
      </c>
      <c r="O24" s="4">
        <v>-353623.48738215491</v>
      </c>
      <c r="P24" s="4">
        <v>-266901.61736303673</v>
      </c>
    </row>
    <row r="25" spans="2:16" ht="14.15" customHeight="1">
      <c r="B25" s="797" t="s">
        <v>194</v>
      </c>
      <c r="C25" s="809" t="s">
        <v>1012</v>
      </c>
      <c r="D25" s="4"/>
      <c r="E25" s="4"/>
      <c r="F25" s="4"/>
      <c r="G25" s="4">
        <v>-19836.927845336395</v>
      </c>
      <c r="H25" s="4">
        <v>1285.4852714941371</v>
      </c>
      <c r="I25" s="4">
        <v>35735.605379660701</v>
      </c>
      <c r="J25" s="4">
        <v>23135.41581853342</v>
      </c>
      <c r="K25" s="4">
        <v>7429.0532913898351</v>
      </c>
      <c r="L25" s="4">
        <v>27816.168798340936</v>
      </c>
      <c r="M25" s="4">
        <v>23034.477592592302</v>
      </c>
      <c r="N25" s="4">
        <v>-53911.975742304494</v>
      </c>
      <c r="O25" s="4">
        <v>12781.40063335044</v>
      </c>
      <c r="P25" s="4">
        <v>-8582.6569111128629</v>
      </c>
    </row>
    <row r="26" spans="2:16" ht="14.15" customHeight="1">
      <c r="B26" s="802" t="s">
        <v>195</v>
      </c>
      <c r="C26" s="810" t="s">
        <v>1013</v>
      </c>
      <c r="D26" s="82">
        <v>-334788.66623254633</v>
      </c>
      <c r="E26" s="82">
        <v>845636.67360290012</v>
      </c>
      <c r="F26" s="82">
        <v>-402667.64634686947</v>
      </c>
      <c r="G26" s="82">
        <v>-372131.4306227116</v>
      </c>
      <c r="H26" s="82">
        <v>-529453.65435747663</v>
      </c>
      <c r="I26" s="82">
        <f t="shared" ref="I26:O26" si="1">SUM(I20:I25)</f>
        <v>-141879.96760776942</v>
      </c>
      <c r="J26" s="82">
        <f t="shared" si="1"/>
        <v>588235.40924045979</v>
      </c>
      <c r="K26" s="82">
        <f t="shared" si="1"/>
        <v>-96114.834282940894</v>
      </c>
      <c r="L26" s="82">
        <f t="shared" si="1"/>
        <v>-116416.66370342062</v>
      </c>
      <c r="M26" s="82">
        <f t="shared" si="1"/>
        <v>16187.672629325767</v>
      </c>
      <c r="N26" s="82">
        <f>SUM(N20:N25)</f>
        <v>-628284.77594737336</v>
      </c>
      <c r="O26" s="82">
        <f t="shared" si="1"/>
        <v>-875111.99907218223</v>
      </c>
      <c r="P26" s="82">
        <f t="shared" ref="P26" si="2">SUM(P20:P25)</f>
        <v>-982101.54070738668</v>
      </c>
    </row>
    <row r="27" spans="2:16" ht="14.15" customHeight="1">
      <c r="B27" s="9" t="s">
        <v>196</v>
      </c>
      <c r="C27" s="810" t="s">
        <v>1014</v>
      </c>
      <c r="D27" s="8">
        <f t="shared" ref="D27:M27" si="3">+D26+D18</f>
        <v>153532.67791999981</v>
      </c>
      <c r="E27" s="8">
        <f t="shared" si="3"/>
        <v>-431164.18191489752</v>
      </c>
      <c r="F27" s="8">
        <f t="shared" si="3"/>
        <v>10998.822839342174</v>
      </c>
      <c r="G27" s="8">
        <f t="shared" si="3"/>
        <v>-235240.42671837762</v>
      </c>
      <c r="H27" s="8">
        <f t="shared" si="3"/>
        <v>-192818.65435747663</v>
      </c>
      <c r="I27" s="8">
        <f t="shared" si="3"/>
        <v>272183.46503299999</v>
      </c>
      <c r="J27" s="8">
        <f t="shared" si="3"/>
        <v>-59949.653826000635</v>
      </c>
      <c r="K27" s="8">
        <f t="shared" si="3"/>
        <v>27137.355108999822</v>
      </c>
      <c r="L27" s="8">
        <f t="shared" si="3"/>
        <v>-157336.10696782387</v>
      </c>
      <c r="M27" s="8">
        <f t="shared" si="3"/>
        <v>72501.948043000069</v>
      </c>
      <c r="N27" s="8">
        <f>+N26+N18</f>
        <v>229522.41294699989</v>
      </c>
      <c r="O27" s="8">
        <f>+O26+O18</f>
        <v>-340769.25239940907</v>
      </c>
      <c r="P27" s="8">
        <f>+P26+P18</f>
        <v>68598.584377394873</v>
      </c>
    </row>
    <row r="28" spans="2:16" ht="14.15" customHeight="1">
      <c r="B28" s="797" t="s">
        <v>197</v>
      </c>
      <c r="C28" s="809" t="s">
        <v>1015</v>
      </c>
      <c r="D28" s="4">
        <v>744227.2812020001</v>
      </c>
      <c r="E28" s="4">
        <v>1020667.2632798919</v>
      </c>
      <c r="F28" s="4">
        <v>589499.56264810474</v>
      </c>
      <c r="G28" s="4">
        <v>600498</v>
      </c>
      <c r="H28" s="4">
        <v>365257.43525400071</v>
      </c>
      <c r="I28" s="4">
        <v>172438.222836</v>
      </c>
      <c r="J28" s="4">
        <v>444621.68786900002</v>
      </c>
      <c r="K28" s="4">
        <f>+J29</f>
        <v>384672.03404299938</v>
      </c>
      <c r="L28" s="4">
        <v>411809.3891519999</v>
      </c>
      <c r="M28" s="4">
        <v>254473.76472400001</v>
      </c>
      <c r="N28" s="4">
        <v>326975.71276700002</v>
      </c>
      <c r="O28" s="4">
        <v>556498.12571399997</v>
      </c>
      <c r="P28" s="4">
        <v>215728.38132000001</v>
      </c>
    </row>
    <row r="29" spans="2:16" ht="14.15" customHeight="1">
      <c r="B29" s="806" t="s">
        <v>198</v>
      </c>
      <c r="C29" s="806" t="s">
        <v>1016</v>
      </c>
      <c r="D29" s="807">
        <v>897759.95912199991</v>
      </c>
      <c r="E29" s="807">
        <v>589503.08136499429</v>
      </c>
      <c r="F29" s="807">
        <v>600498.38548744691</v>
      </c>
      <c r="G29" s="807">
        <v>365257.57328162238</v>
      </c>
      <c r="H29" s="807">
        <v>172438.78089652408</v>
      </c>
      <c r="I29" s="807">
        <v>444621.68786900025</v>
      </c>
      <c r="J29" s="807">
        <f t="shared" ref="J29:O29" si="4">+J27+J28</f>
        <v>384672.03404299938</v>
      </c>
      <c r="K29" s="807">
        <f t="shared" si="4"/>
        <v>411809.3891519992</v>
      </c>
      <c r="L29" s="807">
        <f t="shared" si="4"/>
        <v>254473.28218417603</v>
      </c>
      <c r="M29" s="807">
        <f t="shared" si="4"/>
        <v>326975.71276700008</v>
      </c>
      <c r="N29" s="807">
        <f t="shared" si="4"/>
        <v>556498.12571399985</v>
      </c>
      <c r="O29" s="807">
        <f t="shared" si="4"/>
        <v>215728.87331459089</v>
      </c>
      <c r="P29" s="807">
        <f t="shared" ref="P29" si="5">+P27+P28</f>
        <v>284326.96569739492</v>
      </c>
    </row>
    <row r="31" spans="2:16" ht="14.15" customHeight="1">
      <c r="B31" s="68" t="s">
        <v>199</v>
      </c>
    </row>
    <row r="32" spans="2:16" ht="14.15" customHeight="1">
      <c r="B32" s="68" t="s">
        <v>200</v>
      </c>
    </row>
    <row r="33" spans="2:2" ht="14.15" customHeight="1">
      <c r="B33" s="68" t="s">
        <v>201</v>
      </c>
    </row>
  </sheetData>
  <mergeCells count="1">
    <mergeCell ref="B2:C2"/>
  </mergeCells>
  <hyperlinks>
    <hyperlink ref="B1" location="Contenido!A1" display="Volver a contenido" xr:uid="{174D4C23-B477-43F4-9191-C20571EFFB91}"/>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F38-7BFF-4D77-AAEF-37D78CC64D96}">
  <dimension ref="B1:P197"/>
  <sheetViews>
    <sheetView showGridLines="0" zoomScale="99" zoomScaleNormal="100" workbookViewId="0">
      <pane ySplit="8" topLeftCell="A9" activePane="bottomLeft" state="frozen"/>
      <selection pane="bottomLeft" activeCell="D2" sqref="D2:F2"/>
    </sheetView>
  </sheetViews>
  <sheetFormatPr baseColWidth="10" defaultRowHeight="14.5"/>
  <cols>
    <col min="1" max="1" width="4" customWidth="1"/>
    <col min="2" max="2" width="19.36328125" bestFit="1" customWidth="1"/>
    <col min="3" max="3" width="25.453125" customWidth="1"/>
    <col min="4" max="4" width="15.36328125" customWidth="1"/>
    <col min="5" max="5" width="13.54296875" customWidth="1"/>
    <col min="6" max="6" width="16.54296875" customWidth="1"/>
    <col min="7" max="7" width="14.81640625" customWidth="1"/>
    <col min="8" max="8" width="18.08984375" customWidth="1"/>
    <col min="9" max="9" width="11" customWidth="1"/>
    <col min="10" max="10" width="14.08984375" customWidth="1"/>
    <col min="11" max="11" width="15.7265625" bestFit="1" customWidth="1"/>
    <col min="12" max="12" width="11.81640625" bestFit="1" customWidth="1"/>
    <col min="14" max="14" width="33.54296875" bestFit="1" customWidth="1"/>
    <col min="15" max="15" width="12.6328125" bestFit="1" customWidth="1"/>
  </cols>
  <sheetData>
    <row r="1" spans="2:16">
      <c r="B1" s="664" t="s">
        <v>32</v>
      </c>
      <c r="O1" s="724"/>
    </row>
    <row r="2" spans="2:16">
      <c r="D2" s="900" t="s">
        <v>1032</v>
      </c>
      <c r="E2" s="900"/>
      <c r="F2" s="900"/>
      <c r="O2" s="724"/>
    </row>
    <row r="3" spans="2:16" ht="14.5" customHeight="1">
      <c r="D3" s="640" t="s">
        <v>809</v>
      </c>
      <c r="E3" s="640" t="s">
        <v>810</v>
      </c>
      <c r="F3" s="640" t="s">
        <v>811</v>
      </c>
      <c r="O3" s="724"/>
    </row>
    <row r="4" spans="2:16">
      <c r="C4" s="662" t="s">
        <v>847</v>
      </c>
      <c r="D4" s="641">
        <v>4540525.7610560004</v>
      </c>
      <c r="E4" s="641">
        <v>313896.27155300003</v>
      </c>
      <c r="F4" s="641">
        <f>+D4-E4</f>
        <v>4226629.4895029999</v>
      </c>
      <c r="G4" s="679"/>
      <c r="O4" s="724"/>
    </row>
    <row r="5" spans="2:16">
      <c r="C5" s="662" t="s">
        <v>1033</v>
      </c>
      <c r="D5" s="641">
        <v>698079.26111155003</v>
      </c>
      <c r="E5" s="641">
        <v>102457</v>
      </c>
      <c r="F5" s="641">
        <f t="shared" ref="F5" si="0">+D5-E5</f>
        <v>595622.26111155003</v>
      </c>
      <c r="N5" s="733"/>
      <c r="O5" s="724"/>
    </row>
    <row r="6" spans="2:16">
      <c r="C6" s="663" t="s">
        <v>812</v>
      </c>
      <c r="D6" s="642">
        <f>+D5+D4</f>
        <v>5238605.0221675504</v>
      </c>
      <c r="E6" s="642">
        <f>+E5+E4</f>
        <v>416353.27155300003</v>
      </c>
      <c r="F6" s="642">
        <f>+F5+F4</f>
        <v>4822251.75061455</v>
      </c>
      <c r="N6" s="733"/>
      <c r="O6" s="724"/>
      <c r="P6" s="679"/>
    </row>
    <row r="7" spans="2:16">
      <c r="H7" s="679"/>
      <c r="N7" s="733"/>
      <c r="O7" s="724"/>
    </row>
    <row r="8" spans="2:16" ht="25">
      <c r="B8" s="567" t="s">
        <v>202</v>
      </c>
      <c r="C8" s="567" t="s">
        <v>203</v>
      </c>
      <c r="D8" s="567" t="s">
        <v>204</v>
      </c>
      <c r="E8" s="567" t="s">
        <v>205</v>
      </c>
      <c r="F8" s="567" t="s">
        <v>815</v>
      </c>
      <c r="G8" s="567" t="s">
        <v>206</v>
      </c>
      <c r="H8" s="567" t="s">
        <v>207</v>
      </c>
      <c r="I8" s="567" t="s">
        <v>208</v>
      </c>
      <c r="O8" s="724"/>
    </row>
    <row r="9" spans="2:16">
      <c r="B9" s="637" t="s">
        <v>209</v>
      </c>
      <c r="C9" s="637" t="s">
        <v>210</v>
      </c>
      <c r="D9" s="637" t="s">
        <v>211</v>
      </c>
      <c r="E9" s="637" t="s">
        <v>212</v>
      </c>
      <c r="F9" s="638">
        <v>76980813444</v>
      </c>
      <c r="G9" s="639">
        <v>47839</v>
      </c>
      <c r="H9" s="638">
        <v>76980813444</v>
      </c>
      <c r="I9" s="637" t="s">
        <v>213</v>
      </c>
    </row>
    <row r="10" spans="2:16">
      <c r="B10" s="637" t="s">
        <v>209</v>
      </c>
      <c r="C10" s="637" t="s">
        <v>210</v>
      </c>
      <c r="D10" s="637" t="s">
        <v>211</v>
      </c>
      <c r="E10" s="637" t="s">
        <v>212</v>
      </c>
      <c r="F10" s="638">
        <v>130000000000</v>
      </c>
      <c r="G10" s="639">
        <v>47839</v>
      </c>
      <c r="H10" s="638">
        <v>130000000000</v>
      </c>
      <c r="I10" s="637" t="s">
        <v>213</v>
      </c>
    </row>
    <row r="11" spans="2:16">
      <c r="B11" s="637" t="s">
        <v>209</v>
      </c>
      <c r="C11" s="637" t="s">
        <v>210</v>
      </c>
      <c r="D11" s="637" t="s">
        <v>211</v>
      </c>
      <c r="E11" s="637" t="s">
        <v>212</v>
      </c>
      <c r="F11" s="638">
        <v>100000000000</v>
      </c>
      <c r="G11" s="639">
        <v>47895</v>
      </c>
      <c r="H11" s="638">
        <v>100000000000</v>
      </c>
      <c r="I11" s="637" t="s">
        <v>216</v>
      </c>
    </row>
    <row r="12" spans="2:16">
      <c r="B12" s="637" t="s">
        <v>209</v>
      </c>
      <c r="C12" s="637" t="s">
        <v>210</v>
      </c>
      <c r="D12" s="637" t="s">
        <v>211</v>
      </c>
      <c r="E12" s="637" t="s">
        <v>212</v>
      </c>
      <c r="F12" s="638">
        <v>16000000000</v>
      </c>
      <c r="G12" s="639">
        <v>46452</v>
      </c>
      <c r="H12" s="638">
        <v>16000000000</v>
      </c>
      <c r="I12" s="637" t="s">
        <v>216</v>
      </c>
    </row>
    <row r="13" spans="2:16">
      <c r="B13" s="637" t="s">
        <v>209</v>
      </c>
      <c r="C13" s="637" t="s">
        <v>1034</v>
      </c>
      <c r="D13" s="637" t="s">
        <v>211</v>
      </c>
      <c r="E13" s="637" t="s">
        <v>212</v>
      </c>
      <c r="F13" s="638">
        <v>44992842513</v>
      </c>
      <c r="G13" s="639">
        <v>46448</v>
      </c>
      <c r="H13" s="638">
        <v>44992842513</v>
      </c>
      <c r="I13" s="637" t="s">
        <v>215</v>
      </c>
    </row>
    <row r="14" spans="2:16">
      <c r="B14" s="637" t="s">
        <v>209</v>
      </c>
      <c r="C14" s="637" t="s">
        <v>1035</v>
      </c>
      <c r="D14" s="637" t="s">
        <v>211</v>
      </c>
      <c r="E14" s="637" t="s">
        <v>212</v>
      </c>
      <c r="F14" s="638">
        <v>160000000000</v>
      </c>
      <c r="G14" s="639">
        <v>48607</v>
      </c>
      <c r="H14" s="638">
        <v>160000000000</v>
      </c>
      <c r="I14" s="637" t="s">
        <v>213</v>
      </c>
    </row>
    <row r="15" spans="2:16">
      <c r="B15" s="637" t="s">
        <v>209</v>
      </c>
      <c r="C15" s="637" t="s">
        <v>1036</v>
      </c>
      <c r="D15" s="637" t="s">
        <v>211</v>
      </c>
      <c r="E15" s="637" t="s">
        <v>212</v>
      </c>
      <c r="F15" s="638">
        <v>100000000000</v>
      </c>
      <c r="G15" s="639">
        <v>46415</v>
      </c>
      <c r="H15" s="638">
        <v>100000000000</v>
      </c>
      <c r="I15" s="637" t="s">
        <v>215</v>
      </c>
    </row>
    <row r="16" spans="2:16">
      <c r="B16" s="637" t="s">
        <v>209</v>
      </c>
      <c r="C16" s="637" t="s">
        <v>219</v>
      </c>
      <c r="D16" s="637" t="s">
        <v>211</v>
      </c>
      <c r="E16" s="637" t="s">
        <v>212</v>
      </c>
      <c r="F16" s="638">
        <v>229988512775</v>
      </c>
      <c r="G16" s="639">
        <v>47464</v>
      </c>
      <c r="H16" s="638">
        <v>229988512775</v>
      </c>
      <c r="I16" s="637" t="s">
        <v>213</v>
      </c>
    </row>
    <row r="17" spans="2:9">
      <c r="B17" s="637" t="s">
        <v>209</v>
      </c>
      <c r="C17" s="637" t="s">
        <v>217</v>
      </c>
      <c r="D17" s="637" t="s">
        <v>211</v>
      </c>
      <c r="E17" s="637" t="s">
        <v>212</v>
      </c>
      <c r="F17" s="638">
        <v>120000000000</v>
      </c>
      <c r="G17" s="639">
        <v>46203</v>
      </c>
      <c r="H17" s="638">
        <v>120000000000</v>
      </c>
      <c r="I17" s="637" t="s">
        <v>215</v>
      </c>
    </row>
    <row r="18" spans="2:9">
      <c r="B18" s="637" t="s">
        <v>209</v>
      </c>
      <c r="C18" s="637" t="s">
        <v>786</v>
      </c>
      <c r="D18" s="637" t="s">
        <v>211</v>
      </c>
      <c r="E18" s="637" t="s">
        <v>212</v>
      </c>
      <c r="F18" s="638">
        <v>75000000000</v>
      </c>
      <c r="G18" s="639">
        <v>47840</v>
      </c>
      <c r="H18" s="638">
        <v>75000000000</v>
      </c>
      <c r="I18" s="637" t="s">
        <v>216</v>
      </c>
    </row>
    <row r="19" spans="2:9">
      <c r="B19" s="637" t="s">
        <v>209</v>
      </c>
      <c r="C19" s="637" t="s">
        <v>786</v>
      </c>
      <c r="D19" s="637" t="s">
        <v>211</v>
      </c>
      <c r="E19" s="637" t="s">
        <v>212</v>
      </c>
      <c r="F19" s="638">
        <v>3333333333</v>
      </c>
      <c r="G19" s="639">
        <v>46254</v>
      </c>
      <c r="H19" s="638">
        <v>3333333333</v>
      </c>
      <c r="I19" s="637" t="s">
        <v>215</v>
      </c>
    </row>
    <row r="20" spans="2:9">
      <c r="B20" s="637" t="s">
        <v>209</v>
      </c>
      <c r="C20" s="637" t="s">
        <v>786</v>
      </c>
      <c r="D20" s="637" t="s">
        <v>211</v>
      </c>
      <c r="E20" s="637" t="s">
        <v>212</v>
      </c>
      <c r="F20" s="638">
        <v>3333333333</v>
      </c>
      <c r="G20" s="639">
        <v>46438</v>
      </c>
      <c r="H20" s="638">
        <v>3333333333</v>
      </c>
      <c r="I20" s="637" t="s">
        <v>215</v>
      </c>
    </row>
    <row r="21" spans="2:9">
      <c r="B21" s="637" t="s">
        <v>209</v>
      </c>
      <c r="C21" s="637" t="s">
        <v>786</v>
      </c>
      <c r="D21" s="637" t="s">
        <v>211</v>
      </c>
      <c r="E21" s="637" t="s">
        <v>212</v>
      </c>
      <c r="F21" s="638">
        <v>3333333333</v>
      </c>
      <c r="G21" s="639">
        <v>46619</v>
      </c>
      <c r="H21" s="638">
        <v>3333333333</v>
      </c>
      <c r="I21" s="637" t="s">
        <v>215</v>
      </c>
    </row>
    <row r="22" spans="2:9">
      <c r="B22" s="637" t="s">
        <v>209</v>
      </c>
      <c r="C22" s="637" t="s">
        <v>786</v>
      </c>
      <c r="D22" s="637" t="s">
        <v>211</v>
      </c>
      <c r="E22" s="637" t="s">
        <v>212</v>
      </c>
      <c r="F22" s="638">
        <v>3333333333</v>
      </c>
      <c r="G22" s="639">
        <v>46803</v>
      </c>
      <c r="H22" s="638">
        <v>3333333333</v>
      </c>
      <c r="I22" s="637" t="s">
        <v>215</v>
      </c>
    </row>
    <row r="23" spans="2:9">
      <c r="B23" s="637" t="s">
        <v>209</v>
      </c>
      <c r="C23" s="637" t="s">
        <v>786</v>
      </c>
      <c r="D23" s="637" t="s">
        <v>211</v>
      </c>
      <c r="E23" s="637" t="s">
        <v>212</v>
      </c>
      <c r="F23" s="638">
        <v>3333333333</v>
      </c>
      <c r="G23" s="639">
        <v>46985</v>
      </c>
      <c r="H23" s="638">
        <v>3333333333</v>
      </c>
      <c r="I23" s="637" t="s">
        <v>215</v>
      </c>
    </row>
    <row r="24" spans="2:9">
      <c r="B24" s="637" t="s">
        <v>209</v>
      </c>
      <c r="C24" s="637" t="s">
        <v>786</v>
      </c>
      <c r="D24" s="637" t="s">
        <v>211</v>
      </c>
      <c r="E24" s="637" t="s">
        <v>212</v>
      </c>
      <c r="F24" s="638">
        <v>3333333333</v>
      </c>
      <c r="G24" s="639">
        <v>47169</v>
      </c>
      <c r="H24" s="638">
        <v>3333333333</v>
      </c>
      <c r="I24" s="637" t="s">
        <v>215</v>
      </c>
    </row>
    <row r="25" spans="2:9">
      <c r="B25" s="637" t="s">
        <v>209</v>
      </c>
      <c r="C25" s="637" t="s">
        <v>786</v>
      </c>
      <c r="D25" s="637" t="s">
        <v>211</v>
      </c>
      <c r="E25" s="637" t="s">
        <v>212</v>
      </c>
      <c r="F25" s="638">
        <v>3333333333</v>
      </c>
      <c r="G25" s="639">
        <v>47350</v>
      </c>
      <c r="H25" s="638">
        <v>3333333333</v>
      </c>
      <c r="I25" s="637" t="s">
        <v>215</v>
      </c>
    </row>
    <row r="26" spans="2:9">
      <c r="B26" s="637" t="s">
        <v>209</v>
      </c>
      <c r="C26" s="637" t="s">
        <v>786</v>
      </c>
      <c r="D26" s="637" t="s">
        <v>211</v>
      </c>
      <c r="E26" s="637" t="s">
        <v>212</v>
      </c>
      <c r="F26" s="638">
        <v>3333333336</v>
      </c>
      <c r="G26" s="639">
        <v>47534</v>
      </c>
      <c r="H26" s="638">
        <v>3333333336</v>
      </c>
      <c r="I26" s="637" t="s">
        <v>215</v>
      </c>
    </row>
    <row r="27" spans="2:9">
      <c r="B27" s="637" t="s">
        <v>209</v>
      </c>
      <c r="C27" s="637" t="s">
        <v>786</v>
      </c>
      <c r="D27" s="637" t="s">
        <v>211</v>
      </c>
      <c r="E27" s="637" t="s">
        <v>212</v>
      </c>
      <c r="F27" s="638">
        <v>4250000000</v>
      </c>
      <c r="G27" s="639">
        <v>46169</v>
      </c>
      <c r="H27" s="638">
        <v>4250000000</v>
      </c>
      <c r="I27" s="637" t="s">
        <v>215</v>
      </c>
    </row>
    <row r="28" spans="2:9">
      <c r="B28" s="637" t="s">
        <v>209</v>
      </c>
      <c r="C28" s="637" t="s">
        <v>786</v>
      </c>
      <c r="D28" s="637" t="s">
        <v>211</v>
      </c>
      <c r="E28" s="637" t="s">
        <v>212</v>
      </c>
      <c r="F28" s="638">
        <v>4250000000</v>
      </c>
      <c r="G28" s="639">
        <v>46353</v>
      </c>
      <c r="H28" s="638">
        <v>4250000000</v>
      </c>
      <c r="I28" s="637" t="s">
        <v>215</v>
      </c>
    </row>
    <row r="29" spans="2:9">
      <c r="B29" s="637" t="s">
        <v>209</v>
      </c>
      <c r="C29" s="637" t="s">
        <v>786</v>
      </c>
      <c r="D29" s="637" t="s">
        <v>211</v>
      </c>
      <c r="E29" s="637" t="s">
        <v>212</v>
      </c>
      <c r="F29" s="638">
        <v>4250000000</v>
      </c>
      <c r="G29" s="639">
        <v>46534</v>
      </c>
      <c r="H29" s="638">
        <v>4250000000</v>
      </c>
      <c r="I29" s="637" t="s">
        <v>215</v>
      </c>
    </row>
    <row r="30" spans="2:9">
      <c r="B30" s="637" t="s">
        <v>209</v>
      </c>
      <c r="C30" s="637" t="s">
        <v>786</v>
      </c>
      <c r="D30" s="637" t="s">
        <v>211</v>
      </c>
      <c r="E30" s="637" t="s">
        <v>212</v>
      </c>
      <c r="F30" s="638">
        <v>4250000000</v>
      </c>
      <c r="G30" s="639">
        <v>46718</v>
      </c>
      <c r="H30" s="638">
        <v>4250000000</v>
      </c>
      <c r="I30" s="637" t="s">
        <v>215</v>
      </c>
    </row>
    <row r="31" spans="2:9">
      <c r="B31" s="637" t="s">
        <v>209</v>
      </c>
      <c r="C31" s="637" t="s">
        <v>786</v>
      </c>
      <c r="D31" s="637" t="s">
        <v>211</v>
      </c>
      <c r="E31" s="637" t="s">
        <v>212</v>
      </c>
      <c r="F31" s="638">
        <v>4250000000</v>
      </c>
      <c r="G31" s="639">
        <v>46900</v>
      </c>
      <c r="H31" s="638">
        <v>4250000000</v>
      </c>
      <c r="I31" s="637" t="s">
        <v>215</v>
      </c>
    </row>
    <row r="32" spans="2:9">
      <c r="B32" s="637" t="s">
        <v>209</v>
      </c>
      <c r="C32" s="637" t="s">
        <v>786</v>
      </c>
      <c r="D32" s="637" t="s">
        <v>211</v>
      </c>
      <c r="E32" s="637" t="s">
        <v>212</v>
      </c>
      <c r="F32" s="638">
        <v>4250000000</v>
      </c>
      <c r="G32" s="639">
        <v>47084</v>
      </c>
      <c r="H32" s="638">
        <v>4250000000</v>
      </c>
      <c r="I32" s="637" t="s">
        <v>215</v>
      </c>
    </row>
    <row r="33" spans="2:9">
      <c r="B33" s="637" t="s">
        <v>209</v>
      </c>
      <c r="C33" s="637" t="s">
        <v>786</v>
      </c>
      <c r="D33" s="637" t="s">
        <v>211</v>
      </c>
      <c r="E33" s="637" t="s">
        <v>212</v>
      </c>
      <c r="F33" s="638">
        <v>4250000000</v>
      </c>
      <c r="G33" s="639">
        <v>47265</v>
      </c>
      <c r="H33" s="638">
        <v>4250000000</v>
      </c>
      <c r="I33" s="637" t="s">
        <v>215</v>
      </c>
    </row>
    <row r="34" spans="2:9">
      <c r="B34" s="637" t="s">
        <v>209</v>
      </c>
      <c r="C34" s="637" t="s">
        <v>786</v>
      </c>
      <c r="D34" s="637" t="s">
        <v>211</v>
      </c>
      <c r="E34" s="637" t="s">
        <v>212</v>
      </c>
      <c r="F34" s="638">
        <v>4250000000</v>
      </c>
      <c r="G34" s="639">
        <v>47449</v>
      </c>
      <c r="H34" s="638">
        <v>4250000000</v>
      </c>
      <c r="I34" s="637" t="s">
        <v>215</v>
      </c>
    </row>
    <row r="35" spans="2:9">
      <c r="B35" s="637" t="s">
        <v>209</v>
      </c>
      <c r="C35" s="637" t="s">
        <v>786</v>
      </c>
      <c r="D35" s="637" t="s">
        <v>211</v>
      </c>
      <c r="E35" s="637" t="s">
        <v>212</v>
      </c>
      <c r="F35" s="638">
        <v>4250000000</v>
      </c>
      <c r="G35" s="639">
        <v>47630</v>
      </c>
      <c r="H35" s="638">
        <v>4250000000</v>
      </c>
      <c r="I35" s="637" t="s">
        <v>215</v>
      </c>
    </row>
    <row r="36" spans="2:9">
      <c r="B36" s="637" t="s">
        <v>209</v>
      </c>
      <c r="C36" s="637" t="s">
        <v>786</v>
      </c>
      <c r="D36" s="637" t="s">
        <v>211</v>
      </c>
      <c r="E36" s="637" t="s">
        <v>212</v>
      </c>
      <c r="F36" s="638">
        <v>55000000000</v>
      </c>
      <c r="G36" s="639">
        <v>47885</v>
      </c>
      <c r="H36" s="638">
        <v>55000000000</v>
      </c>
      <c r="I36" s="637" t="s">
        <v>213</v>
      </c>
    </row>
    <row r="37" spans="2:9">
      <c r="B37" s="637" t="s">
        <v>209</v>
      </c>
      <c r="C37" s="637" t="s">
        <v>218</v>
      </c>
      <c r="D37" s="637" t="s">
        <v>211</v>
      </c>
      <c r="E37" s="637" t="s">
        <v>212</v>
      </c>
      <c r="F37" s="638">
        <v>5317123111</v>
      </c>
      <c r="G37" s="639">
        <v>46142</v>
      </c>
      <c r="H37" s="638">
        <v>5317123111</v>
      </c>
      <c r="I37" s="637" t="s">
        <v>213</v>
      </c>
    </row>
    <row r="38" spans="2:9">
      <c r="B38" s="637" t="s">
        <v>209</v>
      </c>
      <c r="C38" s="637" t="s">
        <v>218</v>
      </c>
      <c r="D38" s="637" t="s">
        <v>211</v>
      </c>
      <c r="E38" s="637" t="s">
        <v>212</v>
      </c>
      <c r="F38" s="638">
        <v>514969345</v>
      </c>
      <c r="G38" s="639">
        <v>46202</v>
      </c>
      <c r="H38" s="638">
        <v>514969345</v>
      </c>
      <c r="I38" s="637" t="s">
        <v>213</v>
      </c>
    </row>
    <row r="39" spans="2:9">
      <c r="B39" s="637" t="s">
        <v>209</v>
      </c>
      <c r="C39" s="637" t="s">
        <v>218</v>
      </c>
      <c r="D39" s="637" t="s">
        <v>211</v>
      </c>
      <c r="E39" s="637" t="s">
        <v>212</v>
      </c>
      <c r="F39" s="638">
        <v>5472223592</v>
      </c>
      <c r="G39" s="639">
        <v>46233</v>
      </c>
      <c r="H39" s="638">
        <v>5472223592</v>
      </c>
      <c r="I39" s="637" t="s">
        <v>213</v>
      </c>
    </row>
    <row r="40" spans="2:9">
      <c r="B40" s="637" t="s">
        <v>209</v>
      </c>
      <c r="C40" s="637" t="s">
        <v>218</v>
      </c>
      <c r="D40" s="637" t="s">
        <v>211</v>
      </c>
      <c r="E40" s="637" t="s">
        <v>212</v>
      </c>
      <c r="F40" s="638">
        <v>528955782</v>
      </c>
      <c r="G40" s="639">
        <v>46294</v>
      </c>
      <c r="H40" s="638">
        <v>528955782</v>
      </c>
      <c r="I40" s="637" t="s">
        <v>213</v>
      </c>
    </row>
    <row r="41" spans="2:9">
      <c r="B41" s="637" t="s">
        <v>209</v>
      </c>
      <c r="C41" s="637" t="s">
        <v>218</v>
      </c>
      <c r="D41" s="637" t="s">
        <v>211</v>
      </c>
      <c r="E41" s="637" t="s">
        <v>212</v>
      </c>
      <c r="F41" s="638">
        <v>5631848355</v>
      </c>
      <c r="G41" s="639">
        <v>46325</v>
      </c>
      <c r="H41" s="638">
        <v>5631848355</v>
      </c>
      <c r="I41" s="637" t="s">
        <v>213</v>
      </c>
    </row>
    <row r="42" spans="2:9">
      <c r="B42" s="637" t="s">
        <v>209</v>
      </c>
      <c r="C42" s="637" t="s">
        <v>218</v>
      </c>
      <c r="D42" s="637" t="s">
        <v>211</v>
      </c>
      <c r="E42" s="637" t="s">
        <v>212</v>
      </c>
      <c r="F42" s="638">
        <v>543322090</v>
      </c>
      <c r="G42" s="639">
        <v>46385</v>
      </c>
      <c r="H42" s="638">
        <v>543322090</v>
      </c>
      <c r="I42" s="637" t="s">
        <v>213</v>
      </c>
    </row>
    <row r="43" spans="2:9">
      <c r="B43" s="637" t="s">
        <v>209</v>
      </c>
      <c r="C43" s="637" t="s">
        <v>218</v>
      </c>
      <c r="D43" s="637" t="s">
        <v>211</v>
      </c>
      <c r="E43" s="637" t="s">
        <v>212</v>
      </c>
      <c r="F43" s="638">
        <v>5796129371</v>
      </c>
      <c r="G43" s="639">
        <v>46417</v>
      </c>
      <c r="H43" s="638">
        <v>5796129371</v>
      </c>
      <c r="I43" s="637" t="s">
        <v>213</v>
      </c>
    </row>
    <row r="44" spans="2:9">
      <c r="B44" s="637" t="s">
        <v>209</v>
      </c>
      <c r="C44" s="637" t="s">
        <v>218</v>
      </c>
      <c r="D44" s="637" t="s">
        <v>211</v>
      </c>
      <c r="E44" s="637" t="s">
        <v>212</v>
      </c>
      <c r="F44" s="638">
        <v>558078581</v>
      </c>
      <c r="G44" s="639">
        <v>46475</v>
      </c>
      <c r="H44" s="638">
        <v>558078581</v>
      </c>
      <c r="I44" s="637" t="s">
        <v>213</v>
      </c>
    </row>
    <row r="45" spans="2:9">
      <c r="B45" s="637" t="s">
        <v>209</v>
      </c>
      <c r="C45" s="637" t="s">
        <v>218</v>
      </c>
      <c r="D45" s="637" t="s">
        <v>211</v>
      </c>
      <c r="E45" s="637" t="s">
        <v>212</v>
      </c>
      <c r="F45" s="638">
        <v>5965202465</v>
      </c>
      <c r="G45" s="639">
        <v>46507</v>
      </c>
      <c r="H45" s="638">
        <v>5965202465</v>
      </c>
      <c r="I45" s="637" t="s">
        <v>213</v>
      </c>
    </row>
    <row r="46" spans="2:9">
      <c r="B46" s="637" t="s">
        <v>209</v>
      </c>
      <c r="C46" s="637" t="s">
        <v>218</v>
      </c>
      <c r="D46" s="637" t="s">
        <v>211</v>
      </c>
      <c r="E46" s="637" t="s">
        <v>212</v>
      </c>
      <c r="F46" s="638">
        <v>573235857</v>
      </c>
      <c r="G46" s="639">
        <v>46567</v>
      </c>
      <c r="H46" s="638">
        <v>573235857</v>
      </c>
      <c r="I46" s="637" t="s">
        <v>213</v>
      </c>
    </row>
    <row r="47" spans="2:9">
      <c r="B47" s="637" t="s">
        <v>209</v>
      </c>
      <c r="C47" s="637" t="s">
        <v>218</v>
      </c>
      <c r="D47" s="637" t="s">
        <v>211</v>
      </c>
      <c r="E47" s="637" t="s">
        <v>212</v>
      </c>
      <c r="F47" s="638">
        <v>6139207421</v>
      </c>
      <c r="G47" s="639">
        <v>46598</v>
      </c>
      <c r="H47" s="638">
        <v>6139207421</v>
      </c>
      <c r="I47" s="637" t="s">
        <v>213</v>
      </c>
    </row>
    <row r="48" spans="2:9">
      <c r="B48" s="637" t="s">
        <v>209</v>
      </c>
      <c r="C48" s="637" t="s">
        <v>218</v>
      </c>
      <c r="D48" s="637" t="s">
        <v>211</v>
      </c>
      <c r="E48" s="637" t="s">
        <v>212</v>
      </c>
      <c r="F48" s="638">
        <v>588804800</v>
      </c>
      <c r="G48" s="639">
        <v>46659</v>
      </c>
      <c r="H48" s="638">
        <v>588804800</v>
      </c>
      <c r="I48" s="637" t="s">
        <v>213</v>
      </c>
    </row>
    <row r="49" spans="2:9">
      <c r="B49" s="637" t="s">
        <v>209</v>
      </c>
      <c r="C49" s="637" t="s">
        <v>218</v>
      </c>
      <c r="D49" s="637" t="s">
        <v>211</v>
      </c>
      <c r="E49" s="637" t="s">
        <v>212</v>
      </c>
      <c r="F49" s="638">
        <v>6318288101</v>
      </c>
      <c r="G49" s="639">
        <v>46690</v>
      </c>
      <c r="H49" s="638">
        <v>6318288101</v>
      </c>
      <c r="I49" s="637" t="s">
        <v>213</v>
      </c>
    </row>
    <row r="50" spans="2:9">
      <c r="B50" s="637" t="s">
        <v>209</v>
      </c>
      <c r="C50" s="637" t="s">
        <v>218</v>
      </c>
      <c r="D50" s="637" t="s">
        <v>211</v>
      </c>
      <c r="E50" s="637" t="s">
        <v>212</v>
      </c>
      <c r="F50" s="638">
        <v>604796590</v>
      </c>
      <c r="G50" s="639">
        <v>46750</v>
      </c>
      <c r="H50" s="638">
        <v>604796590</v>
      </c>
      <c r="I50" s="637" t="s">
        <v>213</v>
      </c>
    </row>
    <row r="51" spans="2:9">
      <c r="B51" s="637" t="s">
        <v>209</v>
      </c>
      <c r="C51" s="637" t="s">
        <v>218</v>
      </c>
      <c r="D51" s="637" t="s">
        <v>211</v>
      </c>
      <c r="E51" s="637" t="s">
        <v>212</v>
      </c>
      <c r="F51" s="638">
        <v>6502592565</v>
      </c>
      <c r="G51" s="639">
        <v>46782</v>
      </c>
      <c r="H51" s="638">
        <v>6502592565</v>
      </c>
      <c r="I51" s="637" t="s">
        <v>213</v>
      </c>
    </row>
    <row r="52" spans="2:9">
      <c r="B52" s="637" t="s">
        <v>209</v>
      </c>
      <c r="C52" s="637" t="s">
        <v>218</v>
      </c>
      <c r="D52" s="637" t="s">
        <v>211</v>
      </c>
      <c r="E52" s="637" t="s">
        <v>212</v>
      </c>
      <c r="F52" s="638">
        <v>9409175270</v>
      </c>
      <c r="G52" s="639">
        <v>46841</v>
      </c>
      <c r="H52" s="638">
        <v>9409175270</v>
      </c>
      <c r="I52" s="637" t="s">
        <v>213</v>
      </c>
    </row>
    <row r="53" spans="2:9">
      <c r="B53" s="637" t="s">
        <v>209</v>
      </c>
      <c r="C53" s="637" t="s">
        <v>218</v>
      </c>
      <c r="D53" s="637" t="s">
        <v>211</v>
      </c>
      <c r="E53" s="637" t="s">
        <v>212</v>
      </c>
      <c r="F53" s="638">
        <v>6692273190</v>
      </c>
      <c r="G53" s="639">
        <v>46873</v>
      </c>
      <c r="H53" s="638">
        <v>6692273190</v>
      </c>
      <c r="I53" s="637" t="s">
        <v>213</v>
      </c>
    </row>
    <row r="54" spans="2:9">
      <c r="B54" s="637" t="s">
        <v>209</v>
      </c>
      <c r="C54" s="637" t="s">
        <v>218</v>
      </c>
      <c r="D54" s="637" t="s">
        <v>211</v>
      </c>
      <c r="E54" s="637" t="s">
        <v>212</v>
      </c>
      <c r="F54" s="638">
        <v>6887486799</v>
      </c>
      <c r="G54" s="639">
        <v>46964</v>
      </c>
      <c r="H54" s="638">
        <v>6887486799</v>
      </c>
      <c r="I54" s="637" t="s">
        <v>213</v>
      </c>
    </row>
    <row r="55" spans="2:9">
      <c r="B55" s="637" t="s">
        <v>209</v>
      </c>
      <c r="C55" s="637" t="s">
        <v>218</v>
      </c>
      <c r="D55" s="637" t="s">
        <v>211</v>
      </c>
      <c r="E55" s="637" t="s">
        <v>212</v>
      </c>
      <c r="F55" s="638">
        <v>7088394789</v>
      </c>
      <c r="G55" s="639">
        <v>47056</v>
      </c>
      <c r="H55" s="638">
        <v>7088394789</v>
      </c>
      <c r="I55" s="637" t="s">
        <v>213</v>
      </c>
    </row>
    <row r="56" spans="2:9">
      <c r="B56" s="637" t="s">
        <v>209</v>
      </c>
      <c r="C56" s="637" t="s">
        <v>218</v>
      </c>
      <c r="D56" s="637" t="s">
        <v>211</v>
      </c>
      <c r="E56" s="637" t="s">
        <v>212</v>
      </c>
      <c r="F56" s="638">
        <v>7295163265</v>
      </c>
      <c r="G56" s="639">
        <v>47148</v>
      </c>
      <c r="H56" s="638">
        <v>7295163265</v>
      </c>
      <c r="I56" s="637" t="s">
        <v>213</v>
      </c>
    </row>
    <row r="57" spans="2:9">
      <c r="B57" s="637" t="s">
        <v>209</v>
      </c>
      <c r="C57" s="637" t="s">
        <v>218</v>
      </c>
      <c r="D57" s="637" t="s">
        <v>211</v>
      </c>
      <c r="E57" s="637" t="s">
        <v>212</v>
      </c>
      <c r="F57" s="638">
        <v>7507963178</v>
      </c>
      <c r="G57" s="639">
        <v>47238</v>
      </c>
      <c r="H57" s="638">
        <v>7507963178</v>
      </c>
      <c r="I57" s="637" t="s">
        <v>213</v>
      </c>
    </row>
    <row r="58" spans="2:9">
      <c r="B58" s="637" t="s">
        <v>209</v>
      </c>
      <c r="C58" s="637" t="s">
        <v>218</v>
      </c>
      <c r="D58" s="637" t="s">
        <v>211</v>
      </c>
      <c r="E58" s="637" t="s">
        <v>212</v>
      </c>
      <c r="F58" s="638">
        <v>7726970463</v>
      </c>
      <c r="G58" s="639">
        <v>47329</v>
      </c>
      <c r="H58" s="638">
        <v>7726970463</v>
      </c>
      <c r="I58" s="637" t="s">
        <v>213</v>
      </c>
    </row>
    <row r="59" spans="2:9">
      <c r="B59" s="637" t="s">
        <v>209</v>
      </c>
      <c r="C59" s="637" t="s">
        <v>218</v>
      </c>
      <c r="D59" s="637" t="s">
        <v>211</v>
      </c>
      <c r="E59" s="637" t="s">
        <v>212</v>
      </c>
      <c r="F59" s="638">
        <v>7952366192</v>
      </c>
      <c r="G59" s="639">
        <v>47421</v>
      </c>
      <c r="H59" s="638">
        <v>7952366192</v>
      </c>
      <c r="I59" s="637" t="s">
        <v>213</v>
      </c>
    </row>
    <row r="60" spans="2:9">
      <c r="B60" s="637" t="s">
        <v>209</v>
      </c>
      <c r="C60" s="637" t="s">
        <v>218</v>
      </c>
      <c r="D60" s="637" t="s">
        <v>211</v>
      </c>
      <c r="E60" s="637" t="s">
        <v>212</v>
      </c>
      <c r="F60" s="638">
        <v>8184336714</v>
      </c>
      <c r="G60" s="639">
        <v>47513</v>
      </c>
      <c r="H60" s="638">
        <v>8184336714</v>
      </c>
      <c r="I60" s="637" t="s">
        <v>213</v>
      </c>
    </row>
    <row r="61" spans="2:9">
      <c r="B61" s="637" t="s">
        <v>209</v>
      </c>
      <c r="C61" s="637" t="s">
        <v>218</v>
      </c>
      <c r="D61" s="637" t="s">
        <v>211</v>
      </c>
      <c r="E61" s="637" t="s">
        <v>212</v>
      </c>
      <c r="F61" s="638">
        <v>8423073816</v>
      </c>
      <c r="G61" s="639">
        <v>47603</v>
      </c>
      <c r="H61" s="638">
        <v>8423073816</v>
      </c>
      <c r="I61" s="637" t="s">
        <v>213</v>
      </c>
    </row>
    <row r="62" spans="2:9">
      <c r="B62" s="637" t="s">
        <v>209</v>
      </c>
      <c r="C62" s="637" t="s">
        <v>218</v>
      </c>
      <c r="D62" s="637" t="s">
        <v>211</v>
      </c>
      <c r="E62" s="637" t="s">
        <v>212</v>
      </c>
      <c r="F62" s="638">
        <v>8668774879</v>
      </c>
      <c r="G62" s="639">
        <v>47694</v>
      </c>
      <c r="H62" s="638">
        <v>8668774879</v>
      </c>
      <c r="I62" s="637" t="s">
        <v>213</v>
      </c>
    </row>
    <row r="63" spans="2:9">
      <c r="B63" s="637" t="s">
        <v>209</v>
      </c>
      <c r="C63" s="637" t="s">
        <v>218</v>
      </c>
      <c r="D63" s="637" t="s">
        <v>211</v>
      </c>
      <c r="E63" s="637" t="s">
        <v>212</v>
      </c>
      <c r="F63" s="638">
        <v>8921643042</v>
      </c>
      <c r="G63" s="639">
        <v>47786</v>
      </c>
      <c r="H63" s="638">
        <v>8921643042</v>
      </c>
      <c r="I63" s="637" t="s">
        <v>213</v>
      </c>
    </row>
    <row r="64" spans="2:9">
      <c r="B64" s="637" t="s">
        <v>209</v>
      </c>
      <c r="C64" s="637" t="s">
        <v>218</v>
      </c>
      <c r="D64" s="637" t="s">
        <v>211</v>
      </c>
      <c r="E64" s="637" t="s">
        <v>212</v>
      </c>
      <c r="F64" s="638">
        <v>69898866692</v>
      </c>
      <c r="G64" s="639">
        <v>47878</v>
      </c>
      <c r="H64" s="638">
        <v>69898866692</v>
      </c>
      <c r="I64" s="637" t="s">
        <v>213</v>
      </c>
    </row>
    <row r="65" spans="2:9">
      <c r="B65" s="637" t="s">
        <v>209</v>
      </c>
      <c r="C65" s="637" t="s">
        <v>219</v>
      </c>
      <c r="D65" s="637" t="s">
        <v>211</v>
      </c>
      <c r="E65" s="637" t="s">
        <v>212</v>
      </c>
      <c r="F65" s="638">
        <v>14000000000</v>
      </c>
      <c r="G65" s="639">
        <v>46835</v>
      </c>
      <c r="H65" s="638">
        <v>14000000000</v>
      </c>
      <c r="I65" s="637" t="s">
        <v>213</v>
      </c>
    </row>
    <row r="66" spans="2:9">
      <c r="B66" s="637" t="s">
        <v>209</v>
      </c>
      <c r="C66" s="637" t="s">
        <v>219</v>
      </c>
      <c r="D66" s="637" t="s">
        <v>211</v>
      </c>
      <c r="E66" s="637" t="s">
        <v>212</v>
      </c>
      <c r="F66" s="638">
        <v>14000000000</v>
      </c>
      <c r="G66" s="639">
        <v>46927</v>
      </c>
      <c r="H66" s="638">
        <v>14000000000</v>
      </c>
      <c r="I66" s="637" t="s">
        <v>213</v>
      </c>
    </row>
    <row r="67" spans="2:9">
      <c r="B67" s="637" t="s">
        <v>209</v>
      </c>
      <c r="C67" s="637" t="s">
        <v>219</v>
      </c>
      <c r="D67" s="637" t="s">
        <v>211</v>
      </c>
      <c r="E67" s="637" t="s">
        <v>212</v>
      </c>
      <c r="F67" s="638">
        <v>14000000000</v>
      </c>
      <c r="G67" s="639">
        <v>47019</v>
      </c>
      <c r="H67" s="638">
        <v>14000000000</v>
      </c>
      <c r="I67" s="637" t="s">
        <v>213</v>
      </c>
    </row>
    <row r="68" spans="2:9">
      <c r="B68" s="637" t="s">
        <v>209</v>
      </c>
      <c r="C68" s="637" t="s">
        <v>219</v>
      </c>
      <c r="D68" s="637" t="s">
        <v>211</v>
      </c>
      <c r="E68" s="637" t="s">
        <v>212</v>
      </c>
      <c r="F68" s="638">
        <v>14000000000</v>
      </c>
      <c r="G68" s="639">
        <v>47110</v>
      </c>
      <c r="H68" s="638">
        <v>14000000000</v>
      </c>
      <c r="I68" s="637" t="s">
        <v>213</v>
      </c>
    </row>
    <row r="69" spans="2:9">
      <c r="B69" s="637" t="s">
        <v>209</v>
      </c>
      <c r="C69" s="637" t="s">
        <v>219</v>
      </c>
      <c r="D69" s="637" t="s">
        <v>211</v>
      </c>
      <c r="E69" s="637" t="s">
        <v>212</v>
      </c>
      <c r="F69" s="638">
        <v>56000000000</v>
      </c>
      <c r="G69" s="639">
        <v>47200</v>
      </c>
      <c r="H69" s="638">
        <v>56000000000</v>
      </c>
      <c r="I69" s="637" t="s">
        <v>213</v>
      </c>
    </row>
    <row r="70" spans="2:9">
      <c r="B70" s="637" t="s">
        <v>209</v>
      </c>
      <c r="C70" s="637" t="s">
        <v>219</v>
      </c>
      <c r="D70" s="637" t="s">
        <v>211</v>
      </c>
      <c r="E70" s="637" t="s">
        <v>212</v>
      </c>
      <c r="F70" s="638">
        <v>56000000000</v>
      </c>
      <c r="G70" s="639">
        <v>47292</v>
      </c>
      <c r="H70" s="638">
        <v>56000000000</v>
      </c>
      <c r="I70" s="637" t="s">
        <v>213</v>
      </c>
    </row>
    <row r="71" spans="2:9">
      <c r="B71" s="637" t="s">
        <v>209</v>
      </c>
      <c r="C71" s="637" t="s">
        <v>219</v>
      </c>
      <c r="D71" s="637" t="s">
        <v>211</v>
      </c>
      <c r="E71" s="637" t="s">
        <v>212</v>
      </c>
      <c r="F71" s="638">
        <v>32000000000</v>
      </c>
      <c r="G71" s="639">
        <v>47384</v>
      </c>
      <c r="H71" s="638">
        <v>32000000000</v>
      </c>
      <c r="I71" s="637" t="s">
        <v>213</v>
      </c>
    </row>
    <row r="72" spans="2:9">
      <c r="B72" s="637" t="s">
        <v>209</v>
      </c>
      <c r="C72" s="637" t="s">
        <v>219</v>
      </c>
      <c r="D72" s="637" t="s">
        <v>211</v>
      </c>
      <c r="E72" s="637" t="s">
        <v>212</v>
      </c>
      <c r="F72" s="638">
        <v>24000000000</v>
      </c>
      <c r="G72" s="639">
        <v>47384</v>
      </c>
      <c r="H72" s="638">
        <v>24000000000</v>
      </c>
      <c r="I72" s="637" t="s">
        <v>213</v>
      </c>
    </row>
    <row r="73" spans="2:9">
      <c r="B73" s="637" t="s">
        <v>209</v>
      </c>
      <c r="C73" s="637" t="s">
        <v>219</v>
      </c>
      <c r="D73" s="637" t="s">
        <v>211</v>
      </c>
      <c r="E73" s="637" t="s">
        <v>212</v>
      </c>
      <c r="F73" s="638">
        <v>56000000000</v>
      </c>
      <c r="G73" s="639">
        <v>47475</v>
      </c>
      <c r="H73" s="638">
        <v>56000000000</v>
      </c>
      <c r="I73" s="637" t="s">
        <v>213</v>
      </c>
    </row>
    <row r="74" spans="2:9">
      <c r="B74" s="637" t="s">
        <v>209</v>
      </c>
      <c r="C74" s="637" t="s">
        <v>219</v>
      </c>
      <c r="D74" s="637" t="s">
        <v>211</v>
      </c>
      <c r="E74" s="637" t="s">
        <v>212</v>
      </c>
      <c r="F74" s="638">
        <v>11000000000</v>
      </c>
      <c r="G74" s="639">
        <v>46835</v>
      </c>
      <c r="H74" s="638">
        <v>11000000000</v>
      </c>
      <c r="I74" s="637" t="s">
        <v>213</v>
      </c>
    </row>
    <row r="75" spans="2:9">
      <c r="B75" s="637" t="s">
        <v>209</v>
      </c>
      <c r="C75" s="637" t="s">
        <v>219</v>
      </c>
      <c r="D75" s="637" t="s">
        <v>211</v>
      </c>
      <c r="E75" s="637" t="s">
        <v>212</v>
      </c>
      <c r="F75" s="638">
        <v>11000000000</v>
      </c>
      <c r="G75" s="639">
        <v>46927</v>
      </c>
      <c r="H75" s="638">
        <v>11000000000</v>
      </c>
      <c r="I75" s="637" t="s">
        <v>213</v>
      </c>
    </row>
    <row r="76" spans="2:9">
      <c r="B76" s="637" t="s">
        <v>209</v>
      </c>
      <c r="C76" s="637" t="s">
        <v>219</v>
      </c>
      <c r="D76" s="637" t="s">
        <v>211</v>
      </c>
      <c r="E76" s="637" t="s">
        <v>212</v>
      </c>
      <c r="F76" s="638">
        <v>11000000000</v>
      </c>
      <c r="G76" s="639">
        <v>47019</v>
      </c>
      <c r="H76" s="638">
        <v>11000000000</v>
      </c>
      <c r="I76" s="637" t="s">
        <v>213</v>
      </c>
    </row>
    <row r="77" spans="2:9">
      <c r="B77" s="637" t="s">
        <v>209</v>
      </c>
      <c r="C77" s="637" t="s">
        <v>219</v>
      </c>
      <c r="D77" s="637" t="s">
        <v>211</v>
      </c>
      <c r="E77" s="637" t="s">
        <v>212</v>
      </c>
      <c r="F77" s="638">
        <v>11000000000</v>
      </c>
      <c r="G77" s="639">
        <v>47110</v>
      </c>
      <c r="H77" s="638">
        <v>11000000000</v>
      </c>
      <c r="I77" s="637" t="s">
        <v>213</v>
      </c>
    </row>
    <row r="78" spans="2:9">
      <c r="B78" s="637" t="s">
        <v>209</v>
      </c>
      <c r="C78" s="637" t="s">
        <v>219</v>
      </c>
      <c r="D78" s="637" t="s">
        <v>211</v>
      </c>
      <c r="E78" s="637" t="s">
        <v>212</v>
      </c>
      <c r="F78" s="638">
        <v>44000000000</v>
      </c>
      <c r="G78" s="639">
        <v>47200</v>
      </c>
      <c r="H78" s="638">
        <v>44000000000</v>
      </c>
      <c r="I78" s="637" t="s">
        <v>213</v>
      </c>
    </row>
    <row r="79" spans="2:9">
      <c r="B79" s="637" t="s">
        <v>209</v>
      </c>
      <c r="C79" s="637" t="s">
        <v>219</v>
      </c>
      <c r="D79" s="637" t="s">
        <v>211</v>
      </c>
      <c r="E79" s="637" t="s">
        <v>212</v>
      </c>
      <c r="F79" s="638">
        <v>44000000000</v>
      </c>
      <c r="G79" s="639">
        <v>47292</v>
      </c>
      <c r="H79" s="638">
        <v>44000000000</v>
      </c>
      <c r="I79" s="637" t="s">
        <v>213</v>
      </c>
    </row>
    <row r="80" spans="2:9">
      <c r="B80" s="637" t="s">
        <v>209</v>
      </c>
      <c r="C80" s="637" t="s">
        <v>219</v>
      </c>
      <c r="D80" s="637" t="s">
        <v>211</v>
      </c>
      <c r="E80" s="637" t="s">
        <v>212</v>
      </c>
      <c r="F80" s="638">
        <v>44000000000</v>
      </c>
      <c r="G80" s="639">
        <v>47384</v>
      </c>
      <c r="H80" s="638">
        <v>44000000000</v>
      </c>
      <c r="I80" s="637" t="s">
        <v>213</v>
      </c>
    </row>
    <row r="81" spans="2:9">
      <c r="B81" s="637" t="s">
        <v>209</v>
      </c>
      <c r="C81" s="637" t="s">
        <v>219</v>
      </c>
      <c r="D81" s="637" t="s">
        <v>211</v>
      </c>
      <c r="E81" s="637" t="s">
        <v>212</v>
      </c>
      <c r="F81" s="638">
        <v>44000000000</v>
      </c>
      <c r="G81" s="639">
        <v>47475</v>
      </c>
      <c r="H81" s="638">
        <v>44000000000</v>
      </c>
      <c r="I81" s="637" t="s">
        <v>213</v>
      </c>
    </row>
    <row r="82" spans="2:9">
      <c r="B82" s="637" t="s">
        <v>209</v>
      </c>
      <c r="C82" s="637" t="s">
        <v>219</v>
      </c>
      <c r="D82" s="637" t="s">
        <v>211</v>
      </c>
      <c r="E82" s="637" t="s">
        <v>212</v>
      </c>
      <c r="F82" s="638">
        <v>142773000000</v>
      </c>
      <c r="G82" s="639">
        <v>48290</v>
      </c>
      <c r="H82" s="638">
        <v>142773000000</v>
      </c>
      <c r="I82" s="637" t="s">
        <v>213</v>
      </c>
    </row>
    <row r="83" spans="2:9">
      <c r="B83" s="637" t="s">
        <v>209</v>
      </c>
      <c r="C83" s="637" t="s">
        <v>219</v>
      </c>
      <c r="D83" s="637" t="s">
        <v>211</v>
      </c>
      <c r="E83" s="637" t="s">
        <v>212</v>
      </c>
      <c r="F83" s="638">
        <v>7227000000</v>
      </c>
      <c r="G83" s="639">
        <v>48290</v>
      </c>
      <c r="H83" s="638">
        <v>7227000000</v>
      </c>
      <c r="I83" s="637" t="s">
        <v>213</v>
      </c>
    </row>
    <row r="84" spans="2:9">
      <c r="B84" s="637" t="s">
        <v>209</v>
      </c>
      <c r="C84" s="637" t="s">
        <v>219</v>
      </c>
      <c r="D84" s="637" t="s">
        <v>211</v>
      </c>
      <c r="E84" s="637" t="s">
        <v>212</v>
      </c>
      <c r="F84" s="638">
        <v>863212683</v>
      </c>
      <c r="G84" s="639">
        <v>46113</v>
      </c>
      <c r="H84" s="638">
        <v>863212683</v>
      </c>
      <c r="I84" s="637" t="s">
        <v>216</v>
      </c>
    </row>
    <row r="85" spans="2:9">
      <c r="B85" s="637" t="s">
        <v>209</v>
      </c>
      <c r="C85" s="637" t="s">
        <v>219</v>
      </c>
      <c r="D85" s="637" t="s">
        <v>211</v>
      </c>
      <c r="E85" s="637" t="s">
        <v>212</v>
      </c>
      <c r="F85" s="638">
        <v>863212683</v>
      </c>
      <c r="G85" s="639">
        <v>46143</v>
      </c>
      <c r="H85" s="638">
        <v>863212683</v>
      </c>
      <c r="I85" s="637" t="s">
        <v>216</v>
      </c>
    </row>
    <row r="86" spans="2:9">
      <c r="B86" s="637" t="s">
        <v>209</v>
      </c>
      <c r="C86" s="637" t="s">
        <v>219</v>
      </c>
      <c r="D86" s="637" t="s">
        <v>211</v>
      </c>
      <c r="E86" s="637" t="s">
        <v>212</v>
      </c>
      <c r="F86" s="638">
        <v>863212683</v>
      </c>
      <c r="G86" s="639">
        <v>46174</v>
      </c>
      <c r="H86" s="638">
        <v>863212683</v>
      </c>
      <c r="I86" s="637" t="s">
        <v>216</v>
      </c>
    </row>
    <row r="87" spans="2:9">
      <c r="B87" s="637" t="s">
        <v>209</v>
      </c>
      <c r="C87" s="637" t="s">
        <v>219</v>
      </c>
      <c r="D87" s="637" t="s">
        <v>211</v>
      </c>
      <c r="E87" s="637" t="s">
        <v>212</v>
      </c>
      <c r="F87" s="638">
        <v>863212683</v>
      </c>
      <c r="G87" s="639">
        <v>46204</v>
      </c>
      <c r="H87" s="638">
        <v>863212683</v>
      </c>
      <c r="I87" s="637" t="s">
        <v>216</v>
      </c>
    </row>
    <row r="88" spans="2:9">
      <c r="B88" s="637" t="s">
        <v>209</v>
      </c>
      <c r="C88" s="637" t="s">
        <v>219</v>
      </c>
      <c r="D88" s="637" t="s">
        <v>211</v>
      </c>
      <c r="E88" s="637" t="s">
        <v>212</v>
      </c>
      <c r="F88" s="638">
        <v>863212683</v>
      </c>
      <c r="G88" s="639">
        <v>46235</v>
      </c>
      <c r="H88" s="638">
        <v>863212683</v>
      </c>
      <c r="I88" s="637" t="s">
        <v>216</v>
      </c>
    </row>
    <row r="89" spans="2:9">
      <c r="B89" s="637" t="s">
        <v>209</v>
      </c>
      <c r="C89" s="637" t="s">
        <v>219</v>
      </c>
      <c r="D89" s="637" t="s">
        <v>211</v>
      </c>
      <c r="E89" s="637" t="s">
        <v>212</v>
      </c>
      <c r="F89" s="638">
        <v>863212683</v>
      </c>
      <c r="G89" s="639">
        <v>46266</v>
      </c>
      <c r="H89" s="638">
        <v>863212683</v>
      </c>
      <c r="I89" s="637" t="s">
        <v>216</v>
      </c>
    </row>
    <row r="90" spans="2:9">
      <c r="B90" s="637" t="s">
        <v>209</v>
      </c>
      <c r="C90" s="637" t="s">
        <v>219</v>
      </c>
      <c r="D90" s="637" t="s">
        <v>211</v>
      </c>
      <c r="E90" s="637" t="s">
        <v>212</v>
      </c>
      <c r="F90" s="638">
        <v>863212683</v>
      </c>
      <c r="G90" s="639">
        <v>46296</v>
      </c>
      <c r="H90" s="638">
        <v>863212683</v>
      </c>
      <c r="I90" s="637" t="s">
        <v>216</v>
      </c>
    </row>
    <row r="91" spans="2:9">
      <c r="B91" s="637" t="s">
        <v>209</v>
      </c>
      <c r="C91" s="637" t="s">
        <v>219</v>
      </c>
      <c r="D91" s="637" t="s">
        <v>211</v>
      </c>
      <c r="E91" s="637" t="s">
        <v>212</v>
      </c>
      <c r="F91" s="638">
        <v>863212683</v>
      </c>
      <c r="G91" s="639">
        <v>46327</v>
      </c>
      <c r="H91" s="638">
        <v>863212683</v>
      </c>
      <c r="I91" s="637" t="s">
        <v>216</v>
      </c>
    </row>
    <row r="92" spans="2:9">
      <c r="B92" s="637" t="s">
        <v>209</v>
      </c>
      <c r="C92" s="637" t="s">
        <v>219</v>
      </c>
      <c r="D92" s="637" t="s">
        <v>211</v>
      </c>
      <c r="E92" s="637" t="s">
        <v>212</v>
      </c>
      <c r="F92" s="638">
        <v>863212683</v>
      </c>
      <c r="G92" s="639">
        <v>46357</v>
      </c>
      <c r="H92" s="638">
        <v>863212683</v>
      </c>
      <c r="I92" s="637" t="s">
        <v>216</v>
      </c>
    </row>
    <row r="93" spans="2:9">
      <c r="B93" s="637" t="s">
        <v>209</v>
      </c>
      <c r="C93" s="637" t="s">
        <v>219</v>
      </c>
      <c r="D93" s="637" t="s">
        <v>211</v>
      </c>
      <c r="E93" s="637" t="s">
        <v>212</v>
      </c>
      <c r="F93" s="638">
        <v>863212683</v>
      </c>
      <c r="G93" s="639">
        <v>46388</v>
      </c>
      <c r="H93" s="638">
        <v>863212683</v>
      </c>
      <c r="I93" s="637" t="s">
        <v>216</v>
      </c>
    </row>
    <row r="94" spans="2:9">
      <c r="B94" s="637" t="s">
        <v>209</v>
      </c>
      <c r="C94" s="637" t="s">
        <v>219</v>
      </c>
      <c r="D94" s="637" t="s">
        <v>211</v>
      </c>
      <c r="E94" s="637" t="s">
        <v>212</v>
      </c>
      <c r="F94" s="638">
        <v>1109844878</v>
      </c>
      <c r="G94" s="639">
        <v>46419</v>
      </c>
      <c r="H94" s="638">
        <v>1109844878</v>
      </c>
      <c r="I94" s="637" t="s">
        <v>216</v>
      </c>
    </row>
    <row r="95" spans="2:9">
      <c r="B95" s="637" t="s">
        <v>209</v>
      </c>
      <c r="C95" s="637" t="s">
        <v>219</v>
      </c>
      <c r="D95" s="637" t="s">
        <v>211</v>
      </c>
      <c r="E95" s="637" t="s">
        <v>212</v>
      </c>
      <c r="F95" s="638">
        <v>1109844878</v>
      </c>
      <c r="G95" s="639">
        <v>46447</v>
      </c>
      <c r="H95" s="638">
        <v>1109844878</v>
      </c>
      <c r="I95" s="637" t="s">
        <v>216</v>
      </c>
    </row>
    <row r="96" spans="2:9">
      <c r="B96" s="637" t="s">
        <v>209</v>
      </c>
      <c r="C96" s="637" t="s">
        <v>219</v>
      </c>
      <c r="D96" s="637" t="s">
        <v>211</v>
      </c>
      <c r="E96" s="637" t="s">
        <v>212</v>
      </c>
      <c r="F96" s="638">
        <v>1109844878</v>
      </c>
      <c r="G96" s="639">
        <v>46478</v>
      </c>
      <c r="H96" s="638">
        <v>1109844878</v>
      </c>
      <c r="I96" s="637" t="s">
        <v>216</v>
      </c>
    </row>
    <row r="97" spans="2:9">
      <c r="B97" s="637" t="s">
        <v>209</v>
      </c>
      <c r="C97" s="637" t="s">
        <v>219</v>
      </c>
      <c r="D97" s="637" t="s">
        <v>211</v>
      </c>
      <c r="E97" s="637" t="s">
        <v>212</v>
      </c>
      <c r="F97" s="638">
        <v>1109844878</v>
      </c>
      <c r="G97" s="639">
        <v>46508</v>
      </c>
      <c r="H97" s="638">
        <v>1109844878</v>
      </c>
      <c r="I97" s="637" t="s">
        <v>216</v>
      </c>
    </row>
    <row r="98" spans="2:9">
      <c r="B98" s="637" t="s">
        <v>209</v>
      </c>
      <c r="C98" s="637" t="s">
        <v>219</v>
      </c>
      <c r="D98" s="637" t="s">
        <v>211</v>
      </c>
      <c r="E98" s="637" t="s">
        <v>212</v>
      </c>
      <c r="F98" s="638">
        <v>1109844878</v>
      </c>
      <c r="G98" s="639">
        <v>46539</v>
      </c>
      <c r="H98" s="638">
        <v>1109844878</v>
      </c>
      <c r="I98" s="637" t="s">
        <v>216</v>
      </c>
    </row>
    <row r="99" spans="2:9">
      <c r="B99" s="637" t="s">
        <v>209</v>
      </c>
      <c r="C99" s="637" t="s">
        <v>219</v>
      </c>
      <c r="D99" s="637" t="s">
        <v>211</v>
      </c>
      <c r="E99" s="637" t="s">
        <v>212</v>
      </c>
      <c r="F99" s="638">
        <v>1109844878</v>
      </c>
      <c r="G99" s="639">
        <v>46569</v>
      </c>
      <c r="H99" s="638">
        <v>1109844878</v>
      </c>
      <c r="I99" s="637" t="s">
        <v>216</v>
      </c>
    </row>
    <row r="100" spans="2:9">
      <c r="B100" s="637" t="s">
        <v>209</v>
      </c>
      <c r="C100" s="637" t="s">
        <v>219</v>
      </c>
      <c r="D100" s="637" t="s">
        <v>211</v>
      </c>
      <c r="E100" s="637" t="s">
        <v>212</v>
      </c>
      <c r="F100" s="638">
        <v>1109844878</v>
      </c>
      <c r="G100" s="639">
        <v>46600</v>
      </c>
      <c r="H100" s="638">
        <v>1109844878</v>
      </c>
      <c r="I100" s="637" t="s">
        <v>216</v>
      </c>
    </row>
    <row r="101" spans="2:9">
      <c r="B101" s="637" t="s">
        <v>209</v>
      </c>
      <c r="C101" s="637" t="s">
        <v>219</v>
      </c>
      <c r="D101" s="637" t="s">
        <v>211</v>
      </c>
      <c r="E101" s="637" t="s">
        <v>212</v>
      </c>
      <c r="F101" s="638">
        <v>1109844878</v>
      </c>
      <c r="G101" s="639">
        <v>46631</v>
      </c>
      <c r="H101" s="638">
        <v>1109844878</v>
      </c>
      <c r="I101" s="637" t="s">
        <v>216</v>
      </c>
    </row>
    <row r="102" spans="2:9">
      <c r="B102" s="637" t="s">
        <v>209</v>
      </c>
      <c r="C102" s="637" t="s">
        <v>219</v>
      </c>
      <c r="D102" s="637" t="s">
        <v>211</v>
      </c>
      <c r="E102" s="637" t="s">
        <v>212</v>
      </c>
      <c r="F102" s="638">
        <v>1109844878</v>
      </c>
      <c r="G102" s="639">
        <v>46661</v>
      </c>
      <c r="H102" s="638">
        <v>1109844878</v>
      </c>
      <c r="I102" s="637" t="s">
        <v>216</v>
      </c>
    </row>
    <row r="103" spans="2:9">
      <c r="B103" s="637" t="s">
        <v>209</v>
      </c>
      <c r="C103" s="637" t="s">
        <v>219</v>
      </c>
      <c r="D103" s="637" t="s">
        <v>211</v>
      </c>
      <c r="E103" s="637" t="s">
        <v>212</v>
      </c>
      <c r="F103" s="638">
        <v>1109844878</v>
      </c>
      <c r="G103" s="639">
        <v>46692</v>
      </c>
      <c r="H103" s="638">
        <v>1109844878</v>
      </c>
      <c r="I103" s="637" t="s">
        <v>216</v>
      </c>
    </row>
    <row r="104" spans="2:9">
      <c r="B104" s="637" t="s">
        <v>209</v>
      </c>
      <c r="C104" s="637" t="s">
        <v>219</v>
      </c>
      <c r="D104" s="637" t="s">
        <v>211</v>
      </c>
      <c r="E104" s="637" t="s">
        <v>212</v>
      </c>
      <c r="F104" s="638">
        <v>1109844878</v>
      </c>
      <c r="G104" s="639">
        <v>46722</v>
      </c>
      <c r="H104" s="638">
        <v>1109844878</v>
      </c>
      <c r="I104" s="637" t="s">
        <v>216</v>
      </c>
    </row>
    <row r="105" spans="2:9">
      <c r="B105" s="637" t="s">
        <v>209</v>
      </c>
      <c r="C105" s="637" t="s">
        <v>219</v>
      </c>
      <c r="D105" s="637" t="s">
        <v>211</v>
      </c>
      <c r="E105" s="637" t="s">
        <v>212</v>
      </c>
      <c r="F105" s="638">
        <v>1109844878</v>
      </c>
      <c r="G105" s="639">
        <v>46753</v>
      </c>
      <c r="H105" s="638">
        <v>1109844878</v>
      </c>
      <c r="I105" s="637" t="s">
        <v>216</v>
      </c>
    </row>
    <row r="106" spans="2:9">
      <c r="B106" s="637" t="s">
        <v>209</v>
      </c>
      <c r="C106" s="637" t="s">
        <v>219</v>
      </c>
      <c r="D106" s="637" t="s">
        <v>211</v>
      </c>
      <c r="E106" s="637" t="s">
        <v>212</v>
      </c>
      <c r="F106" s="638">
        <v>1849741464</v>
      </c>
      <c r="G106" s="639">
        <v>46784</v>
      </c>
      <c r="H106" s="638">
        <v>1849741464</v>
      </c>
      <c r="I106" s="637" t="s">
        <v>216</v>
      </c>
    </row>
    <row r="107" spans="2:9">
      <c r="B107" s="637" t="s">
        <v>209</v>
      </c>
      <c r="C107" s="637" t="s">
        <v>219</v>
      </c>
      <c r="D107" s="637" t="s">
        <v>211</v>
      </c>
      <c r="E107" s="637" t="s">
        <v>212</v>
      </c>
      <c r="F107" s="638">
        <v>1849741464</v>
      </c>
      <c r="G107" s="639">
        <v>46813</v>
      </c>
      <c r="H107" s="638">
        <v>1849741464</v>
      </c>
      <c r="I107" s="637" t="s">
        <v>216</v>
      </c>
    </row>
    <row r="108" spans="2:9">
      <c r="B108" s="637" t="s">
        <v>209</v>
      </c>
      <c r="C108" s="637" t="s">
        <v>219</v>
      </c>
      <c r="D108" s="637" t="s">
        <v>211</v>
      </c>
      <c r="E108" s="637" t="s">
        <v>212</v>
      </c>
      <c r="F108" s="638">
        <v>1849741464</v>
      </c>
      <c r="G108" s="639">
        <v>46844</v>
      </c>
      <c r="H108" s="638">
        <v>1849741464</v>
      </c>
      <c r="I108" s="637" t="s">
        <v>216</v>
      </c>
    </row>
    <row r="109" spans="2:9">
      <c r="B109" s="637" t="s">
        <v>209</v>
      </c>
      <c r="C109" s="637" t="s">
        <v>219</v>
      </c>
      <c r="D109" s="637" t="s">
        <v>211</v>
      </c>
      <c r="E109" s="637" t="s">
        <v>212</v>
      </c>
      <c r="F109" s="638">
        <v>1849741464</v>
      </c>
      <c r="G109" s="639">
        <v>46874</v>
      </c>
      <c r="H109" s="638">
        <v>1849741464</v>
      </c>
      <c r="I109" s="637" t="s">
        <v>216</v>
      </c>
    </row>
    <row r="110" spans="2:9">
      <c r="B110" s="637" t="s">
        <v>209</v>
      </c>
      <c r="C110" s="637" t="s">
        <v>219</v>
      </c>
      <c r="D110" s="637" t="s">
        <v>211</v>
      </c>
      <c r="E110" s="637" t="s">
        <v>212</v>
      </c>
      <c r="F110" s="638">
        <v>1849741464</v>
      </c>
      <c r="G110" s="639">
        <v>46905</v>
      </c>
      <c r="H110" s="638">
        <v>1849741464</v>
      </c>
      <c r="I110" s="637" t="s">
        <v>216</v>
      </c>
    </row>
    <row r="111" spans="2:9">
      <c r="B111" s="637" t="s">
        <v>209</v>
      </c>
      <c r="C111" s="637" t="s">
        <v>219</v>
      </c>
      <c r="D111" s="637" t="s">
        <v>211</v>
      </c>
      <c r="E111" s="637" t="s">
        <v>212</v>
      </c>
      <c r="F111" s="638">
        <v>1849741464</v>
      </c>
      <c r="G111" s="639">
        <v>46935</v>
      </c>
      <c r="H111" s="638">
        <v>1849741464</v>
      </c>
      <c r="I111" s="637" t="s">
        <v>216</v>
      </c>
    </row>
    <row r="112" spans="2:9">
      <c r="B112" s="637" t="s">
        <v>209</v>
      </c>
      <c r="C112" s="637" t="s">
        <v>219</v>
      </c>
      <c r="D112" s="637" t="s">
        <v>211</v>
      </c>
      <c r="E112" s="637" t="s">
        <v>212</v>
      </c>
      <c r="F112" s="638">
        <v>1849741464</v>
      </c>
      <c r="G112" s="639">
        <v>46966</v>
      </c>
      <c r="H112" s="638">
        <v>1849741464</v>
      </c>
      <c r="I112" s="637" t="s">
        <v>216</v>
      </c>
    </row>
    <row r="113" spans="2:9">
      <c r="B113" s="637" t="s">
        <v>209</v>
      </c>
      <c r="C113" s="637" t="s">
        <v>219</v>
      </c>
      <c r="D113" s="637" t="s">
        <v>211</v>
      </c>
      <c r="E113" s="637" t="s">
        <v>212</v>
      </c>
      <c r="F113" s="638">
        <v>1849741464</v>
      </c>
      <c r="G113" s="639">
        <v>46997</v>
      </c>
      <c r="H113" s="638">
        <v>1849741464</v>
      </c>
      <c r="I113" s="637" t="s">
        <v>216</v>
      </c>
    </row>
    <row r="114" spans="2:9">
      <c r="B114" s="637" t="s">
        <v>209</v>
      </c>
      <c r="C114" s="637" t="s">
        <v>219</v>
      </c>
      <c r="D114" s="637" t="s">
        <v>211</v>
      </c>
      <c r="E114" s="637" t="s">
        <v>212</v>
      </c>
      <c r="F114" s="638">
        <v>1849741464</v>
      </c>
      <c r="G114" s="639">
        <v>47027</v>
      </c>
      <c r="H114" s="638">
        <v>1849741464</v>
      </c>
      <c r="I114" s="637" t="s">
        <v>216</v>
      </c>
    </row>
    <row r="115" spans="2:9">
      <c r="B115" s="637" t="s">
        <v>209</v>
      </c>
      <c r="C115" s="637" t="s">
        <v>219</v>
      </c>
      <c r="D115" s="637" t="s">
        <v>211</v>
      </c>
      <c r="E115" s="637" t="s">
        <v>212</v>
      </c>
      <c r="F115" s="638">
        <v>1849741464</v>
      </c>
      <c r="G115" s="639">
        <v>47058</v>
      </c>
      <c r="H115" s="638">
        <v>1849741464</v>
      </c>
      <c r="I115" s="637" t="s">
        <v>216</v>
      </c>
    </row>
    <row r="116" spans="2:9">
      <c r="B116" s="637" t="s">
        <v>209</v>
      </c>
      <c r="C116" s="637" t="s">
        <v>219</v>
      </c>
      <c r="D116" s="637" t="s">
        <v>211</v>
      </c>
      <c r="E116" s="637" t="s">
        <v>212</v>
      </c>
      <c r="F116" s="638">
        <v>1849741464</v>
      </c>
      <c r="G116" s="639">
        <v>47088</v>
      </c>
      <c r="H116" s="638">
        <v>1849741464</v>
      </c>
      <c r="I116" s="637" t="s">
        <v>216</v>
      </c>
    </row>
    <row r="117" spans="2:9">
      <c r="B117" s="637" t="s">
        <v>209</v>
      </c>
      <c r="C117" s="637" t="s">
        <v>219</v>
      </c>
      <c r="D117" s="637" t="s">
        <v>211</v>
      </c>
      <c r="E117" s="637" t="s">
        <v>212</v>
      </c>
      <c r="F117" s="638">
        <v>1849741464</v>
      </c>
      <c r="G117" s="639">
        <v>47119</v>
      </c>
      <c r="H117" s="638">
        <v>1849741464</v>
      </c>
      <c r="I117" s="637" t="s">
        <v>216</v>
      </c>
    </row>
    <row r="118" spans="2:9">
      <c r="B118" s="637" t="s">
        <v>209</v>
      </c>
      <c r="C118" s="637" t="s">
        <v>219</v>
      </c>
      <c r="D118" s="637" t="s">
        <v>211</v>
      </c>
      <c r="E118" s="637" t="s">
        <v>212</v>
      </c>
      <c r="F118" s="638">
        <v>2343005854</v>
      </c>
      <c r="G118" s="639">
        <v>47150</v>
      </c>
      <c r="H118" s="638">
        <v>2343005854</v>
      </c>
      <c r="I118" s="637" t="s">
        <v>216</v>
      </c>
    </row>
    <row r="119" spans="2:9">
      <c r="B119" s="637" t="s">
        <v>209</v>
      </c>
      <c r="C119" s="637" t="s">
        <v>219</v>
      </c>
      <c r="D119" s="637" t="s">
        <v>211</v>
      </c>
      <c r="E119" s="637" t="s">
        <v>212</v>
      </c>
      <c r="F119" s="638">
        <v>2343005854</v>
      </c>
      <c r="G119" s="639">
        <v>47178</v>
      </c>
      <c r="H119" s="638">
        <v>2343005854</v>
      </c>
      <c r="I119" s="637" t="s">
        <v>216</v>
      </c>
    </row>
    <row r="120" spans="2:9">
      <c r="B120" s="637" t="s">
        <v>209</v>
      </c>
      <c r="C120" s="637" t="s">
        <v>219</v>
      </c>
      <c r="D120" s="637" t="s">
        <v>211</v>
      </c>
      <c r="E120" s="637" t="s">
        <v>212</v>
      </c>
      <c r="F120" s="638">
        <v>2343005854</v>
      </c>
      <c r="G120" s="639">
        <v>47209</v>
      </c>
      <c r="H120" s="638">
        <v>2343005854</v>
      </c>
      <c r="I120" s="637" t="s">
        <v>216</v>
      </c>
    </row>
    <row r="121" spans="2:9">
      <c r="B121" s="637" t="s">
        <v>209</v>
      </c>
      <c r="C121" s="637" t="s">
        <v>219</v>
      </c>
      <c r="D121" s="637" t="s">
        <v>211</v>
      </c>
      <c r="E121" s="637" t="s">
        <v>212</v>
      </c>
      <c r="F121" s="638">
        <v>2343005854</v>
      </c>
      <c r="G121" s="639">
        <v>47239</v>
      </c>
      <c r="H121" s="638">
        <v>2343005854</v>
      </c>
      <c r="I121" s="637" t="s">
        <v>216</v>
      </c>
    </row>
    <row r="122" spans="2:9">
      <c r="B122" s="637" t="s">
        <v>209</v>
      </c>
      <c r="C122" s="637" t="s">
        <v>219</v>
      </c>
      <c r="D122" s="637" t="s">
        <v>211</v>
      </c>
      <c r="E122" s="637" t="s">
        <v>212</v>
      </c>
      <c r="F122" s="638">
        <v>2343005854</v>
      </c>
      <c r="G122" s="639">
        <v>47270</v>
      </c>
      <c r="H122" s="638">
        <v>2343005854</v>
      </c>
      <c r="I122" s="637" t="s">
        <v>216</v>
      </c>
    </row>
    <row r="123" spans="2:9">
      <c r="B123" s="637" t="s">
        <v>209</v>
      </c>
      <c r="C123" s="637" t="s">
        <v>219</v>
      </c>
      <c r="D123" s="637" t="s">
        <v>211</v>
      </c>
      <c r="E123" s="637" t="s">
        <v>212</v>
      </c>
      <c r="F123" s="638">
        <v>2343005854</v>
      </c>
      <c r="G123" s="639">
        <v>47300</v>
      </c>
      <c r="H123" s="638">
        <v>2343005854</v>
      </c>
      <c r="I123" s="637" t="s">
        <v>216</v>
      </c>
    </row>
    <row r="124" spans="2:9">
      <c r="B124" s="637" t="s">
        <v>209</v>
      </c>
      <c r="C124" s="637" t="s">
        <v>219</v>
      </c>
      <c r="D124" s="637" t="s">
        <v>211</v>
      </c>
      <c r="E124" s="637" t="s">
        <v>212</v>
      </c>
      <c r="F124" s="638">
        <v>2343005854</v>
      </c>
      <c r="G124" s="639">
        <v>47331</v>
      </c>
      <c r="H124" s="638">
        <v>2343005854</v>
      </c>
      <c r="I124" s="637" t="s">
        <v>216</v>
      </c>
    </row>
    <row r="125" spans="2:9">
      <c r="B125" s="637" t="s">
        <v>209</v>
      </c>
      <c r="C125" s="637" t="s">
        <v>219</v>
      </c>
      <c r="D125" s="637" t="s">
        <v>211</v>
      </c>
      <c r="E125" s="637" t="s">
        <v>212</v>
      </c>
      <c r="F125" s="638">
        <v>2343005854</v>
      </c>
      <c r="G125" s="639">
        <v>47362</v>
      </c>
      <c r="H125" s="638">
        <v>2343005854</v>
      </c>
      <c r="I125" s="637" t="s">
        <v>216</v>
      </c>
    </row>
    <row r="126" spans="2:9">
      <c r="B126" s="637" t="s">
        <v>209</v>
      </c>
      <c r="C126" s="637" t="s">
        <v>219</v>
      </c>
      <c r="D126" s="637" t="s">
        <v>211</v>
      </c>
      <c r="E126" s="637" t="s">
        <v>212</v>
      </c>
      <c r="F126" s="638">
        <v>2343005854</v>
      </c>
      <c r="G126" s="639">
        <v>47392</v>
      </c>
      <c r="H126" s="638">
        <v>2343005854</v>
      </c>
      <c r="I126" s="637" t="s">
        <v>216</v>
      </c>
    </row>
    <row r="127" spans="2:9">
      <c r="B127" s="637" t="s">
        <v>209</v>
      </c>
      <c r="C127" s="637" t="s">
        <v>219</v>
      </c>
      <c r="D127" s="637" t="s">
        <v>211</v>
      </c>
      <c r="E127" s="637" t="s">
        <v>212</v>
      </c>
      <c r="F127" s="638">
        <v>2343005854</v>
      </c>
      <c r="G127" s="639">
        <v>47423</v>
      </c>
      <c r="H127" s="638">
        <v>2343005854</v>
      </c>
      <c r="I127" s="637" t="s">
        <v>216</v>
      </c>
    </row>
    <row r="128" spans="2:9">
      <c r="B128" s="637" t="s">
        <v>209</v>
      </c>
      <c r="C128" s="637" t="s">
        <v>219</v>
      </c>
      <c r="D128" s="637" t="s">
        <v>211</v>
      </c>
      <c r="E128" s="637" t="s">
        <v>212</v>
      </c>
      <c r="F128" s="638">
        <v>2343005854</v>
      </c>
      <c r="G128" s="639">
        <v>47453</v>
      </c>
      <c r="H128" s="638">
        <v>2343005854</v>
      </c>
      <c r="I128" s="637" t="s">
        <v>216</v>
      </c>
    </row>
    <row r="129" spans="2:9">
      <c r="B129" s="637" t="s">
        <v>209</v>
      </c>
      <c r="C129" s="637" t="s">
        <v>219</v>
      </c>
      <c r="D129" s="637" t="s">
        <v>211</v>
      </c>
      <c r="E129" s="637" t="s">
        <v>212</v>
      </c>
      <c r="F129" s="638">
        <v>2343005854</v>
      </c>
      <c r="G129" s="639">
        <v>47484</v>
      </c>
      <c r="H129" s="638">
        <v>2343005854</v>
      </c>
      <c r="I129" s="637" t="s">
        <v>216</v>
      </c>
    </row>
    <row r="130" spans="2:9">
      <c r="B130" s="637" t="s">
        <v>209</v>
      </c>
      <c r="C130" s="637" t="s">
        <v>219</v>
      </c>
      <c r="D130" s="637" t="s">
        <v>211</v>
      </c>
      <c r="E130" s="637" t="s">
        <v>212</v>
      </c>
      <c r="F130" s="638">
        <v>4044768001</v>
      </c>
      <c r="G130" s="639">
        <v>47515</v>
      </c>
      <c r="H130" s="638">
        <v>4044768001</v>
      </c>
      <c r="I130" s="637" t="s">
        <v>216</v>
      </c>
    </row>
    <row r="131" spans="2:9">
      <c r="B131" s="637" t="s">
        <v>209</v>
      </c>
      <c r="C131" s="637" t="s">
        <v>219</v>
      </c>
      <c r="D131" s="637" t="s">
        <v>211</v>
      </c>
      <c r="E131" s="637" t="s">
        <v>212</v>
      </c>
      <c r="F131" s="638">
        <v>4044768001</v>
      </c>
      <c r="G131" s="639">
        <v>47543</v>
      </c>
      <c r="H131" s="638">
        <v>4044768001</v>
      </c>
      <c r="I131" s="637" t="s">
        <v>216</v>
      </c>
    </row>
    <row r="132" spans="2:9">
      <c r="B132" s="637" t="s">
        <v>209</v>
      </c>
      <c r="C132" s="637" t="s">
        <v>219</v>
      </c>
      <c r="D132" s="637" t="s">
        <v>211</v>
      </c>
      <c r="E132" s="637" t="s">
        <v>212</v>
      </c>
      <c r="F132" s="638">
        <v>4044768001</v>
      </c>
      <c r="G132" s="639">
        <v>47574</v>
      </c>
      <c r="H132" s="638">
        <v>4044768001</v>
      </c>
      <c r="I132" s="637" t="s">
        <v>216</v>
      </c>
    </row>
    <row r="133" spans="2:9">
      <c r="B133" s="637" t="s">
        <v>209</v>
      </c>
      <c r="C133" s="637" t="s">
        <v>219</v>
      </c>
      <c r="D133" s="637" t="s">
        <v>211</v>
      </c>
      <c r="E133" s="637" t="s">
        <v>212</v>
      </c>
      <c r="F133" s="638">
        <v>4044768001</v>
      </c>
      <c r="G133" s="639">
        <v>47604</v>
      </c>
      <c r="H133" s="638">
        <v>4044768001</v>
      </c>
      <c r="I133" s="637" t="s">
        <v>216</v>
      </c>
    </row>
    <row r="134" spans="2:9">
      <c r="B134" s="637" t="s">
        <v>209</v>
      </c>
      <c r="C134" s="637" t="s">
        <v>219</v>
      </c>
      <c r="D134" s="637" t="s">
        <v>211</v>
      </c>
      <c r="E134" s="637" t="s">
        <v>212</v>
      </c>
      <c r="F134" s="638">
        <v>4044768001</v>
      </c>
      <c r="G134" s="639">
        <v>47635</v>
      </c>
      <c r="H134" s="638">
        <v>4044768001</v>
      </c>
      <c r="I134" s="637" t="s">
        <v>216</v>
      </c>
    </row>
    <row r="135" spans="2:9">
      <c r="B135" s="637" t="s">
        <v>209</v>
      </c>
      <c r="C135" s="637" t="s">
        <v>219</v>
      </c>
      <c r="D135" s="637" t="s">
        <v>211</v>
      </c>
      <c r="E135" s="637" t="s">
        <v>212</v>
      </c>
      <c r="F135" s="638">
        <v>4044768001</v>
      </c>
      <c r="G135" s="639">
        <v>47665</v>
      </c>
      <c r="H135" s="638">
        <v>4044768001</v>
      </c>
      <c r="I135" s="637" t="s">
        <v>216</v>
      </c>
    </row>
    <row r="136" spans="2:9">
      <c r="B136" s="637" t="s">
        <v>209</v>
      </c>
      <c r="C136" s="637" t="s">
        <v>219</v>
      </c>
      <c r="D136" s="637" t="s">
        <v>211</v>
      </c>
      <c r="E136" s="637" t="s">
        <v>212</v>
      </c>
      <c r="F136" s="638">
        <v>4044768001</v>
      </c>
      <c r="G136" s="639">
        <v>47696</v>
      </c>
      <c r="H136" s="638">
        <v>4044768001</v>
      </c>
      <c r="I136" s="637" t="s">
        <v>216</v>
      </c>
    </row>
    <row r="137" spans="2:9">
      <c r="B137" s="637" t="s">
        <v>209</v>
      </c>
      <c r="C137" s="637" t="s">
        <v>219</v>
      </c>
      <c r="D137" s="637" t="s">
        <v>211</v>
      </c>
      <c r="E137" s="637" t="s">
        <v>212</v>
      </c>
      <c r="F137" s="638">
        <v>4044768001</v>
      </c>
      <c r="G137" s="639">
        <v>47727</v>
      </c>
      <c r="H137" s="638">
        <v>4044768001</v>
      </c>
      <c r="I137" s="637" t="s">
        <v>216</v>
      </c>
    </row>
    <row r="138" spans="2:9">
      <c r="B138" s="637" t="s">
        <v>209</v>
      </c>
      <c r="C138" s="637" t="s">
        <v>219</v>
      </c>
      <c r="D138" s="637" t="s">
        <v>211</v>
      </c>
      <c r="E138" s="637" t="s">
        <v>212</v>
      </c>
      <c r="F138" s="638">
        <v>4044768001</v>
      </c>
      <c r="G138" s="639">
        <v>47757</v>
      </c>
      <c r="H138" s="638">
        <v>4044768001</v>
      </c>
      <c r="I138" s="637" t="s">
        <v>216</v>
      </c>
    </row>
    <row r="139" spans="2:9">
      <c r="B139" s="637" t="s">
        <v>209</v>
      </c>
      <c r="C139" s="637" t="s">
        <v>219</v>
      </c>
      <c r="D139" s="637" t="s">
        <v>211</v>
      </c>
      <c r="E139" s="637" t="s">
        <v>212</v>
      </c>
      <c r="F139" s="638">
        <v>4044768001</v>
      </c>
      <c r="G139" s="639">
        <v>47788</v>
      </c>
      <c r="H139" s="638">
        <v>4044768001</v>
      </c>
      <c r="I139" s="637" t="s">
        <v>216</v>
      </c>
    </row>
    <row r="140" spans="2:9">
      <c r="B140" s="637" t="s">
        <v>209</v>
      </c>
      <c r="C140" s="637" t="s">
        <v>219</v>
      </c>
      <c r="D140" s="637" t="s">
        <v>211</v>
      </c>
      <c r="E140" s="637" t="s">
        <v>212</v>
      </c>
      <c r="F140" s="638">
        <v>4044768001</v>
      </c>
      <c r="G140" s="639">
        <v>47818</v>
      </c>
      <c r="H140" s="638">
        <v>4044768001</v>
      </c>
      <c r="I140" s="637" t="s">
        <v>216</v>
      </c>
    </row>
    <row r="141" spans="2:9">
      <c r="B141" s="637" t="s">
        <v>209</v>
      </c>
      <c r="C141" s="637" t="s">
        <v>219</v>
      </c>
      <c r="D141" s="637" t="s">
        <v>211</v>
      </c>
      <c r="E141" s="637" t="s">
        <v>212</v>
      </c>
      <c r="F141" s="638">
        <v>4044789434</v>
      </c>
      <c r="G141" s="639">
        <v>47849</v>
      </c>
      <c r="H141" s="638">
        <v>4044789434</v>
      </c>
      <c r="I141" s="637" t="s">
        <v>216</v>
      </c>
    </row>
    <row r="142" spans="2:9">
      <c r="B142" s="637" t="s">
        <v>209</v>
      </c>
      <c r="C142" s="637" t="s">
        <v>219</v>
      </c>
      <c r="D142" s="637" t="s">
        <v>211</v>
      </c>
      <c r="E142" s="637" t="s">
        <v>212</v>
      </c>
      <c r="F142" s="638">
        <v>180000000000</v>
      </c>
      <c r="G142" s="639">
        <v>47464</v>
      </c>
      <c r="H142" s="638">
        <v>180000000000</v>
      </c>
      <c r="I142" s="637" t="s">
        <v>213</v>
      </c>
    </row>
    <row r="143" spans="2:9">
      <c r="B143" s="637" t="s">
        <v>220</v>
      </c>
      <c r="C143" s="637" t="s">
        <v>221</v>
      </c>
      <c r="D143" s="637" t="s">
        <v>211</v>
      </c>
      <c r="E143" s="637" t="s">
        <v>212</v>
      </c>
      <c r="F143" s="638">
        <v>300126000000</v>
      </c>
      <c r="G143" s="639">
        <v>47594</v>
      </c>
      <c r="H143" s="638">
        <v>300126000000</v>
      </c>
      <c r="I143" s="637" t="s">
        <v>222</v>
      </c>
    </row>
    <row r="144" spans="2:9">
      <c r="B144" s="637" t="s">
        <v>220</v>
      </c>
      <c r="C144" s="637" t="s">
        <v>223</v>
      </c>
      <c r="D144" s="637" t="s">
        <v>211</v>
      </c>
      <c r="E144" s="637" t="s">
        <v>212</v>
      </c>
      <c r="F144" s="638">
        <v>192510000000</v>
      </c>
      <c r="G144" s="639">
        <v>46136</v>
      </c>
      <c r="H144" s="638">
        <v>192510000000</v>
      </c>
      <c r="I144" s="637" t="s">
        <v>222</v>
      </c>
    </row>
    <row r="145" spans="2:9">
      <c r="B145" s="637" t="s">
        <v>220</v>
      </c>
      <c r="C145" s="637" t="s">
        <v>223</v>
      </c>
      <c r="D145" s="637" t="s">
        <v>211</v>
      </c>
      <c r="E145" s="637" t="s">
        <v>212</v>
      </c>
      <c r="F145" s="638">
        <v>63760000000</v>
      </c>
      <c r="G145" s="639">
        <v>46136</v>
      </c>
      <c r="H145" s="638">
        <v>63760000000</v>
      </c>
      <c r="I145" s="637" t="s">
        <v>222</v>
      </c>
    </row>
    <row r="146" spans="2:9">
      <c r="B146" s="637" t="s">
        <v>220</v>
      </c>
      <c r="C146" s="637" t="s">
        <v>224</v>
      </c>
      <c r="D146" s="637" t="s">
        <v>211</v>
      </c>
      <c r="E146" s="637" t="s">
        <v>212</v>
      </c>
      <c r="F146" s="638">
        <v>281515000000</v>
      </c>
      <c r="G146" s="639">
        <v>47962</v>
      </c>
      <c r="H146" s="638">
        <v>281515000000</v>
      </c>
      <c r="I146" s="637" t="s">
        <v>222</v>
      </c>
    </row>
    <row r="147" spans="2:9">
      <c r="B147" s="637" t="s">
        <v>220</v>
      </c>
      <c r="C147" s="637" t="s">
        <v>225</v>
      </c>
      <c r="D147" s="637" t="s">
        <v>211</v>
      </c>
      <c r="E147" s="637" t="s">
        <v>212</v>
      </c>
      <c r="F147" s="638">
        <v>325975000000</v>
      </c>
      <c r="G147" s="639">
        <v>50884</v>
      </c>
      <c r="H147" s="638">
        <v>325975000000</v>
      </c>
      <c r="I147" s="637" t="s">
        <v>222</v>
      </c>
    </row>
    <row r="148" spans="2:9">
      <c r="B148" s="637" t="s">
        <v>220</v>
      </c>
      <c r="C148" s="637" t="s">
        <v>226</v>
      </c>
      <c r="D148" s="637" t="s">
        <v>211</v>
      </c>
      <c r="E148" s="637" t="s">
        <v>212</v>
      </c>
      <c r="F148" s="638">
        <v>171000000000</v>
      </c>
      <c r="G148" s="639">
        <v>46497</v>
      </c>
      <c r="H148" s="638">
        <v>171000000000</v>
      </c>
      <c r="I148" s="637" t="s">
        <v>222</v>
      </c>
    </row>
    <row r="149" spans="2:9">
      <c r="B149" s="637" t="s">
        <v>220</v>
      </c>
      <c r="C149" s="637" t="s">
        <v>787</v>
      </c>
      <c r="D149" s="637" t="s">
        <v>211</v>
      </c>
      <c r="E149" s="637" t="s">
        <v>212</v>
      </c>
      <c r="F149" s="638">
        <v>94776293069.999695</v>
      </c>
      <c r="G149" s="639">
        <v>46550</v>
      </c>
      <c r="H149" s="638">
        <v>94776293069.999695</v>
      </c>
      <c r="I149" s="637" t="s">
        <v>213</v>
      </c>
    </row>
    <row r="150" spans="2:9">
      <c r="B150" s="637" t="s">
        <v>220</v>
      </c>
      <c r="C150" s="637" t="s">
        <v>787</v>
      </c>
      <c r="D150" s="637" t="s">
        <v>211</v>
      </c>
      <c r="E150" s="637" t="s">
        <v>212</v>
      </c>
      <c r="F150" s="638">
        <v>193973706930.00031</v>
      </c>
      <c r="G150" s="639">
        <v>46550</v>
      </c>
      <c r="H150" s="638">
        <v>193973706930.00031</v>
      </c>
      <c r="I150" s="637" t="s">
        <v>213</v>
      </c>
    </row>
    <row r="151" spans="2:9">
      <c r="B151" s="637" t="s">
        <v>220</v>
      </c>
      <c r="C151" s="637" t="s">
        <v>227</v>
      </c>
      <c r="D151" s="637" t="s">
        <v>211</v>
      </c>
      <c r="E151" s="637" t="s">
        <v>212</v>
      </c>
      <c r="F151" s="638">
        <v>242500000000</v>
      </c>
      <c r="G151" s="639">
        <v>49716</v>
      </c>
      <c r="H151" s="638">
        <v>242500000000</v>
      </c>
      <c r="I151" s="637" t="s">
        <v>216</v>
      </c>
    </row>
    <row r="152" spans="2:9">
      <c r="B152" s="637" t="s">
        <v>220</v>
      </c>
      <c r="C152" s="637" t="s">
        <v>228</v>
      </c>
      <c r="D152" s="637" t="s">
        <v>211</v>
      </c>
      <c r="E152" s="637" t="s">
        <v>212</v>
      </c>
      <c r="F152" s="638">
        <v>5000000000</v>
      </c>
      <c r="G152" s="639">
        <v>46164</v>
      </c>
      <c r="H152" s="638">
        <v>5000000000</v>
      </c>
      <c r="I152" s="637" t="s">
        <v>215</v>
      </c>
    </row>
    <row r="153" spans="2:9">
      <c r="B153" s="637" t="s">
        <v>220</v>
      </c>
      <c r="C153" s="637" t="s">
        <v>228</v>
      </c>
      <c r="D153" s="637" t="s">
        <v>211</v>
      </c>
      <c r="E153" s="637" t="s">
        <v>212</v>
      </c>
      <c r="F153" s="638">
        <v>5000000000</v>
      </c>
      <c r="G153" s="639">
        <v>46348</v>
      </c>
      <c r="H153" s="638">
        <v>5000000000</v>
      </c>
      <c r="I153" s="637" t="s">
        <v>215</v>
      </c>
    </row>
    <row r="154" spans="2:9">
      <c r="B154" s="637" t="s">
        <v>220</v>
      </c>
      <c r="C154" s="637" t="s">
        <v>228</v>
      </c>
      <c r="D154" s="637" t="s">
        <v>211</v>
      </c>
      <c r="E154" s="637" t="s">
        <v>212</v>
      </c>
      <c r="F154" s="638">
        <v>5000000000</v>
      </c>
      <c r="G154" s="639">
        <v>46529</v>
      </c>
      <c r="H154" s="638">
        <v>5000000000</v>
      </c>
      <c r="I154" s="637" t="s">
        <v>215</v>
      </c>
    </row>
    <row r="155" spans="2:9">
      <c r="B155" s="637" t="s">
        <v>220</v>
      </c>
      <c r="C155" s="637" t="s">
        <v>228</v>
      </c>
      <c r="D155" s="637" t="s">
        <v>211</v>
      </c>
      <c r="E155" s="637" t="s">
        <v>212</v>
      </c>
      <c r="F155" s="638">
        <v>5000000000</v>
      </c>
      <c r="G155" s="639">
        <v>46713</v>
      </c>
      <c r="H155" s="638">
        <v>5000000000</v>
      </c>
      <c r="I155" s="637" t="s">
        <v>215</v>
      </c>
    </row>
    <row r="156" spans="2:9">
      <c r="B156" s="637" t="s">
        <v>220</v>
      </c>
      <c r="C156" s="637" t="s">
        <v>228</v>
      </c>
      <c r="D156" s="637" t="s">
        <v>211</v>
      </c>
      <c r="E156" s="637" t="s">
        <v>212</v>
      </c>
      <c r="F156" s="638">
        <v>5000000000</v>
      </c>
      <c r="G156" s="639">
        <v>46895</v>
      </c>
      <c r="H156" s="638">
        <v>5000000000</v>
      </c>
      <c r="I156" s="637" t="s">
        <v>215</v>
      </c>
    </row>
    <row r="157" spans="2:9">
      <c r="B157" s="637" t="s">
        <v>220</v>
      </c>
      <c r="C157" s="637" t="s">
        <v>228</v>
      </c>
      <c r="D157" s="637" t="s">
        <v>211</v>
      </c>
      <c r="E157" s="637" t="s">
        <v>212</v>
      </c>
      <c r="F157" s="638">
        <v>5000000000</v>
      </c>
      <c r="G157" s="639">
        <v>47079</v>
      </c>
      <c r="H157" s="638">
        <v>5000000000</v>
      </c>
      <c r="I157" s="637" t="s">
        <v>215</v>
      </c>
    </row>
    <row r="158" spans="2:9">
      <c r="B158" s="637" t="s">
        <v>220</v>
      </c>
      <c r="C158" s="637" t="s">
        <v>228</v>
      </c>
      <c r="D158" s="637" t="s">
        <v>211</v>
      </c>
      <c r="E158" s="637" t="s">
        <v>212</v>
      </c>
      <c r="F158" s="638">
        <v>5000000000</v>
      </c>
      <c r="G158" s="639">
        <v>47260</v>
      </c>
      <c r="H158" s="638">
        <v>5000000000</v>
      </c>
      <c r="I158" s="637" t="s">
        <v>215</v>
      </c>
    </row>
    <row r="159" spans="2:9">
      <c r="B159" s="637" t="s">
        <v>220</v>
      </c>
      <c r="C159" s="637" t="s">
        <v>228</v>
      </c>
      <c r="D159" s="637" t="s">
        <v>211</v>
      </c>
      <c r="E159" s="637" t="s">
        <v>212</v>
      </c>
      <c r="F159" s="638">
        <v>5000000000</v>
      </c>
      <c r="G159" s="639">
        <v>47444</v>
      </c>
      <c r="H159" s="638">
        <v>5000000000</v>
      </c>
      <c r="I159" s="637" t="s">
        <v>215</v>
      </c>
    </row>
    <row r="160" spans="2:9">
      <c r="B160" s="637" t="s">
        <v>220</v>
      </c>
      <c r="C160" s="637" t="s">
        <v>228</v>
      </c>
      <c r="D160" s="637" t="s">
        <v>211</v>
      </c>
      <c r="E160" s="637" t="s">
        <v>212</v>
      </c>
      <c r="F160" s="638">
        <v>5000000000</v>
      </c>
      <c r="G160" s="639">
        <v>47625</v>
      </c>
      <c r="H160" s="638">
        <v>5000000000</v>
      </c>
      <c r="I160" s="637" t="s">
        <v>215</v>
      </c>
    </row>
    <row r="161" spans="2:9">
      <c r="B161" s="637" t="s">
        <v>220</v>
      </c>
      <c r="C161" s="637" t="s">
        <v>229</v>
      </c>
      <c r="D161" s="637" t="s">
        <v>211</v>
      </c>
      <c r="E161" s="637" t="s">
        <v>212</v>
      </c>
      <c r="F161" s="638">
        <v>70000000000</v>
      </c>
      <c r="G161" s="639">
        <v>47094</v>
      </c>
      <c r="H161" s="638">
        <v>70000000000</v>
      </c>
      <c r="I161" s="637" t="s">
        <v>230</v>
      </c>
    </row>
    <row r="162" spans="2:9">
      <c r="B162" s="637" t="s">
        <v>220</v>
      </c>
      <c r="C162" s="637" t="s">
        <v>231</v>
      </c>
      <c r="D162" s="637" t="s">
        <v>211</v>
      </c>
      <c r="E162" s="637" t="s">
        <v>212</v>
      </c>
      <c r="F162" s="638">
        <v>10000000000</v>
      </c>
      <c r="G162" s="639">
        <v>46537</v>
      </c>
      <c r="H162" s="638">
        <v>10000000000</v>
      </c>
      <c r="I162" s="637" t="s">
        <v>215</v>
      </c>
    </row>
    <row r="163" spans="2:9">
      <c r="B163" s="637" t="s">
        <v>220</v>
      </c>
      <c r="C163" s="637" t="s">
        <v>231</v>
      </c>
      <c r="D163" s="637" t="s">
        <v>211</v>
      </c>
      <c r="E163" s="637" t="s">
        <v>212</v>
      </c>
      <c r="F163" s="638">
        <v>10000000000</v>
      </c>
      <c r="G163" s="639">
        <v>46721</v>
      </c>
      <c r="H163" s="638">
        <v>10000000000</v>
      </c>
      <c r="I163" s="637" t="s">
        <v>215</v>
      </c>
    </row>
    <row r="164" spans="2:9">
      <c r="B164" s="637" t="s">
        <v>220</v>
      </c>
      <c r="C164" s="637" t="s">
        <v>231</v>
      </c>
      <c r="D164" s="637" t="s">
        <v>211</v>
      </c>
      <c r="E164" s="637" t="s">
        <v>212</v>
      </c>
      <c r="F164" s="638">
        <v>10000000000</v>
      </c>
      <c r="G164" s="639">
        <v>46903</v>
      </c>
      <c r="H164" s="638">
        <v>10000000000</v>
      </c>
      <c r="I164" s="637" t="s">
        <v>215</v>
      </c>
    </row>
    <row r="165" spans="2:9">
      <c r="B165" s="637" t="s">
        <v>220</v>
      </c>
      <c r="C165" s="637" t="s">
        <v>231</v>
      </c>
      <c r="D165" s="637" t="s">
        <v>211</v>
      </c>
      <c r="E165" s="637" t="s">
        <v>212</v>
      </c>
      <c r="F165" s="638">
        <v>10000000000</v>
      </c>
      <c r="G165" s="639">
        <v>47087</v>
      </c>
      <c r="H165" s="638">
        <v>10000000000</v>
      </c>
      <c r="I165" s="637" t="s">
        <v>215</v>
      </c>
    </row>
    <row r="166" spans="2:9">
      <c r="B166" s="637" t="s">
        <v>220</v>
      </c>
      <c r="C166" s="637" t="s">
        <v>231</v>
      </c>
      <c r="D166" s="637" t="s">
        <v>211</v>
      </c>
      <c r="E166" s="637" t="s">
        <v>212</v>
      </c>
      <c r="F166" s="638">
        <v>10000000000</v>
      </c>
      <c r="G166" s="639">
        <v>47268</v>
      </c>
      <c r="H166" s="638">
        <v>10000000000</v>
      </c>
      <c r="I166" s="637" t="s">
        <v>215</v>
      </c>
    </row>
    <row r="167" spans="2:9">
      <c r="B167" s="637" t="s">
        <v>220</v>
      </c>
      <c r="C167" s="637" t="s">
        <v>231</v>
      </c>
      <c r="D167" s="637" t="s">
        <v>211</v>
      </c>
      <c r="E167" s="637" t="s">
        <v>212</v>
      </c>
      <c r="F167" s="638">
        <v>10000000000</v>
      </c>
      <c r="G167" s="639">
        <v>47452</v>
      </c>
      <c r="H167" s="638">
        <v>10000000000</v>
      </c>
      <c r="I167" s="637" t="s">
        <v>215</v>
      </c>
    </row>
    <row r="168" spans="2:9">
      <c r="B168" s="637" t="s">
        <v>220</v>
      </c>
      <c r="C168" s="637" t="s">
        <v>231</v>
      </c>
      <c r="D168" s="637" t="s">
        <v>211</v>
      </c>
      <c r="E168" s="637" t="s">
        <v>212</v>
      </c>
      <c r="F168" s="638">
        <v>10000000000</v>
      </c>
      <c r="G168" s="639">
        <v>47633</v>
      </c>
      <c r="H168" s="638">
        <v>10000000000</v>
      </c>
      <c r="I168" s="637" t="s">
        <v>215</v>
      </c>
    </row>
    <row r="169" spans="2:9">
      <c r="B169" s="637" t="s">
        <v>220</v>
      </c>
      <c r="C169" s="637" t="s">
        <v>231</v>
      </c>
      <c r="D169" s="637" t="s">
        <v>211</v>
      </c>
      <c r="E169" s="637" t="s">
        <v>212</v>
      </c>
      <c r="F169" s="638">
        <v>10000000000</v>
      </c>
      <c r="G169" s="639">
        <v>47817</v>
      </c>
      <c r="H169" s="638">
        <v>10000000000</v>
      </c>
      <c r="I169" s="637" t="s">
        <v>215</v>
      </c>
    </row>
    <row r="170" spans="2:9">
      <c r="B170" s="637" t="s">
        <v>220</v>
      </c>
      <c r="C170" s="637" t="s">
        <v>231</v>
      </c>
      <c r="D170" s="637" t="s">
        <v>211</v>
      </c>
      <c r="E170" s="637" t="s">
        <v>212</v>
      </c>
      <c r="F170" s="638">
        <v>10000000000</v>
      </c>
      <c r="G170" s="639">
        <v>47998</v>
      </c>
      <c r="H170" s="638">
        <v>10000000000</v>
      </c>
      <c r="I170" s="637" t="s">
        <v>215</v>
      </c>
    </row>
    <row r="171" spans="2:9">
      <c r="B171" s="637" t="s">
        <v>220</v>
      </c>
      <c r="C171" s="637" t="s">
        <v>231</v>
      </c>
      <c r="D171" s="637" t="s">
        <v>211</v>
      </c>
      <c r="E171" s="637" t="s">
        <v>212</v>
      </c>
      <c r="F171" s="638">
        <v>10000000000</v>
      </c>
      <c r="G171" s="639">
        <v>48182</v>
      </c>
      <c r="H171" s="638">
        <v>10000000000</v>
      </c>
      <c r="I171" s="637" t="s">
        <v>215</v>
      </c>
    </row>
    <row r="172" spans="2:9">
      <c r="B172" s="637" t="s">
        <v>220</v>
      </c>
      <c r="C172" s="637" t="s">
        <v>231</v>
      </c>
      <c r="D172" s="637" t="s">
        <v>211</v>
      </c>
      <c r="E172" s="637" t="s">
        <v>212</v>
      </c>
      <c r="F172" s="638">
        <v>10000000000</v>
      </c>
      <c r="G172" s="639">
        <v>48364</v>
      </c>
      <c r="H172" s="638">
        <v>10000000000</v>
      </c>
      <c r="I172" s="637" t="s">
        <v>215</v>
      </c>
    </row>
    <row r="173" spans="2:9">
      <c r="B173" s="637" t="s">
        <v>220</v>
      </c>
      <c r="C173" s="637" t="s">
        <v>231</v>
      </c>
      <c r="D173" s="637" t="s">
        <v>211</v>
      </c>
      <c r="E173" s="637" t="s">
        <v>212</v>
      </c>
      <c r="F173" s="638">
        <v>10000000000</v>
      </c>
      <c r="G173" s="639">
        <v>48548</v>
      </c>
      <c r="H173" s="638">
        <v>10000000000</v>
      </c>
      <c r="I173" s="637" t="s">
        <v>215</v>
      </c>
    </row>
    <row r="174" spans="2:9">
      <c r="B174" s="637" t="s">
        <v>220</v>
      </c>
      <c r="C174" s="637" t="s">
        <v>231</v>
      </c>
      <c r="D174" s="637" t="s">
        <v>211</v>
      </c>
      <c r="E174" s="637" t="s">
        <v>212</v>
      </c>
      <c r="F174" s="638">
        <v>10000000000</v>
      </c>
      <c r="G174" s="639">
        <v>48729</v>
      </c>
      <c r="H174" s="638">
        <v>10000000000</v>
      </c>
      <c r="I174" s="637" t="s">
        <v>215</v>
      </c>
    </row>
    <row r="175" spans="2:9">
      <c r="B175" s="637" t="s">
        <v>220</v>
      </c>
      <c r="C175" s="637" t="s">
        <v>231</v>
      </c>
      <c r="D175" s="637" t="s">
        <v>211</v>
      </c>
      <c r="E175" s="637" t="s">
        <v>212</v>
      </c>
      <c r="F175" s="638">
        <v>10000000000</v>
      </c>
      <c r="G175" s="639">
        <v>48913</v>
      </c>
      <c r="H175" s="638">
        <v>10000000000</v>
      </c>
      <c r="I175" s="637" t="s">
        <v>215</v>
      </c>
    </row>
    <row r="176" spans="2:9">
      <c r="B176" s="637" t="s">
        <v>209</v>
      </c>
      <c r="C176" s="637" t="s">
        <v>813</v>
      </c>
      <c r="D176" s="637" t="s">
        <v>814</v>
      </c>
      <c r="E176" s="637" t="s">
        <v>212</v>
      </c>
      <c r="F176" s="638">
        <v>2000000000</v>
      </c>
      <c r="G176" s="639">
        <v>46406</v>
      </c>
      <c r="H176" s="638">
        <v>2000000000</v>
      </c>
      <c r="I176" s="637" t="s">
        <v>213</v>
      </c>
    </row>
    <row r="177" spans="2:9">
      <c r="B177" s="637" t="s">
        <v>209</v>
      </c>
      <c r="C177" s="637" t="s">
        <v>813</v>
      </c>
      <c r="D177" s="637" t="s">
        <v>814</v>
      </c>
      <c r="E177" s="637" t="s">
        <v>212</v>
      </c>
      <c r="F177" s="638">
        <v>4500000000</v>
      </c>
      <c r="G177" s="639">
        <v>46413</v>
      </c>
      <c r="H177" s="638">
        <v>4500000000</v>
      </c>
      <c r="I177" s="637" t="s">
        <v>213</v>
      </c>
    </row>
    <row r="178" spans="2:9">
      <c r="B178" s="637" t="s">
        <v>209</v>
      </c>
      <c r="C178" s="637" t="s">
        <v>813</v>
      </c>
      <c r="D178" s="637" t="s">
        <v>814</v>
      </c>
      <c r="E178" s="637" t="s">
        <v>212</v>
      </c>
      <c r="F178" s="638">
        <v>3486945000</v>
      </c>
      <c r="G178" s="639">
        <v>46451</v>
      </c>
      <c r="H178" s="638">
        <v>3486945000</v>
      </c>
      <c r="I178" s="637" t="s">
        <v>213</v>
      </c>
    </row>
    <row r="179" spans="2:9">
      <c r="B179" s="637" t="s">
        <v>209</v>
      </c>
      <c r="C179" s="637" t="s">
        <v>813</v>
      </c>
      <c r="D179" s="637" t="s">
        <v>814</v>
      </c>
      <c r="E179" s="637" t="s">
        <v>212</v>
      </c>
      <c r="F179" s="638">
        <v>2000000000</v>
      </c>
      <c r="G179" s="639">
        <v>46477</v>
      </c>
      <c r="H179" s="638">
        <v>2000000000</v>
      </c>
      <c r="I179" s="637" t="s">
        <v>213</v>
      </c>
    </row>
    <row r="180" spans="2:9">
      <c r="B180" s="637" t="s">
        <v>209</v>
      </c>
      <c r="C180" s="637" t="s">
        <v>813</v>
      </c>
      <c r="D180" s="637" t="s">
        <v>814</v>
      </c>
      <c r="E180" s="637" t="s">
        <v>212</v>
      </c>
      <c r="F180" s="638">
        <v>3612243715</v>
      </c>
      <c r="G180" s="639">
        <v>46477</v>
      </c>
      <c r="H180" s="638">
        <v>3612243715</v>
      </c>
      <c r="I180" s="637" t="s">
        <v>213</v>
      </c>
    </row>
    <row r="181" spans="2:9">
      <c r="B181" s="637" t="s">
        <v>209</v>
      </c>
      <c r="C181" s="637" t="s">
        <v>813</v>
      </c>
      <c r="D181" s="637" t="s">
        <v>814</v>
      </c>
      <c r="E181" s="637" t="s">
        <v>212</v>
      </c>
      <c r="F181" s="638">
        <v>2300000000</v>
      </c>
      <c r="G181" s="639">
        <v>46142</v>
      </c>
      <c r="H181" s="638">
        <v>2300000000</v>
      </c>
      <c r="I181" s="637" t="s">
        <v>213</v>
      </c>
    </row>
    <row r="182" spans="2:9">
      <c r="B182" s="637" t="s">
        <v>209</v>
      </c>
      <c r="C182" s="637" t="s">
        <v>813</v>
      </c>
      <c r="D182" s="637" t="s">
        <v>814</v>
      </c>
      <c r="E182" s="637" t="s">
        <v>212</v>
      </c>
      <c r="F182" s="638">
        <v>15000000000</v>
      </c>
      <c r="G182" s="639">
        <v>46150</v>
      </c>
      <c r="H182" s="638">
        <v>15000000000</v>
      </c>
      <c r="I182" s="637" t="s">
        <v>213</v>
      </c>
    </row>
    <row r="183" spans="2:9">
      <c r="B183" s="637" t="s">
        <v>209</v>
      </c>
      <c r="C183" s="637" t="s">
        <v>813</v>
      </c>
      <c r="D183" s="637" t="s">
        <v>814</v>
      </c>
      <c r="E183" s="637" t="s">
        <v>212</v>
      </c>
      <c r="F183" s="638">
        <v>11000000000</v>
      </c>
      <c r="G183" s="639">
        <v>46161</v>
      </c>
      <c r="H183" s="638">
        <v>11000000000</v>
      </c>
      <c r="I183" s="637" t="s">
        <v>213</v>
      </c>
    </row>
    <row r="184" spans="2:9">
      <c r="B184" s="637" t="s">
        <v>209</v>
      </c>
      <c r="C184" s="637" t="s">
        <v>813</v>
      </c>
      <c r="D184" s="637" t="s">
        <v>814</v>
      </c>
      <c r="E184" s="637" t="s">
        <v>212</v>
      </c>
      <c r="F184" s="638">
        <v>5000000000</v>
      </c>
      <c r="G184" s="639">
        <v>46171</v>
      </c>
      <c r="H184" s="638">
        <v>5000000000</v>
      </c>
      <c r="I184" s="637" t="s">
        <v>213</v>
      </c>
    </row>
    <row r="185" spans="2:9">
      <c r="B185" s="637" t="s">
        <v>209</v>
      </c>
      <c r="C185" s="637" t="s">
        <v>813</v>
      </c>
      <c r="D185" s="637" t="s">
        <v>814</v>
      </c>
      <c r="E185" s="637" t="s">
        <v>212</v>
      </c>
      <c r="F185" s="638">
        <v>11100000000</v>
      </c>
      <c r="G185" s="639">
        <v>46177</v>
      </c>
      <c r="H185" s="638">
        <v>11100000000</v>
      </c>
      <c r="I185" s="637" t="s">
        <v>213</v>
      </c>
    </row>
    <row r="186" spans="2:9">
      <c r="B186" s="637" t="s">
        <v>209</v>
      </c>
      <c r="C186" s="637" t="s">
        <v>813</v>
      </c>
      <c r="D186" s="637" t="s">
        <v>814</v>
      </c>
      <c r="E186" s="637" t="s">
        <v>212</v>
      </c>
      <c r="F186" s="638">
        <v>10700000000</v>
      </c>
      <c r="G186" s="639">
        <v>46182</v>
      </c>
      <c r="H186" s="638">
        <v>10700000000</v>
      </c>
      <c r="I186" s="637" t="s">
        <v>213</v>
      </c>
    </row>
    <row r="187" spans="2:9">
      <c r="B187" s="637" t="s">
        <v>209</v>
      </c>
      <c r="C187" s="637" t="s">
        <v>813</v>
      </c>
      <c r="D187" s="637" t="s">
        <v>814</v>
      </c>
      <c r="E187" s="637" t="s">
        <v>212</v>
      </c>
      <c r="F187" s="638">
        <v>3450000000</v>
      </c>
      <c r="G187" s="639">
        <v>46191</v>
      </c>
      <c r="H187" s="638">
        <v>3450000000</v>
      </c>
      <c r="I187" s="637" t="s">
        <v>213</v>
      </c>
    </row>
    <row r="188" spans="2:9">
      <c r="B188" s="637" t="s">
        <v>209</v>
      </c>
      <c r="C188" s="637" t="s">
        <v>813</v>
      </c>
      <c r="D188" s="637" t="s">
        <v>814</v>
      </c>
      <c r="E188" s="637" t="s">
        <v>212</v>
      </c>
      <c r="F188" s="638">
        <v>2200000000</v>
      </c>
      <c r="G188" s="639">
        <v>46204</v>
      </c>
      <c r="H188" s="638">
        <v>2200000000</v>
      </c>
      <c r="I188" s="637" t="s">
        <v>213</v>
      </c>
    </row>
    <row r="189" spans="2:9">
      <c r="B189" s="637" t="s">
        <v>209</v>
      </c>
      <c r="C189" s="637" t="s">
        <v>813</v>
      </c>
      <c r="D189" s="637" t="s">
        <v>814</v>
      </c>
      <c r="E189" s="637" t="s">
        <v>212</v>
      </c>
      <c r="F189" s="638">
        <v>2800000000</v>
      </c>
      <c r="G189" s="639">
        <v>46211</v>
      </c>
      <c r="H189" s="638">
        <v>2800000000</v>
      </c>
      <c r="I189" s="637" t="s">
        <v>213</v>
      </c>
    </row>
    <row r="190" spans="2:9">
      <c r="B190" s="637" t="s">
        <v>209</v>
      </c>
      <c r="C190" s="637" t="s">
        <v>813</v>
      </c>
      <c r="D190" s="637" t="s">
        <v>814</v>
      </c>
      <c r="E190" s="637" t="s">
        <v>212</v>
      </c>
      <c r="F190" s="638">
        <v>850000000</v>
      </c>
      <c r="G190" s="639">
        <v>46219</v>
      </c>
      <c r="H190" s="638">
        <v>850000000</v>
      </c>
      <c r="I190" s="637" t="s">
        <v>213</v>
      </c>
    </row>
    <row r="191" spans="2:9">
      <c r="B191" s="637" t="s">
        <v>209</v>
      </c>
      <c r="C191" s="637" t="s">
        <v>219</v>
      </c>
      <c r="D191" s="637" t="s">
        <v>214</v>
      </c>
      <c r="E191" s="637" t="s">
        <v>212</v>
      </c>
      <c r="F191" s="638">
        <v>239999261111.54999</v>
      </c>
      <c r="G191" s="639">
        <v>47097</v>
      </c>
      <c r="H191" s="638">
        <v>239999261111.54999</v>
      </c>
      <c r="I191" s="637" t="s">
        <v>213</v>
      </c>
    </row>
    <row r="192" spans="2:9">
      <c r="B192" s="637" t="s">
        <v>209</v>
      </c>
      <c r="C192" s="637" t="s">
        <v>219</v>
      </c>
      <c r="D192" s="637" t="s">
        <v>214</v>
      </c>
      <c r="E192" s="637" t="s">
        <v>212</v>
      </c>
      <c r="F192" s="638">
        <v>150000000000</v>
      </c>
      <c r="G192" s="639">
        <v>47853</v>
      </c>
      <c r="H192" s="638">
        <v>150000000000</v>
      </c>
      <c r="I192" s="637" t="s">
        <v>213</v>
      </c>
    </row>
    <row r="193" spans="2:9">
      <c r="B193" s="637" t="s">
        <v>209</v>
      </c>
      <c r="C193" s="637" t="s">
        <v>219</v>
      </c>
      <c r="D193" s="637" t="s">
        <v>214</v>
      </c>
      <c r="E193" s="637" t="s">
        <v>212</v>
      </c>
      <c r="F193" s="638">
        <v>17000000000</v>
      </c>
      <c r="G193" s="639">
        <v>47870</v>
      </c>
      <c r="H193" s="638">
        <v>17000000000</v>
      </c>
      <c r="I193" s="637" t="s">
        <v>213</v>
      </c>
    </row>
    <row r="194" spans="2:9">
      <c r="B194" s="637" t="s">
        <v>209</v>
      </c>
      <c r="C194" s="637" t="s">
        <v>1034</v>
      </c>
      <c r="D194" s="637" t="s">
        <v>214</v>
      </c>
      <c r="E194" s="637" t="s">
        <v>212</v>
      </c>
      <c r="F194" s="638">
        <v>20000000000</v>
      </c>
      <c r="G194" s="639">
        <v>46473</v>
      </c>
      <c r="H194" s="638">
        <v>20000000000</v>
      </c>
      <c r="I194" s="637" t="s">
        <v>215</v>
      </c>
    </row>
    <row r="195" spans="2:9">
      <c r="B195" s="637" t="s">
        <v>209</v>
      </c>
      <c r="C195" s="637" t="s">
        <v>210</v>
      </c>
      <c r="D195" s="637" t="s">
        <v>214</v>
      </c>
      <c r="E195" s="637" t="s">
        <v>212</v>
      </c>
      <c r="F195" s="638">
        <v>40000000000</v>
      </c>
      <c r="G195" s="639">
        <v>47840</v>
      </c>
      <c r="H195" s="638">
        <v>40000000000</v>
      </c>
      <c r="I195" s="637" t="s">
        <v>213</v>
      </c>
    </row>
    <row r="196" spans="2:9">
      <c r="B196" s="637" t="s">
        <v>209</v>
      </c>
      <c r="C196" s="637" t="s">
        <v>210</v>
      </c>
      <c r="D196" s="637" t="s">
        <v>214</v>
      </c>
      <c r="E196" s="637" t="s">
        <v>212</v>
      </c>
      <c r="F196" s="638">
        <v>19000000000</v>
      </c>
      <c r="G196" s="639">
        <v>47839</v>
      </c>
      <c r="H196" s="638">
        <v>19000000000</v>
      </c>
      <c r="I196" s="637" t="s">
        <v>213</v>
      </c>
    </row>
    <row r="197" spans="2:9">
      <c r="B197" s="637" t="s">
        <v>220</v>
      </c>
      <c r="C197" s="637" t="s">
        <v>232</v>
      </c>
      <c r="D197" s="637" t="s">
        <v>214</v>
      </c>
      <c r="E197" s="637" t="s">
        <v>212</v>
      </c>
      <c r="F197" s="638">
        <v>212080000000</v>
      </c>
      <c r="G197" s="639">
        <v>48925</v>
      </c>
      <c r="H197" s="638">
        <v>212080000000</v>
      </c>
      <c r="I197" s="637" t="s">
        <v>230</v>
      </c>
    </row>
  </sheetData>
  <autoFilter ref="B8:I197" xr:uid="{1DFD70B3-A88E-4465-B3B1-0C894BABF8E4}"/>
  <mergeCells count="1">
    <mergeCell ref="D2:F2"/>
  </mergeCells>
  <hyperlinks>
    <hyperlink ref="B1" location="Contenido!A1" display="Volver a contenido" xr:uid="{338251BB-B76C-44FE-95E1-A2397311DBA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0857-0567-4223-B02D-8850EA989520}">
  <dimension ref="B1:R62"/>
  <sheetViews>
    <sheetView showGridLines="0" zoomScaleNormal="100" workbookViewId="0">
      <pane xSplit="2" ySplit="2" topLeftCell="Q29"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8.36328125" style="12" customWidth="1"/>
    <col min="2" max="2" width="23" style="12" bestFit="1" customWidth="1"/>
    <col min="3" max="3" width="11.453125" style="395"/>
    <col min="4" max="5" width="11.453125" style="73"/>
    <col min="6" max="7" width="11.453125" style="395"/>
    <col min="8" max="10" width="11.6328125" style="395" customWidth="1"/>
    <col min="11" max="12" width="11.453125" style="395"/>
    <col min="13" max="15" width="11.6328125" style="395" customWidth="1"/>
    <col min="16" max="17" width="11.453125" style="395"/>
    <col min="18" max="18" width="11.6328125" style="395" customWidth="1"/>
    <col min="19" max="16384" width="11.453125" style="12"/>
  </cols>
  <sheetData>
    <row r="1" spans="2:18" ht="14.15" customHeight="1">
      <c r="B1" s="677" t="s">
        <v>32</v>
      </c>
    </row>
    <row r="2" spans="2:18" ht="15" customHeight="1" thickBot="1">
      <c r="B2" s="675" t="s">
        <v>827</v>
      </c>
      <c r="C2" s="676" t="s">
        <v>67</v>
      </c>
      <c r="D2" s="676" t="s">
        <v>68</v>
      </c>
      <c r="E2" s="676" t="s">
        <v>723</v>
      </c>
      <c r="F2" s="676" t="s">
        <v>750</v>
      </c>
      <c r="G2" s="676">
        <v>2023</v>
      </c>
      <c r="H2" s="676" t="s">
        <v>759</v>
      </c>
      <c r="I2" s="676" t="s">
        <v>768</v>
      </c>
      <c r="J2" s="676" t="s">
        <v>779</v>
      </c>
      <c r="K2" s="676" t="s">
        <v>785</v>
      </c>
      <c r="L2" s="676">
        <v>2024</v>
      </c>
      <c r="M2" s="676" t="s">
        <v>802</v>
      </c>
      <c r="N2" s="676" t="s">
        <v>808</v>
      </c>
      <c r="O2" s="676" t="s">
        <v>846</v>
      </c>
      <c r="P2" s="676" t="s">
        <v>887</v>
      </c>
      <c r="Q2" s="676">
        <v>2025</v>
      </c>
      <c r="R2" s="676" t="s">
        <v>1031</v>
      </c>
    </row>
    <row r="3" spans="2:18" s="72" customFormat="1" ht="15" customHeight="1" thickTop="1">
      <c r="B3" s="154" t="s">
        <v>915</v>
      </c>
      <c r="C3" s="530"/>
      <c r="D3" s="530"/>
      <c r="E3" s="530"/>
      <c r="F3" s="530"/>
      <c r="G3" s="530"/>
      <c r="H3" s="530"/>
      <c r="I3" s="530"/>
      <c r="J3" s="530"/>
      <c r="K3" s="530"/>
      <c r="L3" s="530"/>
      <c r="M3" s="530"/>
      <c r="N3" s="530"/>
      <c r="O3" s="530"/>
      <c r="P3" s="530"/>
      <c r="Q3" s="530"/>
      <c r="R3" s="530"/>
    </row>
    <row r="4" spans="2:18" s="72" customFormat="1" ht="15" customHeight="1">
      <c r="B4" s="154"/>
      <c r="C4" s="530"/>
      <c r="D4" s="530"/>
      <c r="E4" s="530"/>
      <c r="F4" s="530"/>
      <c r="G4" s="530"/>
      <c r="H4" s="530"/>
      <c r="I4" s="530"/>
      <c r="J4" s="530"/>
      <c r="K4" s="530"/>
      <c r="L4" s="530"/>
      <c r="M4" s="530"/>
      <c r="N4" s="530"/>
      <c r="O4" s="530"/>
      <c r="P4" s="530"/>
      <c r="Q4" s="530"/>
      <c r="R4" s="530"/>
    </row>
    <row r="5" spans="2:18" ht="14.15" customHeight="1">
      <c r="B5" s="415" t="s">
        <v>822</v>
      </c>
      <c r="C5" s="673"/>
      <c r="D5" s="673"/>
      <c r="E5" s="673"/>
      <c r="F5" s="73"/>
      <c r="G5" s="73"/>
      <c r="H5" s="673"/>
      <c r="I5" s="673"/>
      <c r="J5" s="673"/>
      <c r="K5" s="73"/>
      <c r="L5" s="73"/>
      <c r="M5" s="673"/>
      <c r="N5" s="673"/>
      <c r="O5" s="673"/>
      <c r="P5" s="73"/>
      <c r="Q5" s="73"/>
      <c r="R5" s="673"/>
    </row>
    <row r="6" spans="2:18" ht="14.15" customHeight="1">
      <c r="B6" s="699" t="s">
        <v>823</v>
      </c>
      <c r="C6" s="700">
        <v>64251.105016999994</v>
      </c>
      <c r="D6" s="700">
        <v>72927.995142999993</v>
      </c>
      <c r="E6" s="700">
        <v>71535.673789000008</v>
      </c>
      <c r="F6" s="700">
        <v>75429</v>
      </c>
      <c r="G6" s="701">
        <f>+F6+E6+D6+C6</f>
        <v>284143.77394899999</v>
      </c>
      <c r="H6" s="700">
        <v>86130</v>
      </c>
      <c r="I6" s="700">
        <v>87760</v>
      </c>
      <c r="J6" s="700">
        <v>91592.159851000004</v>
      </c>
      <c r="K6" s="700">
        <v>102585.75615799995</v>
      </c>
      <c r="L6" s="701">
        <f>+K6+J6+I6+H6</f>
        <v>368067.91600899992</v>
      </c>
      <c r="M6" s="700">
        <v>98129</v>
      </c>
      <c r="N6" s="700">
        <v>98952.985275999992</v>
      </c>
      <c r="O6" s="700">
        <v>96824</v>
      </c>
      <c r="P6" s="700">
        <v>95794</v>
      </c>
      <c r="Q6" s="701">
        <f>+P6+O6+N6+M6</f>
        <v>389699.98527599999</v>
      </c>
      <c r="R6" s="700">
        <v>93815</v>
      </c>
    </row>
    <row r="7" spans="2:18" ht="14.15" customHeight="1">
      <c r="B7" s="57" t="s">
        <v>96</v>
      </c>
      <c r="C7" s="188">
        <v>55018.453766999992</v>
      </c>
      <c r="D7" s="188">
        <v>63157.604162999989</v>
      </c>
      <c r="E7" s="188">
        <v>60888.401427000004</v>
      </c>
      <c r="F7" s="188">
        <v>64268</v>
      </c>
      <c r="G7" s="702">
        <f>+F7+E7+D7+C7</f>
        <v>243332.45935699999</v>
      </c>
      <c r="H7" s="188">
        <v>74195.994153999985</v>
      </c>
      <c r="I7" s="188">
        <v>76013.688838000016</v>
      </c>
      <c r="J7" s="188">
        <v>78718.609022000004</v>
      </c>
      <c r="K7" s="188">
        <v>75149.912315999944</v>
      </c>
      <c r="L7" s="702">
        <f>+K7+J7+I7+H7</f>
        <v>304078.20432999998</v>
      </c>
      <c r="M7" s="188">
        <v>82268</v>
      </c>
      <c r="N7" s="188">
        <v>83153.796074000013</v>
      </c>
      <c r="O7" s="188">
        <v>80687</v>
      </c>
      <c r="P7" s="188">
        <v>79365</v>
      </c>
      <c r="Q7" s="702">
        <f>+P7+O7+N7+M7</f>
        <v>325473.79607400001</v>
      </c>
      <c r="R7" s="188">
        <v>77236</v>
      </c>
    </row>
    <row r="8" spans="2:18" ht="14.15" customHeight="1">
      <c r="B8" s="57" t="s">
        <v>824</v>
      </c>
      <c r="C8" s="430">
        <f>+C7/C6</f>
        <v>0.8563036192520399</v>
      </c>
      <c r="D8" s="430">
        <f t="shared" ref="D8:F8" si="0">+D7/D6</f>
        <v>0.8660268808865258</v>
      </c>
      <c r="E8" s="430">
        <f t="shared" si="0"/>
        <v>0.85116136050657809</v>
      </c>
      <c r="F8" s="430">
        <f t="shared" si="0"/>
        <v>0.85203303769107375</v>
      </c>
      <c r="G8" s="703">
        <f>+G7/G6</f>
        <v>0.85637089975680725</v>
      </c>
      <c r="H8" s="430">
        <f>+H7/H6</f>
        <v>0.86144193839544858</v>
      </c>
      <c r="I8" s="430">
        <f t="shared" ref="I8" si="1">+I7/I6</f>
        <v>0.86615415722424816</v>
      </c>
      <c r="J8" s="430">
        <f t="shared" ref="J8" si="2">+J7/J6</f>
        <v>0.85944702199465117</v>
      </c>
      <c r="K8" s="430">
        <f t="shared" ref="K8" si="3">+K7/K6</f>
        <v>0.732556985789099</v>
      </c>
      <c r="L8" s="703">
        <f>+L7/L6</f>
        <v>0.82614699924718438</v>
      </c>
      <c r="M8" s="430">
        <f>+M7/M6</f>
        <v>0.83836582457785158</v>
      </c>
      <c r="N8" s="430">
        <f t="shared" ref="N8" si="4">+N7/N6</f>
        <v>0.84033640664874509</v>
      </c>
      <c r="O8" s="430">
        <f>+O7/O6</f>
        <v>0.83333677600594891</v>
      </c>
      <c r="P8" s="430">
        <f>+P7/P6</f>
        <v>0.82849656554690276</v>
      </c>
      <c r="Q8" s="703">
        <f>+Q7/Q6</f>
        <v>0.83519068096317062</v>
      </c>
      <c r="R8" s="430">
        <f>+R7/R6</f>
        <v>0.82327985929755365</v>
      </c>
    </row>
    <row r="9" spans="2:18" ht="14.15" customHeight="1">
      <c r="B9" s="697" t="s">
        <v>767</v>
      </c>
      <c r="C9" s="698">
        <v>-1472.7241149999991</v>
      </c>
      <c r="D9" s="698">
        <v>2160.9132169999734</v>
      </c>
      <c r="E9" s="698">
        <v>-4414.2728309999829</v>
      </c>
      <c r="F9" s="698">
        <v>2062</v>
      </c>
      <c r="G9" s="704">
        <f>+F9+E9+D9+C9</f>
        <v>-1664.0837290000086</v>
      </c>
      <c r="H9" s="698">
        <v>15991.885872000001</v>
      </c>
      <c r="I9" s="698">
        <v>2270.0411220000051</v>
      </c>
      <c r="J9" s="698">
        <v>10006.695461000054</v>
      </c>
      <c r="K9" s="698">
        <v>-8755.3520630000912</v>
      </c>
      <c r="L9" s="704">
        <f>+K9+J9+I9+H9</f>
        <v>19513.270391999969</v>
      </c>
      <c r="M9" s="698">
        <v>-8005.4510710000031</v>
      </c>
      <c r="N9" s="698">
        <v>-6263.5649519999843</v>
      </c>
      <c r="O9" s="698">
        <v>-10766</v>
      </c>
      <c r="P9" s="698">
        <v>-11805</v>
      </c>
      <c r="Q9" s="704">
        <f>+P9+O9+N9+M9</f>
        <v>-36840.016022999989</v>
      </c>
      <c r="R9" s="698">
        <v>-10618</v>
      </c>
    </row>
    <row r="10" spans="2:18" ht="14.15" customHeight="1">
      <c r="B10" s="11"/>
      <c r="C10" s="363"/>
      <c r="D10" s="363"/>
      <c r="E10" s="363"/>
      <c r="F10" s="363"/>
      <c r="G10" s="813"/>
      <c r="H10" s="363"/>
      <c r="I10" s="363"/>
      <c r="J10" s="363"/>
      <c r="K10" s="363"/>
      <c r="L10" s="813"/>
      <c r="M10" s="363"/>
      <c r="N10" s="363"/>
      <c r="O10" s="363"/>
      <c r="P10" s="363"/>
      <c r="Q10" s="813"/>
      <c r="R10" s="363"/>
    </row>
    <row r="11" spans="2:18" ht="14.15" customHeight="1">
      <c r="B11" s="827" t="s">
        <v>1021</v>
      </c>
      <c r="C11" s="828"/>
      <c r="D11" s="828"/>
      <c r="E11" s="828"/>
      <c r="F11" s="828"/>
      <c r="G11" s="829"/>
      <c r="H11" s="828"/>
      <c r="I11" s="828"/>
      <c r="J11" s="828"/>
      <c r="K11" s="828"/>
      <c r="L11" s="829"/>
      <c r="M11" s="828"/>
      <c r="N11" s="828"/>
      <c r="O11" s="828"/>
      <c r="P11" s="828"/>
      <c r="Q11" s="830">
        <v>877008</v>
      </c>
      <c r="R11" s="828"/>
    </row>
    <row r="12" spans="2:18" ht="14.15" customHeight="1">
      <c r="B12" s="11"/>
      <c r="C12" s="363"/>
      <c r="D12" s="363"/>
      <c r="E12" s="363"/>
      <c r="F12" s="363"/>
      <c r="G12" s="813"/>
      <c r="H12" s="363"/>
      <c r="I12" s="363"/>
      <c r="J12" s="363"/>
      <c r="K12" s="363"/>
      <c r="L12" s="813"/>
      <c r="M12" s="363"/>
      <c r="N12" s="363"/>
      <c r="O12" s="363"/>
      <c r="P12" s="363"/>
      <c r="Q12" s="813"/>
      <c r="R12" s="363"/>
    </row>
    <row r="13" spans="2:18" ht="14.15" customHeight="1">
      <c r="B13" s="689" t="s">
        <v>1017</v>
      </c>
      <c r="C13" s="815"/>
      <c r="D13" s="815"/>
      <c r="E13" s="815"/>
      <c r="F13" s="815"/>
      <c r="G13" s="818"/>
      <c r="H13" s="815"/>
      <c r="I13" s="815"/>
      <c r="J13" s="815"/>
      <c r="K13" s="815"/>
      <c r="L13" s="818"/>
      <c r="M13" s="815"/>
      <c r="N13" s="815"/>
      <c r="O13" s="815"/>
      <c r="P13" s="815"/>
      <c r="Q13" s="824">
        <v>1994378.212758</v>
      </c>
      <c r="R13" s="815">
        <v>1979634</v>
      </c>
    </row>
    <row r="14" spans="2:18" ht="14.15" customHeight="1">
      <c r="B14" s="688" t="s">
        <v>810</v>
      </c>
      <c r="C14" s="363"/>
      <c r="D14" s="363"/>
      <c r="E14" s="363"/>
      <c r="F14" s="363"/>
      <c r="G14" s="819"/>
      <c r="H14" s="363"/>
      <c r="I14" s="363"/>
      <c r="J14" s="363"/>
      <c r="K14" s="363"/>
      <c r="L14" s="819"/>
      <c r="M14" s="363"/>
      <c r="N14" s="363"/>
      <c r="O14" s="363"/>
      <c r="P14" s="363"/>
      <c r="Q14" s="825">
        <v>19518.59592</v>
      </c>
      <c r="R14" s="363">
        <v>20829</v>
      </c>
    </row>
    <row r="15" spans="2:18" ht="14.15" customHeight="1">
      <c r="B15" s="816" t="s">
        <v>811</v>
      </c>
      <c r="C15" s="103"/>
      <c r="D15" s="103"/>
      <c r="E15" s="103"/>
      <c r="F15" s="103"/>
      <c r="G15" s="820"/>
      <c r="H15" s="817"/>
      <c r="I15" s="817"/>
      <c r="J15" s="817"/>
      <c r="K15" s="817"/>
      <c r="L15" s="821"/>
      <c r="M15" s="817"/>
      <c r="N15" s="817"/>
      <c r="O15" s="817"/>
      <c r="P15" s="817"/>
      <c r="Q15" s="826">
        <f>+Q13-Q14</f>
        <v>1974859.616838</v>
      </c>
      <c r="R15" s="875">
        <f>+R13-R14</f>
        <v>1958805</v>
      </c>
    </row>
    <row r="16" spans="2:18" ht="14.15" customHeight="1">
      <c r="C16" s="12"/>
      <c r="D16" s="12"/>
      <c r="E16" s="12"/>
      <c r="F16" s="12"/>
      <c r="G16" s="73"/>
      <c r="H16" s="73"/>
      <c r="I16" s="73"/>
      <c r="J16" s="73"/>
      <c r="K16" s="73"/>
      <c r="L16" s="678"/>
      <c r="M16" s="73"/>
      <c r="N16" s="73"/>
      <c r="O16" s="73"/>
      <c r="P16" s="73"/>
      <c r="Q16" s="678"/>
      <c r="R16" s="73"/>
    </row>
    <row r="17" spans="2:18" ht="14.15" customHeight="1">
      <c r="B17" s="15" t="s">
        <v>1018</v>
      </c>
      <c r="C17" s="12"/>
      <c r="D17" s="12"/>
      <c r="E17" s="12"/>
      <c r="F17" s="12"/>
      <c r="G17" s="73"/>
      <c r="H17" s="73"/>
      <c r="I17" s="73"/>
      <c r="J17" s="73"/>
      <c r="K17" s="73"/>
      <c r="L17" s="678"/>
      <c r="M17" s="73"/>
      <c r="N17" s="73"/>
      <c r="O17" s="73"/>
      <c r="P17" s="73"/>
      <c r="Q17" s="678"/>
      <c r="R17" s="73"/>
    </row>
    <row r="18" spans="2:18" ht="14.15" customHeight="1">
      <c r="B18" s="814" t="s">
        <v>1019</v>
      </c>
      <c r="C18" s="822">
        <v>0.51</v>
      </c>
      <c r="D18" s="822">
        <v>0.51</v>
      </c>
      <c r="E18" s="822">
        <v>0.51</v>
      </c>
      <c r="F18" s="822">
        <v>0.51</v>
      </c>
      <c r="G18" s="822">
        <v>0.51</v>
      </c>
      <c r="H18" s="822">
        <v>0.51</v>
      </c>
      <c r="I18" s="822">
        <v>0.51</v>
      </c>
      <c r="J18" s="822">
        <v>0.51</v>
      </c>
      <c r="K18" s="822">
        <v>0.51</v>
      </c>
      <c r="L18" s="822">
        <v>0.51</v>
      </c>
      <c r="M18" s="822">
        <v>0.51</v>
      </c>
      <c r="N18" s="822">
        <v>0.51</v>
      </c>
      <c r="O18" s="822">
        <v>0.51</v>
      </c>
      <c r="P18" s="822">
        <v>0.51</v>
      </c>
      <c r="Q18" s="822">
        <v>0.51</v>
      </c>
      <c r="R18" s="822">
        <v>0.51</v>
      </c>
    </row>
    <row r="19" spans="2:18" ht="14.15" customHeight="1">
      <c r="B19" s="12" t="s">
        <v>1020</v>
      </c>
      <c r="C19" s="823">
        <f t="shared" ref="C19:P19" si="5">+C18*65.11%</f>
        <v>0.332061</v>
      </c>
      <c r="D19" s="823">
        <f t="shared" si="5"/>
        <v>0.332061</v>
      </c>
      <c r="E19" s="823">
        <f t="shared" si="5"/>
        <v>0.332061</v>
      </c>
      <c r="F19" s="823">
        <f t="shared" si="5"/>
        <v>0.332061</v>
      </c>
      <c r="G19" s="823">
        <f t="shared" si="5"/>
        <v>0.332061</v>
      </c>
      <c r="H19" s="823">
        <f t="shared" si="5"/>
        <v>0.332061</v>
      </c>
      <c r="I19" s="823">
        <f t="shared" si="5"/>
        <v>0.332061</v>
      </c>
      <c r="J19" s="823">
        <f t="shared" si="5"/>
        <v>0.332061</v>
      </c>
      <c r="K19" s="823">
        <f t="shared" si="5"/>
        <v>0.332061</v>
      </c>
      <c r="L19" s="823">
        <f t="shared" si="5"/>
        <v>0.332061</v>
      </c>
      <c r="M19" s="823">
        <f t="shared" si="5"/>
        <v>0.332061</v>
      </c>
      <c r="N19" s="823">
        <f t="shared" si="5"/>
        <v>0.332061</v>
      </c>
      <c r="O19" s="823">
        <f t="shared" si="5"/>
        <v>0.332061</v>
      </c>
      <c r="P19" s="823">
        <f t="shared" si="5"/>
        <v>0.332061</v>
      </c>
      <c r="Q19" s="823">
        <f t="shared" ref="Q19" si="6">+Q18*65.11%</f>
        <v>0.332061</v>
      </c>
      <c r="R19" s="823">
        <f t="shared" ref="R19" si="7">+R18*65.11%</f>
        <v>0.332061</v>
      </c>
    </row>
    <row r="20" spans="2:18" ht="14.15" customHeight="1">
      <c r="C20" s="12"/>
      <c r="D20" s="12"/>
      <c r="E20" s="12"/>
      <c r="F20" s="12"/>
      <c r="G20" s="73"/>
      <c r="H20" s="73"/>
      <c r="I20" s="73"/>
      <c r="J20" s="73"/>
      <c r="K20" s="73"/>
      <c r="L20" s="678"/>
      <c r="M20" s="73"/>
      <c r="N20" s="73"/>
      <c r="O20" s="73"/>
      <c r="P20" s="73"/>
      <c r="Q20" s="678"/>
      <c r="R20" s="73"/>
    </row>
    <row r="21" spans="2:18" ht="14.15" customHeight="1">
      <c r="B21" s="415" t="s">
        <v>826</v>
      </c>
      <c r="C21" s="73"/>
      <c r="F21" s="73"/>
      <c r="G21" s="73"/>
      <c r="H21" s="73"/>
      <c r="I21" s="73"/>
      <c r="J21" s="73"/>
      <c r="K21" s="73"/>
      <c r="L21" s="73"/>
      <c r="M21" s="73"/>
      <c r="N21" s="73"/>
      <c r="O21" s="73"/>
      <c r="P21" s="73"/>
      <c r="Q21" s="73"/>
      <c r="R21" s="73"/>
    </row>
    <row r="22" spans="2:18" ht="14.15" customHeight="1">
      <c r="B22" s="699" t="s">
        <v>823</v>
      </c>
      <c r="C22" s="700">
        <v>17481.190276559446</v>
      </c>
      <c r="D22" s="700">
        <v>27767.076548607885</v>
      </c>
      <c r="E22" s="700">
        <v>42765</v>
      </c>
      <c r="F22" s="700">
        <v>42038</v>
      </c>
      <c r="G22" s="701">
        <f>+F22+E22+D22+C22</f>
        <v>130051.26682516733</v>
      </c>
      <c r="H22" s="700">
        <v>44019.857614900022</v>
      </c>
      <c r="I22" s="700">
        <v>40072.812626938598</v>
      </c>
      <c r="J22" s="700">
        <v>51524.053425008067</v>
      </c>
      <c r="K22" s="700">
        <v>53993.276333153306</v>
      </c>
      <c r="L22" s="701">
        <f>+K22+J22+I22+H22</f>
        <v>189609.99999999997</v>
      </c>
      <c r="M22" s="700">
        <v>49453.984326819409</v>
      </c>
      <c r="N22" s="700">
        <v>49728</v>
      </c>
      <c r="O22" s="700">
        <v>55322.06237458816</v>
      </c>
      <c r="P22" s="700">
        <v>53169</v>
      </c>
      <c r="Q22" s="701">
        <f>+P22+O22+N22+M22</f>
        <v>207673.04670140758</v>
      </c>
      <c r="R22" s="700">
        <v>62077</v>
      </c>
    </row>
    <row r="23" spans="2:18" ht="14.15" customHeight="1">
      <c r="B23" s="57" t="s">
        <v>96</v>
      </c>
      <c r="C23" s="188">
        <v>14424.014254687791</v>
      </c>
      <c r="D23" s="188">
        <v>24147.643322318097</v>
      </c>
      <c r="E23" s="188">
        <v>37932</v>
      </c>
      <c r="F23" s="188">
        <v>36347</v>
      </c>
      <c r="G23" s="702">
        <f>+F23+E23+D23+C23</f>
        <v>112850.65757700588</v>
      </c>
      <c r="H23" s="188">
        <v>37088.499894626861</v>
      </c>
      <c r="I23" s="188">
        <v>32022.197863607533</v>
      </c>
      <c r="J23" s="188">
        <v>43238.639163373504</v>
      </c>
      <c r="K23" s="188">
        <v>44351.663078392099</v>
      </c>
      <c r="L23" s="702">
        <f>+K23+J23+I23+H23</f>
        <v>156701</v>
      </c>
      <c r="M23" s="188">
        <v>40049.085851523429</v>
      </c>
      <c r="N23" s="188">
        <v>40878</v>
      </c>
      <c r="O23" s="188">
        <v>45518</v>
      </c>
      <c r="P23" s="188">
        <v>42464</v>
      </c>
      <c r="Q23" s="702">
        <f>+P23+O23+N23+M23</f>
        <v>168909.08585152344</v>
      </c>
      <c r="R23" s="188">
        <v>52841</v>
      </c>
    </row>
    <row r="24" spans="2:18" ht="14.15" customHeight="1">
      <c r="B24" s="697" t="s">
        <v>824</v>
      </c>
      <c r="C24" s="355">
        <f>+C23/C22</f>
        <v>0.82511625504294017</v>
      </c>
      <c r="D24" s="355">
        <f t="shared" ref="D24" si="8">+D23/D22</f>
        <v>0.8696501873377358</v>
      </c>
      <c r="E24" s="355">
        <f t="shared" ref="E24" si="9">+E23/E22</f>
        <v>0.88698702209750968</v>
      </c>
      <c r="F24" s="355">
        <f t="shared" ref="F24" si="10">+F23/F22</f>
        <v>0.86462248441885914</v>
      </c>
      <c r="G24" s="705">
        <f>+G23/G22</f>
        <v>0.86773977933421553</v>
      </c>
      <c r="H24" s="355">
        <f>+H23/H22</f>
        <v>0.84254020581095634</v>
      </c>
      <c r="I24" s="355">
        <f t="shared" ref="I24" si="11">+I23/I22</f>
        <v>0.79910033173166617</v>
      </c>
      <c r="J24" s="355">
        <f t="shared" ref="J24" si="12">+J23/J22</f>
        <v>0.83919327555053935</v>
      </c>
      <c r="K24" s="355">
        <f t="shared" ref="K24" si="13">+K23/K22</f>
        <v>0.82142937214497203</v>
      </c>
      <c r="L24" s="705">
        <f>+L23/L22</f>
        <v>0.82643847898317613</v>
      </c>
      <c r="M24" s="355">
        <f>+M23/M22</f>
        <v>0.8098252627504553</v>
      </c>
      <c r="N24" s="355">
        <f t="shared" ref="N24:P24" si="14">+N23/N22</f>
        <v>0.82203185328185324</v>
      </c>
      <c r="O24" s="355">
        <f t="shared" si="14"/>
        <v>0.82278205197404941</v>
      </c>
      <c r="P24" s="355">
        <f t="shared" si="14"/>
        <v>0.79866087381744999</v>
      </c>
      <c r="Q24" s="705">
        <f>+Q23/Q22</f>
        <v>0.81334139665404448</v>
      </c>
      <c r="R24" s="355">
        <f>+R23/R22</f>
        <v>0.85121703690577832</v>
      </c>
    </row>
    <row r="25" spans="2:18" ht="14.15" customHeight="1">
      <c r="C25" s="73"/>
      <c r="F25" s="73"/>
      <c r="G25" s="73"/>
      <c r="H25" s="73"/>
      <c r="I25" s="73"/>
      <c r="J25" s="73"/>
      <c r="K25" s="73"/>
      <c r="L25" s="73"/>
      <c r="M25" s="73"/>
      <c r="N25" s="73"/>
      <c r="O25" s="73"/>
      <c r="P25" s="73"/>
      <c r="Q25" s="73"/>
      <c r="R25" s="73"/>
    </row>
    <row r="26" spans="2:18" ht="14.15" customHeight="1">
      <c r="B26" s="827" t="s">
        <v>1022</v>
      </c>
      <c r="C26" s="828"/>
      <c r="D26" s="828"/>
      <c r="E26" s="828"/>
      <c r="F26" s="828"/>
      <c r="G26" s="829"/>
      <c r="H26" s="828"/>
      <c r="I26" s="828"/>
      <c r="J26" s="828"/>
      <c r="K26" s="828"/>
      <c r="L26" s="829">
        <v>339</v>
      </c>
      <c r="M26" s="828"/>
      <c r="N26" s="828"/>
      <c r="O26" s="828"/>
      <c r="P26" s="828"/>
      <c r="Q26" s="828">
        <v>479.7</v>
      </c>
      <c r="R26" s="828">
        <v>579</v>
      </c>
    </row>
    <row r="27" spans="2:18" ht="14.15" customHeight="1">
      <c r="B27" s="11" t="s">
        <v>1024</v>
      </c>
      <c r="C27" s="363"/>
      <c r="D27" s="363"/>
      <c r="E27" s="363"/>
      <c r="F27" s="363"/>
      <c r="G27" s="813"/>
      <c r="H27" s="363"/>
      <c r="I27" s="363"/>
      <c r="J27" s="363"/>
      <c r="K27" s="363"/>
      <c r="L27" s="835">
        <v>509.47309726568068</v>
      </c>
      <c r="M27" s="363">
        <v>132.47447321192899</v>
      </c>
      <c r="N27" s="363">
        <v>131.1</v>
      </c>
      <c r="O27" s="363">
        <v>142.6</v>
      </c>
      <c r="P27" s="363">
        <v>138.03271600000002</v>
      </c>
      <c r="Q27" s="368">
        <v>544.4</v>
      </c>
      <c r="R27" s="368">
        <v>189.5</v>
      </c>
    </row>
    <row r="28" spans="2:18" ht="14.15" customHeight="1">
      <c r="C28" s="73"/>
      <c r="F28" s="73"/>
      <c r="G28" s="73"/>
      <c r="H28" s="73"/>
      <c r="I28" s="73"/>
      <c r="J28" s="73"/>
      <c r="K28" s="73"/>
      <c r="L28" s="73"/>
      <c r="M28" s="73"/>
      <c r="N28" s="73"/>
      <c r="O28" s="73"/>
      <c r="P28" s="73"/>
      <c r="Q28" s="73"/>
      <c r="R28" s="73"/>
    </row>
    <row r="29" spans="2:18" ht="14.15" customHeight="1">
      <c r="B29" s="689" t="s">
        <v>1017</v>
      </c>
      <c r="C29" s="815"/>
      <c r="D29" s="815"/>
      <c r="E29" s="815"/>
      <c r="F29" s="815"/>
      <c r="G29" s="818"/>
      <c r="H29" s="815"/>
      <c r="I29" s="815"/>
      <c r="J29" s="815"/>
      <c r="K29" s="815"/>
      <c r="L29" s="818"/>
      <c r="M29" s="815"/>
      <c r="N29" s="815"/>
      <c r="O29" s="815"/>
      <c r="P29" s="815"/>
      <c r="Q29" s="824">
        <v>1346927</v>
      </c>
      <c r="R29" s="815">
        <v>1331199.5703430001</v>
      </c>
    </row>
    <row r="30" spans="2:18" ht="14.15" customHeight="1">
      <c r="B30" s="688" t="s">
        <v>810</v>
      </c>
      <c r="C30" s="363"/>
      <c r="D30" s="363"/>
      <c r="E30" s="363"/>
      <c r="F30" s="363"/>
      <c r="G30" s="819"/>
      <c r="H30" s="363"/>
      <c r="I30" s="363"/>
      <c r="J30" s="363"/>
      <c r="K30" s="363"/>
      <c r="L30" s="819"/>
      <c r="M30" s="363"/>
      <c r="N30" s="363"/>
      <c r="O30" s="363"/>
      <c r="P30" s="363"/>
      <c r="Q30" s="825">
        <v>55892</v>
      </c>
      <c r="R30" s="188">
        <v>70928.591060000006</v>
      </c>
    </row>
    <row r="31" spans="2:18" ht="14.15" customHeight="1">
      <c r="B31" s="816" t="s">
        <v>811</v>
      </c>
      <c r="C31" s="103"/>
      <c r="D31" s="103"/>
      <c r="E31" s="103"/>
      <c r="F31" s="103"/>
      <c r="G31" s="820"/>
      <c r="H31" s="817"/>
      <c r="I31" s="817"/>
      <c r="J31" s="817"/>
      <c r="K31" s="817"/>
      <c r="L31" s="821"/>
      <c r="M31" s="817"/>
      <c r="N31" s="817"/>
      <c r="O31" s="817"/>
      <c r="P31" s="817"/>
      <c r="Q31" s="826">
        <f>+Q29-Q30</f>
        <v>1291035</v>
      </c>
      <c r="R31" s="910">
        <f>+R29-R30</f>
        <v>1260270.9792830001</v>
      </c>
    </row>
    <row r="32" spans="2:18" ht="14.15" customHeight="1">
      <c r="C32" s="12"/>
      <c r="D32" s="12"/>
      <c r="E32" s="12"/>
      <c r="F32" s="12"/>
      <c r="G32" s="73"/>
      <c r="H32" s="73"/>
      <c r="I32" s="73"/>
      <c r="J32" s="73"/>
      <c r="K32" s="73"/>
      <c r="L32" s="678"/>
      <c r="M32" s="73"/>
      <c r="N32" s="73"/>
      <c r="O32" s="73"/>
      <c r="P32" s="73"/>
      <c r="Q32" s="678"/>
      <c r="R32" s="73"/>
    </row>
    <row r="33" spans="2:18" ht="14.15" customHeight="1">
      <c r="B33" s="15" t="s">
        <v>1018</v>
      </c>
      <c r="C33" s="12"/>
      <c r="D33" s="12"/>
      <c r="E33" s="12"/>
      <c r="F33" s="12"/>
      <c r="G33" s="73"/>
      <c r="H33" s="73"/>
      <c r="I33" s="73"/>
      <c r="J33" s="73"/>
      <c r="K33" s="73"/>
      <c r="L33" s="678"/>
      <c r="M33" s="73"/>
      <c r="N33" s="73"/>
      <c r="O33" s="73"/>
      <c r="P33" s="73"/>
      <c r="Q33" s="678"/>
      <c r="R33" s="73"/>
    </row>
    <row r="34" spans="2:18" ht="14.15" customHeight="1">
      <c r="B34" s="814" t="s">
        <v>1019</v>
      </c>
      <c r="C34" s="822">
        <v>0.5</v>
      </c>
      <c r="D34" s="822">
        <v>0.5</v>
      </c>
      <c r="E34" s="822">
        <v>0.5</v>
      </c>
      <c r="F34" s="822">
        <v>0.5</v>
      </c>
      <c r="G34" s="822">
        <v>0.5</v>
      </c>
      <c r="H34" s="822">
        <v>0.5</v>
      </c>
      <c r="I34" s="822">
        <v>0.5</v>
      </c>
      <c r="J34" s="822">
        <v>0.5</v>
      </c>
      <c r="K34" s="822">
        <v>0.5</v>
      </c>
      <c r="L34" s="822">
        <v>0.5</v>
      </c>
      <c r="M34" s="822">
        <v>0.5</v>
      </c>
      <c r="N34" s="822">
        <v>0.5</v>
      </c>
      <c r="O34" s="822">
        <v>0.5</v>
      </c>
      <c r="P34" s="822">
        <v>0.5</v>
      </c>
      <c r="Q34" s="822">
        <v>0.5</v>
      </c>
      <c r="R34" s="822">
        <v>0.5</v>
      </c>
    </row>
    <row r="35" spans="2:18" ht="14.15" customHeight="1">
      <c r="B35" s="12" t="s">
        <v>1020</v>
      </c>
      <c r="C35" s="823">
        <f t="shared" ref="C35:P35" si="15">+C34*65.11%</f>
        <v>0.32555000000000001</v>
      </c>
      <c r="D35" s="823">
        <f t="shared" si="15"/>
        <v>0.32555000000000001</v>
      </c>
      <c r="E35" s="823">
        <f t="shared" si="15"/>
        <v>0.32555000000000001</v>
      </c>
      <c r="F35" s="823">
        <f t="shared" si="15"/>
        <v>0.32555000000000001</v>
      </c>
      <c r="G35" s="823">
        <f t="shared" si="15"/>
        <v>0.32555000000000001</v>
      </c>
      <c r="H35" s="823">
        <f t="shared" si="15"/>
        <v>0.32555000000000001</v>
      </c>
      <c r="I35" s="823">
        <f t="shared" si="15"/>
        <v>0.32555000000000001</v>
      </c>
      <c r="J35" s="823">
        <f t="shared" si="15"/>
        <v>0.32555000000000001</v>
      </c>
      <c r="K35" s="823">
        <f t="shared" si="15"/>
        <v>0.32555000000000001</v>
      </c>
      <c r="L35" s="823">
        <f t="shared" si="15"/>
        <v>0.32555000000000001</v>
      </c>
      <c r="M35" s="823">
        <f t="shared" si="15"/>
        <v>0.32555000000000001</v>
      </c>
      <c r="N35" s="823">
        <f t="shared" si="15"/>
        <v>0.32555000000000001</v>
      </c>
      <c r="O35" s="823">
        <f t="shared" si="15"/>
        <v>0.32555000000000001</v>
      </c>
      <c r="P35" s="823">
        <f t="shared" si="15"/>
        <v>0.32555000000000001</v>
      </c>
      <c r="Q35" s="823">
        <f t="shared" ref="Q35" si="16">+Q34*65.11%</f>
        <v>0.32555000000000001</v>
      </c>
      <c r="R35" s="823">
        <f t="shared" ref="R35" si="17">+R34*65.11%</f>
        <v>0.32555000000000001</v>
      </c>
    </row>
    <row r="36" spans="2:18" ht="14.15" customHeight="1">
      <c r="C36" s="73"/>
      <c r="F36" s="73"/>
      <c r="G36" s="73"/>
      <c r="H36" s="73"/>
      <c r="I36" s="73"/>
      <c r="J36" s="73"/>
      <c r="K36" s="73"/>
      <c r="L36" s="73"/>
      <c r="M36" s="73"/>
      <c r="N36" s="73"/>
      <c r="O36" s="73"/>
      <c r="P36" s="73"/>
      <c r="Q36" s="73"/>
      <c r="R36" s="73"/>
    </row>
    <row r="37" spans="2:18" ht="14.15" customHeight="1">
      <c r="B37" s="415" t="s">
        <v>825</v>
      </c>
      <c r="C37" s="73"/>
      <c r="F37" s="73"/>
      <c r="G37" s="73"/>
      <c r="H37" s="73"/>
      <c r="I37" s="73"/>
      <c r="J37" s="73"/>
      <c r="K37" s="73"/>
      <c r="L37" s="73"/>
      <c r="M37" s="73"/>
      <c r="N37" s="73"/>
      <c r="O37" s="73"/>
      <c r="P37" s="73"/>
      <c r="Q37" s="73"/>
      <c r="R37" s="73"/>
    </row>
    <row r="38" spans="2:18" ht="14.15" customHeight="1">
      <c r="B38" s="699" t="s">
        <v>823</v>
      </c>
      <c r="C38" s="700">
        <v>140040</v>
      </c>
      <c r="D38" s="700">
        <v>70537</v>
      </c>
      <c r="E38" s="700">
        <v>157736.47556544209</v>
      </c>
      <c r="F38" s="700">
        <v>223319.23865782167</v>
      </c>
      <c r="G38" s="701">
        <f>+F38+E38+D38+C38</f>
        <v>591632.71422326379</v>
      </c>
      <c r="H38" s="700">
        <v>89910.117607026405</v>
      </c>
      <c r="I38" s="700">
        <v>116792.46403129648</v>
      </c>
      <c r="J38" s="700">
        <v>102100.67863254243</v>
      </c>
      <c r="K38" s="700">
        <v>201128.54854820736</v>
      </c>
      <c r="L38" s="701">
        <f>+K38+J38+I38+H38</f>
        <v>509931.80881907267</v>
      </c>
      <c r="M38" s="700">
        <v>47774.053612509342</v>
      </c>
      <c r="N38" s="700">
        <v>31743</v>
      </c>
      <c r="O38" s="700">
        <v>33720.062970126717</v>
      </c>
      <c r="P38" s="700">
        <v>32788.945979621982</v>
      </c>
      <c r="Q38" s="701">
        <v>509931.80881907267</v>
      </c>
      <c r="R38" s="700">
        <v>31523</v>
      </c>
    </row>
    <row r="39" spans="2:18" ht="14.15" customHeight="1">
      <c r="B39" s="57" t="s">
        <v>96</v>
      </c>
      <c r="C39" s="188">
        <v>34950.465917000009</v>
      </c>
      <c r="D39" s="188">
        <v>23206</v>
      </c>
      <c r="E39" s="188">
        <v>53813.276236999998</v>
      </c>
      <c r="F39" s="188">
        <v>71722.514777999997</v>
      </c>
      <c r="G39" s="702">
        <f>+F39+E39+D39+C39</f>
        <v>183692.25693199999</v>
      </c>
      <c r="H39" s="188">
        <v>35878.029268999991</v>
      </c>
      <c r="I39" s="188">
        <v>31620.252946000001</v>
      </c>
      <c r="J39" s="188">
        <v>39477.891431999997</v>
      </c>
      <c r="K39" s="188">
        <v>53832.267250999997</v>
      </c>
      <c r="L39" s="702">
        <f>+K39+J39+I39+H39</f>
        <v>160808.44089799997</v>
      </c>
      <c r="M39" s="188">
        <v>18853.919947000002</v>
      </c>
      <c r="N39" s="188">
        <v>15146.080052999998</v>
      </c>
      <c r="O39" s="188">
        <v>14788.329784000001</v>
      </c>
      <c r="P39" s="188">
        <v>14475</v>
      </c>
      <c r="Q39" s="702">
        <v>160808.44089799997</v>
      </c>
      <c r="R39" s="188">
        <v>16525</v>
      </c>
    </row>
    <row r="40" spans="2:18" ht="14.15" customHeight="1">
      <c r="B40" s="57" t="s">
        <v>824</v>
      </c>
      <c r="C40" s="430">
        <f>+C39/C38</f>
        <v>0.24957487801342479</v>
      </c>
      <c r="D40" s="430">
        <f t="shared" ref="D40" si="18">+D39/D38</f>
        <v>0.32899045890809081</v>
      </c>
      <c r="E40" s="430">
        <f t="shared" ref="E40" si="19">+E39/E38</f>
        <v>0.34115936750896791</v>
      </c>
      <c r="F40" s="430">
        <f t="shared" ref="F40" si="20">+F39/F38</f>
        <v>0.32116585749200049</v>
      </c>
      <c r="G40" s="703">
        <f>+G39/G38</f>
        <v>0.31048360328276275</v>
      </c>
      <c r="H40" s="430">
        <f>+H39/H38</f>
        <v>0.39904329149933349</v>
      </c>
      <c r="I40" s="430">
        <f t="shared" ref="I40" si="21">+I39/I38</f>
        <v>0.27073881185970039</v>
      </c>
      <c r="J40" s="430">
        <f t="shared" ref="J40" si="22">+J39/J38</f>
        <v>0.38665650376409205</v>
      </c>
      <c r="K40" s="430">
        <f t="shared" ref="K40" si="23">+K39/K38</f>
        <v>0.2676510502341603</v>
      </c>
      <c r="L40" s="703">
        <f>+L39/L38</f>
        <v>0.31535283368654476</v>
      </c>
      <c r="M40" s="430">
        <f>+M39/M38</f>
        <v>0.39464769098143304</v>
      </c>
      <c r="N40" s="430">
        <f t="shared" ref="N40:P40" si="24">+N39/N38</f>
        <v>0.4771470892165201</v>
      </c>
      <c r="O40" s="430">
        <f t="shared" si="24"/>
        <v>0.43856174874588105</v>
      </c>
      <c r="P40" s="430">
        <f t="shared" si="24"/>
        <v>0.44145975320451214</v>
      </c>
      <c r="Q40" s="703">
        <v>0.31535283368654476</v>
      </c>
      <c r="R40" s="430">
        <f>+R39/R38</f>
        <v>0.52422041049392509</v>
      </c>
    </row>
    <row r="41" spans="2:18" ht="14.15" customHeight="1">
      <c r="B41" s="697" t="s">
        <v>767</v>
      </c>
      <c r="C41" s="698">
        <v>9758.9219260000064</v>
      </c>
      <c r="D41" s="698">
        <v>4946</v>
      </c>
      <c r="E41" s="698">
        <v>21556.331408999999</v>
      </c>
      <c r="F41" s="698">
        <v>39452.819916999993</v>
      </c>
      <c r="G41" s="704">
        <f>+F41+E41+D41+C41</f>
        <v>75714.073252000002</v>
      </c>
      <c r="H41" s="698">
        <v>13733.231377999997</v>
      </c>
      <c r="I41" s="698">
        <v>11195.585429999996</v>
      </c>
      <c r="J41" s="698">
        <v>14224.405412999993</v>
      </c>
      <c r="K41" s="698">
        <v>15142.813661999997</v>
      </c>
      <c r="L41" s="704">
        <f>+K41+J41+I41+H41</f>
        <v>54296.035882999982</v>
      </c>
      <c r="M41" s="698">
        <v>696.94644900000037</v>
      </c>
      <c r="N41" s="698">
        <v>-310</v>
      </c>
      <c r="O41" s="698">
        <v>-2764.2267730000008</v>
      </c>
      <c r="P41" s="698">
        <v>68.323530999996819</v>
      </c>
      <c r="Q41" s="704">
        <v>54296.035882999982</v>
      </c>
      <c r="R41" s="698">
        <v>-494</v>
      </c>
    </row>
    <row r="42" spans="2:18" ht="14.15" customHeight="1">
      <c r="C42" s="73"/>
      <c r="F42" s="73"/>
      <c r="G42" s="73"/>
      <c r="H42" s="73"/>
      <c r="I42" s="73"/>
      <c r="J42" s="73"/>
      <c r="K42" s="73"/>
      <c r="L42" s="73"/>
      <c r="M42" s="73"/>
      <c r="N42" s="73"/>
      <c r="O42" s="73"/>
      <c r="P42" s="73"/>
      <c r="Q42" s="73"/>
      <c r="R42" s="73"/>
    </row>
    <row r="43" spans="2:18" ht="14.15" customHeight="1">
      <c r="B43" s="827" t="s">
        <v>1022</v>
      </c>
      <c r="C43" s="829">
        <v>200</v>
      </c>
      <c r="D43" s="829">
        <v>200</v>
      </c>
      <c r="E43" s="829">
        <v>200</v>
      </c>
      <c r="F43" s="829">
        <v>200</v>
      </c>
      <c r="G43" s="829">
        <v>200</v>
      </c>
      <c r="H43" s="829">
        <v>200</v>
      </c>
      <c r="I43" s="829">
        <v>200</v>
      </c>
      <c r="J43" s="829">
        <v>200</v>
      </c>
      <c r="K43" s="829">
        <v>200</v>
      </c>
      <c r="L43" s="829">
        <v>200</v>
      </c>
      <c r="M43" s="829">
        <v>200</v>
      </c>
      <c r="N43" s="829">
        <v>200</v>
      </c>
      <c r="O43" s="829">
        <v>200</v>
      </c>
      <c r="P43" s="829">
        <v>200</v>
      </c>
      <c r="Q43" s="829">
        <v>200</v>
      </c>
      <c r="R43" s="829">
        <v>200</v>
      </c>
    </row>
    <row r="44" spans="2:18" ht="14.15" customHeight="1">
      <c r="B44" s="11" t="s">
        <v>1024</v>
      </c>
      <c r="C44" s="368"/>
      <c r="D44" s="368"/>
      <c r="E44" s="368"/>
      <c r="F44" s="368"/>
      <c r="G44" s="835"/>
      <c r="H44" s="368"/>
      <c r="I44" s="368"/>
      <c r="J44" s="368"/>
      <c r="K44" s="368"/>
      <c r="L44" s="835">
        <v>457.88155815999994</v>
      </c>
      <c r="M44" s="368">
        <v>21.2</v>
      </c>
      <c r="N44" s="368">
        <v>0</v>
      </c>
      <c r="O44" s="368">
        <v>2.75</v>
      </c>
      <c r="P44" s="368">
        <v>3.2</v>
      </c>
      <c r="Q44" s="835">
        <v>27.1</v>
      </c>
      <c r="R44" s="368">
        <v>1.8</v>
      </c>
    </row>
    <row r="45" spans="2:18" ht="14.15" customHeight="1">
      <c r="C45" s="73"/>
      <c r="F45" s="73"/>
      <c r="G45" s="73"/>
      <c r="H45" s="73"/>
      <c r="I45" s="73"/>
      <c r="J45" s="73"/>
      <c r="K45" s="73"/>
      <c r="L45" s="73"/>
      <c r="M45" s="73"/>
      <c r="N45" s="73"/>
      <c r="O45" s="73"/>
      <c r="P45" s="73"/>
      <c r="Q45" s="73"/>
      <c r="R45" s="73"/>
    </row>
    <row r="46" spans="2:18" ht="14.15" customHeight="1">
      <c r="B46" s="689" t="s">
        <v>1017</v>
      </c>
      <c r="C46" s="815"/>
      <c r="D46" s="815"/>
      <c r="E46" s="815"/>
      <c r="F46" s="815"/>
      <c r="G46" s="818"/>
      <c r="H46" s="815"/>
      <c r="I46" s="815"/>
      <c r="J46" s="815"/>
      <c r="K46" s="815"/>
      <c r="L46" s="818"/>
      <c r="M46" s="815"/>
      <c r="N46" s="815"/>
      <c r="O46" s="815"/>
      <c r="P46" s="815"/>
      <c r="Q46" s="824">
        <v>609901.37326599995</v>
      </c>
      <c r="R46" s="815">
        <v>605764.17482199997</v>
      </c>
    </row>
    <row r="47" spans="2:18" ht="14.15" customHeight="1">
      <c r="B47" s="688" t="s">
        <v>810</v>
      </c>
      <c r="C47" s="363"/>
      <c r="D47" s="363"/>
      <c r="E47" s="363"/>
      <c r="F47" s="363"/>
      <c r="G47" s="819"/>
      <c r="H47" s="363"/>
      <c r="I47" s="363"/>
      <c r="J47" s="363"/>
      <c r="K47" s="363"/>
      <c r="L47" s="819"/>
      <c r="M47" s="363"/>
      <c r="N47" s="363"/>
      <c r="O47" s="363"/>
      <c r="P47" s="363"/>
      <c r="Q47" s="825">
        <v>24514.277445</v>
      </c>
      <c r="R47" s="363">
        <v>26536.033533999998</v>
      </c>
    </row>
    <row r="48" spans="2:18" ht="14.15" customHeight="1">
      <c r="B48" s="816" t="s">
        <v>811</v>
      </c>
      <c r="C48" s="103"/>
      <c r="D48" s="103"/>
      <c r="E48" s="103"/>
      <c r="F48" s="103"/>
      <c r="G48" s="820"/>
      <c r="H48" s="817"/>
      <c r="I48" s="817"/>
      <c r="J48" s="817"/>
      <c r="K48" s="817"/>
      <c r="L48" s="821"/>
      <c r="M48" s="817"/>
      <c r="N48" s="817"/>
      <c r="O48" s="817"/>
      <c r="P48" s="817"/>
      <c r="Q48" s="826">
        <f>+Q46-Q47</f>
        <v>585387.09582099994</v>
      </c>
      <c r="R48" s="875">
        <f>+R46-R47</f>
        <v>579228.14128799993</v>
      </c>
    </row>
    <row r="49" spans="2:18" ht="14.15" customHeight="1">
      <c r="C49" s="12"/>
      <c r="D49" s="12"/>
      <c r="E49" s="12"/>
      <c r="F49" s="12"/>
      <c r="G49" s="73"/>
      <c r="H49" s="73"/>
      <c r="I49" s="73"/>
      <c r="J49" s="73"/>
      <c r="K49" s="73"/>
      <c r="L49" s="678"/>
      <c r="M49" s="73"/>
      <c r="N49" s="73"/>
      <c r="O49" s="73"/>
      <c r="P49" s="73"/>
      <c r="Q49" s="678"/>
      <c r="R49" s="73"/>
    </row>
    <row r="50" spans="2:18" ht="14.15" customHeight="1">
      <c r="B50" s="15" t="s">
        <v>1018</v>
      </c>
      <c r="C50" s="12"/>
      <c r="D50" s="12"/>
      <c r="E50" s="12"/>
      <c r="F50" s="12"/>
      <c r="G50" s="73"/>
      <c r="H50" s="73"/>
      <c r="I50" s="73"/>
      <c r="J50" s="73"/>
      <c r="K50" s="73"/>
      <c r="L50" s="678"/>
      <c r="M50" s="73"/>
      <c r="N50" s="73"/>
      <c r="O50" s="73"/>
      <c r="P50" s="73"/>
      <c r="Q50" s="678"/>
      <c r="R50" s="73"/>
    </row>
    <row r="51" spans="2:18" ht="14.15" customHeight="1">
      <c r="B51" s="814" t="s">
        <v>1019</v>
      </c>
      <c r="C51" s="822">
        <v>0.57499999999999996</v>
      </c>
      <c r="D51" s="822">
        <v>0.57499999999999996</v>
      </c>
      <c r="E51" s="822">
        <v>0.57499999999999996</v>
      </c>
      <c r="F51" s="822">
        <v>0.57499999999999996</v>
      </c>
      <c r="G51" s="822">
        <v>0.57499999999999996</v>
      </c>
      <c r="H51" s="822">
        <v>0.57499999999999996</v>
      </c>
      <c r="I51" s="822">
        <v>0.57499999999999996</v>
      </c>
      <c r="J51" s="822">
        <v>0.57499999999999996</v>
      </c>
      <c r="K51" s="822">
        <v>0.57499999999999996</v>
      </c>
      <c r="L51" s="822">
        <v>0.57499999999999996</v>
      </c>
      <c r="M51" s="822">
        <v>0.57499999999999996</v>
      </c>
      <c r="N51" s="822">
        <v>0.57499999999999996</v>
      </c>
      <c r="O51" s="822">
        <v>0.57499999999999996</v>
      </c>
      <c r="P51" s="822">
        <v>0.57499999999999996</v>
      </c>
      <c r="Q51" s="822">
        <v>0.57499999999999996</v>
      </c>
      <c r="R51" s="822">
        <v>0.57499999999999996</v>
      </c>
    </row>
    <row r="52" spans="2:18" ht="14.15" customHeight="1">
      <c r="B52" s="12" t="s">
        <v>1020</v>
      </c>
      <c r="C52" s="823">
        <f t="shared" ref="C52:P52" si="25">+C51*65.11%</f>
        <v>0.37438249999999995</v>
      </c>
      <c r="D52" s="823">
        <f t="shared" si="25"/>
        <v>0.37438249999999995</v>
      </c>
      <c r="E52" s="823">
        <f t="shared" si="25"/>
        <v>0.37438249999999995</v>
      </c>
      <c r="F52" s="823">
        <f t="shared" si="25"/>
        <v>0.37438249999999995</v>
      </c>
      <c r="G52" s="823">
        <f t="shared" si="25"/>
        <v>0.37438249999999995</v>
      </c>
      <c r="H52" s="823">
        <f t="shared" si="25"/>
        <v>0.37438249999999995</v>
      </c>
      <c r="I52" s="823">
        <f t="shared" si="25"/>
        <v>0.37438249999999995</v>
      </c>
      <c r="J52" s="823">
        <f t="shared" si="25"/>
        <v>0.37438249999999995</v>
      </c>
      <c r="K52" s="823">
        <f t="shared" si="25"/>
        <v>0.37438249999999995</v>
      </c>
      <c r="L52" s="823">
        <f t="shared" si="25"/>
        <v>0.37438249999999995</v>
      </c>
      <c r="M52" s="823">
        <f t="shared" si="25"/>
        <v>0.37438249999999995</v>
      </c>
      <c r="N52" s="823">
        <f t="shared" si="25"/>
        <v>0.37438249999999995</v>
      </c>
      <c r="O52" s="823">
        <f t="shared" si="25"/>
        <v>0.37438249999999995</v>
      </c>
      <c r="P52" s="823">
        <f t="shared" si="25"/>
        <v>0.37438249999999995</v>
      </c>
      <c r="Q52" s="823">
        <f t="shared" ref="Q52:R52" si="26">+Q51*65.11%</f>
        <v>0.37438249999999995</v>
      </c>
      <c r="R52" s="823">
        <f t="shared" si="26"/>
        <v>0.37438249999999995</v>
      </c>
    </row>
    <row r="54" spans="2:18" ht="14.15" customHeight="1">
      <c r="B54" s="415" t="s">
        <v>1037</v>
      </c>
      <c r="C54" s="73"/>
      <c r="F54" s="73"/>
      <c r="G54" s="73"/>
      <c r="H54" s="73"/>
      <c r="I54" s="73"/>
      <c r="J54" s="73"/>
      <c r="K54" s="73"/>
      <c r="L54" s="73"/>
      <c r="M54" s="73"/>
      <c r="N54" s="73"/>
      <c r="O54" s="73"/>
      <c r="P54" s="73"/>
      <c r="Q54" s="73"/>
      <c r="R54" s="73"/>
    </row>
    <row r="55" spans="2:18" ht="14.15" customHeight="1">
      <c r="B55" s="699" t="s">
        <v>823</v>
      </c>
      <c r="C55" s="700"/>
      <c r="D55" s="700"/>
      <c r="E55" s="700"/>
      <c r="F55" s="700"/>
      <c r="G55" s="701"/>
      <c r="H55" s="700"/>
      <c r="I55" s="700"/>
      <c r="J55" s="700"/>
      <c r="K55" s="700"/>
      <c r="L55" s="701"/>
      <c r="M55" s="700">
        <v>32629</v>
      </c>
      <c r="N55" s="700"/>
      <c r="O55" s="700"/>
      <c r="P55" s="700"/>
      <c r="Q55" s="701"/>
      <c r="R55" s="700">
        <v>30906</v>
      </c>
    </row>
    <row r="56" spans="2:18" ht="14.15" customHeight="1">
      <c r="B56" s="57" t="s">
        <v>96</v>
      </c>
      <c r="C56" s="188"/>
      <c r="D56" s="188"/>
      <c r="E56" s="188"/>
      <c r="F56" s="188"/>
      <c r="G56" s="702"/>
      <c r="H56" s="188"/>
      <c r="I56" s="188"/>
      <c r="J56" s="188"/>
      <c r="K56" s="188"/>
      <c r="L56" s="702"/>
      <c r="M56" s="188">
        <v>16024</v>
      </c>
      <c r="N56" s="188"/>
      <c r="O56" s="188"/>
      <c r="P56" s="188"/>
      <c r="Q56" s="702">
        <v>58986.155999999995</v>
      </c>
      <c r="R56" s="188">
        <v>11544</v>
      </c>
    </row>
    <row r="57" spans="2:18" ht="14.15" customHeight="1">
      <c r="B57" s="57" t="s">
        <v>824</v>
      </c>
      <c r="C57" s="430"/>
      <c r="D57" s="430"/>
      <c r="E57" s="430"/>
      <c r="F57" s="430"/>
      <c r="G57" s="703"/>
      <c r="H57" s="430"/>
      <c r="I57" s="430"/>
      <c r="J57" s="430"/>
      <c r="K57" s="430"/>
      <c r="L57" s="703"/>
      <c r="M57" s="430">
        <f>+M56/M55</f>
        <v>0.49109687701124766</v>
      </c>
      <c r="N57" s="430"/>
      <c r="O57" s="430"/>
      <c r="P57" s="430"/>
      <c r="Q57" s="703"/>
      <c r="R57" s="430">
        <f>+R56/R55</f>
        <v>0.37351970491166764</v>
      </c>
    </row>
    <row r="58" spans="2:18" ht="14.15" customHeight="1">
      <c r="B58" s="697" t="s">
        <v>767</v>
      </c>
      <c r="C58" s="698"/>
      <c r="D58" s="698"/>
      <c r="E58" s="698"/>
      <c r="F58" s="698"/>
      <c r="G58" s="704"/>
      <c r="H58" s="698"/>
      <c r="I58" s="698"/>
      <c r="J58" s="698"/>
      <c r="K58" s="698"/>
      <c r="L58" s="704"/>
      <c r="M58" s="698">
        <v>2669</v>
      </c>
      <c r="N58" s="698"/>
      <c r="O58" s="698"/>
      <c r="P58" s="698"/>
      <c r="Q58" s="704"/>
      <c r="R58" s="698">
        <v>1860</v>
      </c>
    </row>
    <row r="60" spans="2:18" ht="14.15" customHeight="1">
      <c r="B60" s="15" t="s">
        <v>1018</v>
      </c>
      <c r="C60" s="12"/>
      <c r="D60" s="12"/>
      <c r="E60" s="12"/>
      <c r="F60" s="12"/>
      <c r="G60" s="73"/>
      <c r="H60" s="73"/>
      <c r="I60" s="73"/>
      <c r="J60" s="73"/>
      <c r="K60" s="73"/>
      <c r="L60" s="678"/>
      <c r="M60" s="73"/>
      <c r="N60" s="73"/>
      <c r="O60" s="73"/>
      <c r="P60" s="73"/>
      <c r="Q60" s="678"/>
      <c r="R60" s="73"/>
    </row>
    <row r="61" spans="2:18" ht="14.15" customHeight="1">
      <c r="B61" s="814" t="s">
        <v>1020</v>
      </c>
      <c r="C61" s="822"/>
      <c r="D61" s="822"/>
      <c r="E61" s="822"/>
      <c r="F61" s="822"/>
      <c r="G61" s="822"/>
      <c r="H61" s="822"/>
      <c r="I61" s="822"/>
      <c r="J61" s="822"/>
      <c r="K61" s="822"/>
      <c r="L61" s="822"/>
      <c r="M61" s="822"/>
      <c r="N61" s="822"/>
      <c r="O61" s="822"/>
      <c r="P61" s="822"/>
      <c r="Q61" s="889">
        <v>0.26810729999999999</v>
      </c>
      <c r="R61" s="889">
        <v>0.26810729999999999</v>
      </c>
    </row>
    <row r="62" spans="2:18" ht="14.15" customHeight="1">
      <c r="C62" s="823"/>
      <c r="D62" s="823"/>
      <c r="E62" s="823"/>
      <c r="F62" s="823"/>
      <c r="G62" s="823"/>
      <c r="H62" s="823"/>
      <c r="I62" s="823"/>
      <c r="J62" s="823"/>
      <c r="K62" s="823"/>
      <c r="L62" s="823"/>
      <c r="M62" s="823"/>
      <c r="N62" s="823"/>
      <c r="O62" s="823"/>
      <c r="P62" s="823"/>
      <c r="Q62" s="823"/>
      <c r="R62" s="884"/>
    </row>
  </sheetData>
  <phoneticPr fontId="13" type="noConversion"/>
  <hyperlinks>
    <hyperlink ref="B1" location="Contenido!A1" display="Volver a contenido" xr:uid="{C8D60815-68F4-4153-8079-A3276BA4AF8A}"/>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R79"/>
  <sheetViews>
    <sheetView showGridLines="0" zoomScaleNormal="100" workbookViewId="0">
      <pane xSplit="2" ySplit="3" topLeftCell="AL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10.54296875" style="12" customWidth="1"/>
    <col min="2" max="2" width="48" style="12" customWidth="1"/>
    <col min="3" max="21" width="12.54296875" style="71" customWidth="1"/>
    <col min="22" max="26" width="12.7265625" style="71" customWidth="1"/>
    <col min="27" max="28" width="12.7265625" style="12" customWidth="1"/>
    <col min="29" max="30" width="11.453125" style="12"/>
    <col min="31" max="31" width="11.81640625" style="12" bestFit="1" customWidth="1"/>
    <col min="32" max="33" width="12.7265625" style="12" customWidth="1"/>
    <col min="34" max="34" width="12.6328125" style="12" bestFit="1" customWidth="1"/>
    <col min="35" max="35" width="11.81640625" style="12" bestFit="1" customWidth="1"/>
    <col min="36" max="37" width="12.7265625" style="12" customWidth="1"/>
    <col min="38" max="38" width="12.6328125" style="12" bestFit="1" customWidth="1"/>
    <col min="39" max="39" width="11.81640625" style="12" bestFit="1" customWidth="1"/>
    <col min="40" max="41" width="12.7265625" style="12" customWidth="1"/>
    <col min="42" max="42" width="12.6328125" style="12" bestFit="1" customWidth="1"/>
    <col min="43" max="43" width="11.81640625" style="12" bestFit="1" customWidth="1"/>
    <col min="44" max="16384" width="11.453125" style="12"/>
  </cols>
  <sheetData>
    <row r="1" spans="2:43" ht="14.15" customHeight="1">
      <c r="B1" s="533" t="s">
        <v>32</v>
      </c>
    </row>
    <row r="2" spans="2:43" ht="14.15" customHeight="1">
      <c r="B2" s="415" t="s">
        <v>33</v>
      </c>
    </row>
    <row r="3" spans="2:43" ht="15" customHeight="1" thickBot="1">
      <c r="B3" s="419" t="s">
        <v>234</v>
      </c>
      <c r="C3" s="422" t="s">
        <v>39</v>
      </c>
      <c r="D3" s="422" t="s">
        <v>40</v>
      </c>
      <c r="E3" s="422" t="s">
        <v>41</v>
      </c>
      <c r="F3" s="422" t="s">
        <v>235</v>
      </c>
      <c r="G3" s="422" t="s">
        <v>236</v>
      </c>
      <c r="H3" s="422" t="s">
        <v>237</v>
      </c>
      <c r="I3" s="422" t="s">
        <v>238</v>
      </c>
      <c r="J3" s="422" t="s">
        <v>46</v>
      </c>
      <c r="K3" s="422" t="s">
        <v>47</v>
      </c>
      <c r="L3" s="422" t="s">
        <v>48</v>
      </c>
      <c r="M3" s="422" t="s">
        <v>49</v>
      </c>
      <c r="N3" s="422" t="s">
        <v>50</v>
      </c>
      <c r="O3" s="422" t="s">
        <v>51</v>
      </c>
      <c r="P3" s="422" t="s">
        <v>52</v>
      </c>
      <c r="Q3" s="422" t="s">
        <v>53</v>
      </c>
      <c r="R3" s="422" t="s">
        <v>54</v>
      </c>
      <c r="S3" s="422" t="s">
        <v>55</v>
      </c>
      <c r="T3" s="422" t="s">
        <v>56</v>
      </c>
      <c r="U3" s="422" t="s">
        <v>57</v>
      </c>
      <c r="V3" s="422" t="s">
        <v>58</v>
      </c>
      <c r="W3" s="422" t="s">
        <v>59</v>
      </c>
      <c r="X3" s="422" t="s">
        <v>60</v>
      </c>
      <c r="Y3" s="422" t="s">
        <v>61</v>
      </c>
      <c r="Z3" s="422" t="s">
        <v>62</v>
      </c>
      <c r="AA3" s="422" t="s">
        <v>63</v>
      </c>
      <c r="AB3" s="422" t="s">
        <v>64</v>
      </c>
      <c r="AC3" s="422" t="s">
        <v>65</v>
      </c>
      <c r="AD3" s="422" t="s">
        <v>66</v>
      </c>
      <c r="AE3" s="422" t="s">
        <v>67</v>
      </c>
      <c r="AF3" s="422" t="s">
        <v>68</v>
      </c>
      <c r="AG3" s="422" t="s">
        <v>723</v>
      </c>
      <c r="AH3" s="422" t="s">
        <v>750</v>
      </c>
      <c r="AI3" s="422" t="s">
        <v>759</v>
      </c>
      <c r="AJ3" s="422" t="s">
        <v>768</v>
      </c>
      <c r="AK3" s="422" t="s">
        <v>779</v>
      </c>
      <c r="AL3" s="422" t="s">
        <v>785</v>
      </c>
      <c r="AM3" s="422" t="s">
        <v>802</v>
      </c>
      <c r="AN3" s="422" t="s">
        <v>808</v>
      </c>
      <c r="AO3" s="422" t="s">
        <v>846</v>
      </c>
      <c r="AP3" s="422" t="s">
        <v>887</v>
      </c>
      <c r="AQ3" s="422" t="s">
        <v>1031</v>
      </c>
    </row>
    <row r="4" spans="2:43" ht="14.15" customHeight="1" thickTop="1">
      <c r="B4" s="11"/>
      <c r="C4" s="406"/>
      <c r="D4" s="406"/>
      <c r="E4" s="406"/>
      <c r="F4" s="406"/>
      <c r="G4" s="406"/>
      <c r="H4" s="406"/>
      <c r="I4" s="406"/>
      <c r="J4" s="406"/>
      <c r="K4" s="406"/>
      <c r="L4" s="406"/>
      <c r="M4" s="406"/>
      <c r="N4" s="406"/>
      <c r="O4" s="406"/>
      <c r="P4" s="406"/>
      <c r="Q4" s="406"/>
      <c r="R4" s="406"/>
      <c r="S4" s="406"/>
      <c r="T4" s="406"/>
      <c r="U4" s="406"/>
      <c r="V4" s="406"/>
      <c r="W4" s="406"/>
      <c r="X4" s="406"/>
      <c r="Y4" s="406"/>
      <c r="Z4" s="406"/>
      <c r="AA4" s="72"/>
      <c r="AB4" s="72"/>
      <c r="AC4" s="72"/>
      <c r="AD4" s="72"/>
      <c r="AE4" s="72"/>
      <c r="AF4" s="72"/>
      <c r="AG4" s="72"/>
      <c r="AH4" s="72"/>
      <c r="AI4" s="72"/>
      <c r="AJ4" s="72"/>
      <c r="AK4" s="72"/>
      <c r="AL4" s="72"/>
      <c r="AM4" s="72"/>
      <c r="AN4" s="72"/>
      <c r="AO4" s="72"/>
      <c r="AP4" s="72"/>
      <c r="AQ4" s="72"/>
    </row>
    <row r="5" spans="2:43" ht="14.15" customHeight="1" thickBot="1">
      <c r="B5" s="419" t="s">
        <v>11</v>
      </c>
      <c r="C5" s="422" t="s">
        <v>39</v>
      </c>
      <c r="D5" s="422" t="s">
        <v>40</v>
      </c>
      <c r="E5" s="422" t="s">
        <v>41</v>
      </c>
      <c r="F5" s="433" t="s">
        <v>235</v>
      </c>
      <c r="G5" s="422" t="s">
        <v>236</v>
      </c>
      <c r="H5" s="422" t="s">
        <v>237</v>
      </c>
      <c r="I5" s="422" t="s">
        <v>238</v>
      </c>
      <c r="J5" s="433" t="s">
        <v>46</v>
      </c>
      <c r="K5" s="422" t="s">
        <v>47</v>
      </c>
      <c r="L5" s="422" t="s">
        <v>48</v>
      </c>
      <c r="M5" s="422" t="s">
        <v>49</v>
      </c>
      <c r="N5" s="433" t="s">
        <v>50</v>
      </c>
      <c r="O5" s="422" t="s">
        <v>51</v>
      </c>
      <c r="P5" s="422" t="s">
        <v>52</v>
      </c>
      <c r="Q5" s="422" t="s">
        <v>53</v>
      </c>
      <c r="R5" s="433" t="s">
        <v>54</v>
      </c>
      <c r="S5" s="422" t="s">
        <v>55</v>
      </c>
      <c r="T5" s="422" t="s">
        <v>56</v>
      </c>
      <c r="U5" s="422" t="s">
        <v>57</v>
      </c>
      <c r="V5" s="433" t="s">
        <v>58</v>
      </c>
      <c r="W5" s="422" t="s">
        <v>59</v>
      </c>
      <c r="X5" s="422" t="s">
        <v>60</v>
      </c>
      <c r="Y5" s="422" t="s">
        <v>61</v>
      </c>
      <c r="Z5" s="433" t="s">
        <v>62</v>
      </c>
      <c r="AA5" s="422" t="s">
        <v>63</v>
      </c>
      <c r="AB5" s="422" t="s">
        <v>64</v>
      </c>
      <c r="AC5" s="422" t="s">
        <v>65</v>
      </c>
      <c r="AD5" s="433" t="s">
        <v>66</v>
      </c>
      <c r="AE5" s="422" t="s">
        <v>67</v>
      </c>
      <c r="AF5" s="422" t="str">
        <f t="shared" ref="AF5:AO5" si="0">+AF3</f>
        <v>2T23</v>
      </c>
      <c r="AG5" s="422" t="str">
        <f t="shared" si="0"/>
        <v>3T23</v>
      </c>
      <c r="AH5" s="433" t="str">
        <f t="shared" si="0"/>
        <v>4T23</v>
      </c>
      <c r="AI5" s="422" t="str">
        <f t="shared" si="0"/>
        <v>1T24</v>
      </c>
      <c r="AJ5" s="422" t="str">
        <f t="shared" si="0"/>
        <v>2T24</v>
      </c>
      <c r="AK5" s="422" t="str">
        <f t="shared" si="0"/>
        <v>3T24</v>
      </c>
      <c r="AL5" s="433" t="str">
        <f t="shared" si="0"/>
        <v>4T24</v>
      </c>
      <c r="AM5" s="422" t="str">
        <f t="shared" si="0"/>
        <v>1T25</v>
      </c>
      <c r="AN5" s="422" t="str">
        <f t="shared" si="0"/>
        <v>2T25</v>
      </c>
      <c r="AO5" s="422" t="str">
        <f t="shared" si="0"/>
        <v>3T25</v>
      </c>
      <c r="AP5" s="433" t="str">
        <f t="shared" ref="AP5:AQ5" si="1">+AP3</f>
        <v>4T25</v>
      </c>
      <c r="AQ5" s="422" t="str">
        <f t="shared" si="1"/>
        <v>1T26</v>
      </c>
    </row>
    <row r="6" spans="2:43" ht="14.15" customHeight="1" thickTop="1">
      <c r="B6" s="154" t="s">
        <v>239</v>
      </c>
      <c r="C6" s="76"/>
      <c r="D6" s="76"/>
      <c r="E6" s="76"/>
      <c r="F6" s="434"/>
      <c r="G6" s="76"/>
      <c r="H6" s="76"/>
      <c r="I6" s="76"/>
      <c r="J6" s="434"/>
      <c r="K6" s="76"/>
      <c r="L6" s="76"/>
      <c r="M6" s="76"/>
      <c r="N6" s="434"/>
      <c r="O6" s="76"/>
      <c r="P6" s="76"/>
      <c r="Q6" s="76"/>
      <c r="R6" s="434"/>
      <c r="S6" s="76"/>
      <c r="T6" s="76"/>
      <c r="U6" s="76"/>
      <c r="V6" s="434"/>
      <c r="W6" s="76"/>
      <c r="X6" s="76"/>
      <c r="Y6" s="76"/>
      <c r="Z6" s="434"/>
      <c r="AD6" s="189"/>
      <c r="AH6" s="189"/>
      <c r="AL6" s="189"/>
      <c r="AP6" s="189"/>
    </row>
    <row r="7" spans="2:43" ht="14.15" customHeight="1">
      <c r="B7" s="102" t="s">
        <v>889</v>
      </c>
      <c r="C7" s="77"/>
      <c r="D7" s="75"/>
      <c r="E7" s="75"/>
      <c r="F7" s="435"/>
      <c r="G7" s="75"/>
      <c r="H7" s="75"/>
      <c r="I7" s="75"/>
      <c r="J7" s="435"/>
      <c r="K7" s="75"/>
      <c r="L7" s="75"/>
      <c r="M7" s="75"/>
      <c r="N7" s="435"/>
      <c r="O7" s="75"/>
      <c r="P7" s="75"/>
      <c r="Q7" s="75"/>
      <c r="R7" s="435"/>
      <c r="S7" s="75"/>
      <c r="T7" s="75"/>
      <c r="U7" s="75"/>
      <c r="V7" s="435"/>
      <c r="W7" s="75"/>
      <c r="X7" s="75"/>
      <c r="Y7" s="75"/>
      <c r="Z7" s="435"/>
      <c r="AA7" s="75"/>
      <c r="AB7" s="75"/>
      <c r="AC7" s="75"/>
      <c r="AD7" s="435"/>
      <c r="AE7" s="75"/>
      <c r="AF7" s="75"/>
      <c r="AG7" s="75"/>
      <c r="AH7" s="435"/>
      <c r="AI7" s="75"/>
      <c r="AJ7" s="75"/>
      <c r="AK7" s="75"/>
      <c r="AL7" s="435"/>
      <c r="AM7" s="75"/>
      <c r="AN7" s="75"/>
      <c r="AO7" s="75"/>
      <c r="AP7" s="435"/>
      <c r="AQ7" s="75"/>
    </row>
    <row r="8" spans="2:43" ht="14.15" customHeight="1">
      <c r="B8" s="12" t="s">
        <v>240</v>
      </c>
      <c r="C8" s="76">
        <v>558817.95431900001</v>
      </c>
      <c r="D8" s="76">
        <v>207527.90100099999</v>
      </c>
      <c r="E8" s="76">
        <v>160050.28237100001</v>
      </c>
      <c r="F8" s="434">
        <v>140934.412369</v>
      </c>
      <c r="G8" s="76">
        <v>137272.98135399999</v>
      </c>
      <c r="H8" s="76">
        <v>127201.342126</v>
      </c>
      <c r="I8" s="76">
        <v>170891.721364</v>
      </c>
      <c r="J8" s="434">
        <v>186410.24325199999</v>
      </c>
      <c r="K8" s="76">
        <v>242946.0589</v>
      </c>
      <c r="L8" s="76">
        <v>213297.236297</v>
      </c>
      <c r="M8" s="76">
        <v>260867.26282199999</v>
      </c>
      <c r="N8" s="434">
        <v>294462.85795799998</v>
      </c>
      <c r="O8" s="76">
        <v>289388.80268299999</v>
      </c>
      <c r="P8" s="76">
        <v>219719.08343100001</v>
      </c>
      <c r="Q8" s="76">
        <v>206740.919796</v>
      </c>
      <c r="R8" s="434">
        <v>172755.62778899999</v>
      </c>
      <c r="S8" s="76">
        <v>228285.049799</v>
      </c>
      <c r="T8" s="76">
        <v>226078.212073</v>
      </c>
      <c r="U8" s="76">
        <v>140051.36171200001</v>
      </c>
      <c r="V8" s="434">
        <v>131186.26703700001</v>
      </c>
      <c r="W8" s="76">
        <v>173385.55029700001</v>
      </c>
      <c r="X8" s="76">
        <v>119399.33382999999</v>
      </c>
      <c r="Y8" s="76">
        <v>121333.82881600002</v>
      </c>
      <c r="Z8" s="434">
        <v>243360.22657499998</v>
      </c>
      <c r="AA8" s="84">
        <v>329083.462</v>
      </c>
      <c r="AB8" s="84">
        <v>148648.728</v>
      </c>
      <c r="AC8" s="385">
        <v>172128.87299999999</v>
      </c>
      <c r="AD8" s="453">
        <v>264605.64517900004</v>
      </c>
      <c r="AE8" s="385">
        <v>404556.99168400001</v>
      </c>
      <c r="AF8" s="84">
        <v>282155.53499999997</v>
      </c>
      <c r="AG8" s="84">
        <v>366811.01</v>
      </c>
      <c r="AH8" s="453">
        <v>373357.01533000002</v>
      </c>
      <c r="AI8" s="385">
        <v>167290.74074099999</v>
      </c>
      <c r="AJ8" s="84">
        <v>423824.95600000001</v>
      </c>
      <c r="AK8" s="84">
        <v>219398.337</v>
      </c>
      <c r="AL8" s="453">
        <v>519597.41638800001</v>
      </c>
      <c r="AM8" s="385">
        <v>167975.572288</v>
      </c>
      <c r="AN8" s="84">
        <v>74182.287102000002</v>
      </c>
      <c r="AO8" s="84">
        <v>73558.901037999996</v>
      </c>
      <c r="AP8" s="453">
        <v>101390.15431500001</v>
      </c>
      <c r="AQ8" s="385">
        <v>104943.82786400001</v>
      </c>
    </row>
    <row r="9" spans="2:43" ht="14.15" customHeight="1">
      <c r="B9" s="12" t="s">
        <v>241</v>
      </c>
      <c r="C9" s="84">
        <v>137929.459371</v>
      </c>
      <c r="D9" s="84">
        <v>117240.177538</v>
      </c>
      <c r="E9" s="84">
        <v>93597.319130999997</v>
      </c>
      <c r="F9" s="434">
        <v>96333.233391000002</v>
      </c>
      <c r="G9" s="84">
        <v>140785.268251</v>
      </c>
      <c r="H9" s="84">
        <v>151057.96332099999</v>
      </c>
      <c r="I9" s="84">
        <v>152422.321707</v>
      </c>
      <c r="J9" s="434">
        <v>151122.44394699999</v>
      </c>
      <c r="K9" s="84">
        <v>87275.596462000001</v>
      </c>
      <c r="L9" s="84">
        <v>78411.290305000002</v>
      </c>
      <c r="M9" s="84">
        <v>90152.021513</v>
      </c>
      <c r="N9" s="434">
        <v>103667.074308</v>
      </c>
      <c r="O9" s="84">
        <v>96657.566191000005</v>
      </c>
      <c r="P9" s="84">
        <v>95649.779014</v>
      </c>
      <c r="Q9" s="84">
        <v>87453.259198999993</v>
      </c>
      <c r="R9" s="434">
        <v>45018.684951000003</v>
      </c>
      <c r="S9" s="84">
        <v>45128.921642000001</v>
      </c>
      <c r="T9" s="84">
        <v>44853.753689999998</v>
      </c>
      <c r="U9" s="84">
        <v>47120.245823999998</v>
      </c>
      <c r="V9" s="434">
        <v>43899.923761999999</v>
      </c>
      <c r="W9" s="84">
        <v>45046.505240999999</v>
      </c>
      <c r="X9" s="84">
        <v>47160.119601000006</v>
      </c>
      <c r="Y9" s="84">
        <v>47861.213084999981</v>
      </c>
      <c r="Z9" s="434">
        <v>63439.058609</v>
      </c>
      <c r="AA9" s="84">
        <v>57998.362000000001</v>
      </c>
      <c r="AB9" s="84">
        <v>68764.835999999996</v>
      </c>
      <c r="AC9" s="84">
        <v>66318.269</v>
      </c>
      <c r="AD9" s="434">
        <v>106538.626296</v>
      </c>
      <c r="AE9" s="84">
        <v>111551.674805</v>
      </c>
      <c r="AF9" s="84">
        <v>94123.849234000008</v>
      </c>
      <c r="AG9" s="84">
        <v>83459.126999999993</v>
      </c>
      <c r="AH9" s="434">
        <v>90228.761685000005</v>
      </c>
      <c r="AI9" s="84">
        <v>71282.836441000007</v>
      </c>
      <c r="AJ9" s="84">
        <v>80014.365999999995</v>
      </c>
      <c r="AK9" s="84">
        <v>87202.087</v>
      </c>
      <c r="AL9" s="434">
        <v>204253.177612</v>
      </c>
      <c r="AM9" s="84">
        <v>79350.184854000006</v>
      </c>
      <c r="AN9" s="84">
        <v>82737.995226999992</v>
      </c>
      <c r="AO9" s="84">
        <v>83912.187212999997</v>
      </c>
      <c r="AP9" s="434">
        <v>77277.386595000004</v>
      </c>
      <c r="AQ9" s="84">
        <v>73556.575891999993</v>
      </c>
    </row>
    <row r="10" spans="2:43" ht="14.15" customHeight="1">
      <c r="B10" s="103" t="s">
        <v>242</v>
      </c>
      <c r="C10" s="99">
        <v>363834.16272199998</v>
      </c>
      <c r="D10" s="99">
        <v>244399.396117</v>
      </c>
      <c r="E10" s="99">
        <v>227234.558904</v>
      </c>
      <c r="F10" s="436">
        <v>256428.526006</v>
      </c>
      <c r="G10" s="99">
        <v>169322.86240400001</v>
      </c>
      <c r="H10" s="83">
        <v>142080.39178000001</v>
      </c>
      <c r="I10" s="83">
        <v>147425.000776</v>
      </c>
      <c r="J10" s="438">
        <v>162057.68868399999</v>
      </c>
      <c r="K10" s="83">
        <v>178846.29543299999</v>
      </c>
      <c r="L10" s="83">
        <v>155631.40786199999</v>
      </c>
      <c r="M10" s="83">
        <v>124973.08476899999</v>
      </c>
      <c r="N10" s="438">
        <v>123470.539097</v>
      </c>
      <c r="O10" s="83">
        <v>109912.922207</v>
      </c>
      <c r="P10" s="83">
        <v>118406.914309</v>
      </c>
      <c r="Q10" s="83">
        <v>109850.286127</v>
      </c>
      <c r="R10" s="438">
        <v>144720.887751</v>
      </c>
      <c r="S10" s="83">
        <v>122115.12026500001</v>
      </c>
      <c r="T10" s="83">
        <v>97447.858470000006</v>
      </c>
      <c r="U10" s="83">
        <v>73739.562237000006</v>
      </c>
      <c r="V10" s="438">
        <v>98446.754707</v>
      </c>
      <c r="W10" s="83">
        <v>158223.43059800001</v>
      </c>
      <c r="X10" s="83">
        <v>159559.89217299997</v>
      </c>
      <c r="Y10" s="83">
        <v>124272.61378000001</v>
      </c>
      <c r="Z10" s="438">
        <v>174771.30926300003</v>
      </c>
      <c r="AA10" s="83">
        <v>188664.122</v>
      </c>
      <c r="AB10" s="83">
        <v>176030.69099999999</v>
      </c>
      <c r="AC10" s="83">
        <v>164690.80100000001</v>
      </c>
      <c r="AD10" s="438">
        <v>193661.86528</v>
      </c>
      <c r="AE10" s="83">
        <v>147701.46542699999</v>
      </c>
      <c r="AF10" s="83">
        <v>134011.04800000001</v>
      </c>
      <c r="AG10" s="83">
        <v>82749.660999999993</v>
      </c>
      <c r="AH10" s="438">
        <v>150656.120142</v>
      </c>
      <c r="AI10" s="83">
        <v>116787.241109</v>
      </c>
      <c r="AJ10" s="83">
        <v>111473.38400000001</v>
      </c>
      <c r="AK10" s="83">
        <v>79903.485000000001</v>
      </c>
      <c r="AL10" s="438">
        <v>127456.54952099999</v>
      </c>
      <c r="AM10" s="83">
        <v>150215.76452699999</v>
      </c>
      <c r="AN10" s="83">
        <v>168755.72154600002</v>
      </c>
      <c r="AO10" s="83">
        <v>148936.91363299999</v>
      </c>
      <c r="AP10" s="438">
        <v>153026.49379899999</v>
      </c>
      <c r="AQ10" s="83">
        <v>126257.444408</v>
      </c>
    </row>
    <row r="11" spans="2:43" ht="14.15" customHeight="1">
      <c r="B11" s="11"/>
      <c r="C11" s="104"/>
      <c r="D11" s="104"/>
      <c r="E11" s="104"/>
      <c r="F11" s="437"/>
      <c r="G11" s="104"/>
      <c r="H11" s="104"/>
      <c r="I11" s="104"/>
      <c r="J11" s="437"/>
      <c r="K11" s="104"/>
      <c r="L11" s="104"/>
      <c r="M11" s="104"/>
      <c r="N11" s="437"/>
      <c r="O11" s="104"/>
      <c r="P11" s="104"/>
      <c r="Q11" s="104"/>
      <c r="R11" s="437"/>
      <c r="S11" s="104"/>
      <c r="T11" s="104"/>
      <c r="U11" s="104"/>
      <c r="V11" s="437"/>
      <c r="W11" s="104"/>
      <c r="X11" s="104"/>
      <c r="Y11" s="104"/>
      <c r="Z11" s="437"/>
      <c r="AD11" s="441"/>
      <c r="AH11" s="441"/>
      <c r="AI11" s="573"/>
      <c r="AL11" s="441"/>
      <c r="AM11" s="573"/>
      <c r="AP11" s="441"/>
      <c r="AQ11" s="573"/>
    </row>
    <row r="12" spans="2:43" ht="14.15" hidden="1" customHeight="1">
      <c r="B12" s="102" t="s">
        <v>243</v>
      </c>
      <c r="C12" s="77"/>
      <c r="D12" s="75"/>
      <c r="E12" s="75"/>
      <c r="F12" s="435"/>
      <c r="G12" s="75"/>
      <c r="H12" s="75"/>
      <c r="I12" s="75"/>
      <c r="J12" s="435"/>
      <c r="K12" s="75"/>
      <c r="L12" s="75"/>
      <c r="M12" s="75"/>
      <c r="N12" s="435"/>
      <c r="O12" s="75"/>
      <c r="P12" s="75"/>
      <c r="Q12" s="75"/>
      <c r="R12" s="435"/>
      <c r="S12" s="75"/>
      <c r="T12" s="75"/>
      <c r="U12" s="75"/>
      <c r="V12" s="435"/>
      <c r="W12" s="75"/>
      <c r="X12" s="75"/>
      <c r="Y12" s="75"/>
      <c r="Z12" s="435"/>
      <c r="AA12" s="75"/>
      <c r="AB12" s="75"/>
      <c r="AC12" s="75"/>
      <c r="AD12" s="435"/>
      <c r="AE12" s="75"/>
      <c r="AF12" s="75"/>
      <c r="AG12" s="75"/>
      <c r="AH12" s="435"/>
      <c r="AI12" s="75"/>
      <c r="AJ12" s="75"/>
      <c r="AK12" s="75"/>
      <c r="AL12" s="435"/>
      <c r="AM12" s="75"/>
      <c r="AN12" s="75"/>
      <c r="AO12" s="75"/>
      <c r="AP12" s="435"/>
      <c r="AQ12" s="75"/>
    </row>
    <row r="13" spans="2:43" ht="14.15" hidden="1" customHeight="1">
      <c r="B13" s="12" t="s">
        <v>240</v>
      </c>
      <c r="C13" s="76"/>
      <c r="D13" s="76"/>
      <c r="E13" s="76"/>
      <c r="F13" s="434"/>
      <c r="G13" s="76"/>
      <c r="H13" s="76"/>
      <c r="I13" s="76"/>
      <c r="J13" s="434">
        <v>178949.14986899999</v>
      </c>
      <c r="K13" s="76">
        <v>196736.588143</v>
      </c>
      <c r="L13" s="76">
        <v>147061.07670500001</v>
      </c>
      <c r="M13" s="76">
        <v>200038</v>
      </c>
      <c r="N13" s="434">
        <v>220472.25244800001</v>
      </c>
      <c r="O13" s="76">
        <v>211740.073668</v>
      </c>
      <c r="P13" s="76">
        <v>144432.16680000001</v>
      </c>
      <c r="Q13" s="76">
        <v>138380.76934299999</v>
      </c>
      <c r="R13" s="434">
        <v>116448.577305</v>
      </c>
      <c r="S13" s="76">
        <v>175128.134445</v>
      </c>
      <c r="T13" s="76">
        <v>192528.33033</v>
      </c>
      <c r="U13" s="76">
        <v>99829.996190000005</v>
      </c>
      <c r="V13" s="434">
        <v>92763.218760999996</v>
      </c>
      <c r="W13" s="76">
        <v>134059.359731</v>
      </c>
      <c r="X13" s="76">
        <v>68210.306301999983</v>
      </c>
      <c r="Y13" s="76">
        <v>61901.960355999996</v>
      </c>
      <c r="Z13" s="434">
        <v>171370.85683500004</v>
      </c>
      <c r="AA13" s="84">
        <v>238775.22042200001</v>
      </c>
      <c r="AB13" s="84">
        <v>96716.387000000002</v>
      </c>
      <c r="AC13" s="84">
        <v>105997</v>
      </c>
      <c r="AD13" s="434">
        <v>196426.35604499999</v>
      </c>
      <c r="AE13" s="76">
        <v>307973.55995800003</v>
      </c>
      <c r="AF13" s="84">
        <v>160935.47088499996</v>
      </c>
      <c r="AG13" s="84">
        <v>264468.212291</v>
      </c>
      <c r="AH13" s="434">
        <v>361898.97200100002</v>
      </c>
      <c r="AI13" s="76"/>
      <c r="AJ13" s="84"/>
      <c r="AK13" s="84"/>
      <c r="AL13" s="434"/>
      <c r="AM13" s="76"/>
      <c r="AN13" s="84"/>
      <c r="AO13" s="84"/>
      <c r="AP13" s="434"/>
      <c r="AQ13" s="76"/>
    </row>
    <row r="14" spans="2:43" ht="14.15" hidden="1" customHeight="1">
      <c r="B14" s="12" t="s">
        <v>244</v>
      </c>
      <c r="C14" s="84"/>
      <c r="D14" s="84"/>
      <c r="E14" s="84"/>
      <c r="F14" s="434"/>
      <c r="G14" s="84"/>
      <c r="H14" s="84"/>
      <c r="I14" s="84"/>
      <c r="J14" s="434">
        <v>93759.944793999995</v>
      </c>
      <c r="K14" s="84">
        <v>87275.596462000001</v>
      </c>
      <c r="L14" s="84">
        <v>78411.290305000002</v>
      </c>
      <c r="M14" s="84">
        <v>90152.021513</v>
      </c>
      <c r="N14" s="434">
        <v>103667.074308</v>
      </c>
      <c r="O14" s="84">
        <v>96657.566191000005</v>
      </c>
      <c r="P14" s="84">
        <v>95649.779014</v>
      </c>
      <c r="Q14" s="84">
        <v>87453.259198999993</v>
      </c>
      <c r="R14" s="434">
        <v>45018.684951000003</v>
      </c>
      <c r="S14" s="84">
        <v>45128.921642000001</v>
      </c>
      <c r="T14" s="84">
        <v>44853.753689999998</v>
      </c>
      <c r="U14" s="84">
        <v>47120.245823999998</v>
      </c>
      <c r="V14" s="434">
        <v>43899.923761999999</v>
      </c>
      <c r="W14" s="84">
        <v>45046.505240999999</v>
      </c>
      <c r="X14" s="84">
        <v>47160.119601000006</v>
      </c>
      <c r="Y14" s="84">
        <v>47861.213084999981</v>
      </c>
      <c r="Z14" s="434">
        <v>63439.058609</v>
      </c>
      <c r="AA14" s="84">
        <v>57998.362000000001</v>
      </c>
      <c r="AB14" s="84">
        <v>68764.835999999996</v>
      </c>
      <c r="AC14" s="84">
        <v>66318</v>
      </c>
      <c r="AD14" s="434">
        <v>106538.626296</v>
      </c>
      <c r="AE14" s="84">
        <v>111551.674805</v>
      </c>
      <c r="AF14" s="84">
        <v>94123.849234000008</v>
      </c>
      <c r="AG14" s="84">
        <v>83459.126753999997</v>
      </c>
      <c r="AH14" s="434">
        <v>90228.761931000001</v>
      </c>
      <c r="AI14" s="84"/>
      <c r="AJ14" s="84"/>
      <c r="AK14" s="84"/>
      <c r="AL14" s="434"/>
      <c r="AM14" s="84"/>
      <c r="AN14" s="84"/>
      <c r="AO14" s="84"/>
      <c r="AP14" s="434"/>
      <c r="AQ14" s="84"/>
    </row>
    <row r="15" spans="2:43" ht="14.15" hidden="1" customHeight="1">
      <c r="B15" s="103" t="s">
        <v>242</v>
      </c>
      <c r="C15" s="83"/>
      <c r="D15" s="83"/>
      <c r="E15" s="83"/>
      <c r="F15" s="438"/>
      <c r="G15" s="83"/>
      <c r="H15" s="83"/>
      <c r="I15" s="83"/>
      <c r="J15" s="438">
        <v>50718.446497999998</v>
      </c>
      <c r="K15" s="83">
        <v>42438.439406999998</v>
      </c>
      <c r="L15" s="83">
        <v>45038.042861000002</v>
      </c>
      <c r="M15" s="83">
        <v>32300.580776999999</v>
      </c>
      <c r="N15" s="438">
        <v>56226.125279</v>
      </c>
      <c r="O15" s="83">
        <v>33585.609873000001</v>
      </c>
      <c r="P15" s="83">
        <v>39694.789291000001</v>
      </c>
      <c r="Q15" s="83">
        <v>18023.648032000001</v>
      </c>
      <c r="R15" s="438">
        <v>49030.831954000001</v>
      </c>
      <c r="S15" s="83">
        <v>27335.047308000001</v>
      </c>
      <c r="T15" s="83">
        <v>45197.548456999997</v>
      </c>
      <c r="U15" s="83">
        <v>23388.018484</v>
      </c>
      <c r="V15" s="438">
        <v>44742.246120999996</v>
      </c>
      <c r="W15" s="83">
        <v>80563.305747999999</v>
      </c>
      <c r="X15" s="83">
        <v>101481.610027</v>
      </c>
      <c r="Y15" s="83">
        <v>80750.982987999974</v>
      </c>
      <c r="Z15" s="438">
        <v>104799.796003</v>
      </c>
      <c r="AA15" s="83">
        <v>103698.149485</v>
      </c>
      <c r="AB15" s="83">
        <v>115832.29</v>
      </c>
      <c r="AC15" s="83">
        <v>98910</v>
      </c>
      <c r="AD15" s="438">
        <v>122947.659667</v>
      </c>
      <c r="AE15" s="83">
        <v>99004.763636000003</v>
      </c>
      <c r="AF15" s="83">
        <v>102043.68962199999</v>
      </c>
      <c r="AG15" s="83">
        <v>78457.067001000018</v>
      </c>
      <c r="AH15" s="438">
        <v>111810.91340600001</v>
      </c>
      <c r="AI15" s="83"/>
      <c r="AJ15" s="83"/>
      <c r="AK15" s="83"/>
      <c r="AL15" s="438"/>
      <c r="AM15" s="83"/>
      <c r="AN15" s="83"/>
      <c r="AO15" s="83"/>
      <c r="AP15" s="438"/>
      <c r="AQ15" s="83"/>
    </row>
    <row r="16" spans="2:43" ht="14.15" hidden="1" customHeight="1">
      <c r="B16" s="11"/>
      <c r="C16" s="104"/>
      <c r="D16" s="104"/>
      <c r="E16" s="104"/>
      <c r="F16" s="437"/>
      <c r="G16" s="104"/>
      <c r="H16" s="104"/>
      <c r="I16" s="104"/>
      <c r="J16" s="437"/>
      <c r="K16" s="104"/>
      <c r="L16" s="104"/>
      <c r="M16" s="104"/>
      <c r="N16" s="437"/>
      <c r="O16" s="104"/>
      <c r="P16" s="104"/>
      <c r="Q16" s="104"/>
      <c r="R16" s="437"/>
      <c r="S16" s="104"/>
      <c r="T16" s="104"/>
      <c r="U16" s="104"/>
      <c r="V16" s="437"/>
      <c r="W16" s="104"/>
      <c r="X16" s="104"/>
      <c r="Y16" s="104"/>
      <c r="Z16" s="437"/>
      <c r="AA16" s="425"/>
      <c r="AB16" s="425"/>
      <c r="AD16" s="441"/>
      <c r="AF16" s="568"/>
      <c r="AG16" s="568"/>
      <c r="AH16" s="441"/>
      <c r="AI16" s="573"/>
      <c r="AJ16" s="568"/>
      <c r="AK16" s="568"/>
      <c r="AL16" s="441"/>
      <c r="AM16" s="573"/>
      <c r="AN16" s="568"/>
      <c r="AO16" s="568"/>
      <c r="AP16" s="441"/>
      <c r="AQ16" s="573"/>
    </row>
    <row r="17" spans="2:43" ht="14.15" hidden="1" customHeight="1">
      <c r="B17" s="102" t="s">
        <v>245</v>
      </c>
      <c r="C17" s="77"/>
      <c r="D17" s="75"/>
      <c r="E17" s="75"/>
      <c r="F17" s="435"/>
      <c r="G17" s="75"/>
      <c r="H17" s="75"/>
      <c r="I17" s="75"/>
      <c r="J17" s="435"/>
      <c r="K17" s="75"/>
      <c r="L17" s="75"/>
      <c r="M17" s="75"/>
      <c r="N17" s="435"/>
      <c r="O17" s="75"/>
      <c r="P17" s="75"/>
      <c r="Q17" s="75"/>
      <c r="R17" s="435"/>
      <c r="S17" s="75"/>
      <c r="T17" s="75"/>
      <c r="U17" s="75"/>
      <c r="V17" s="435"/>
      <c r="W17" s="75"/>
      <c r="X17" s="75"/>
      <c r="Y17" s="75"/>
      <c r="Z17" s="435"/>
      <c r="AA17" s="75"/>
      <c r="AB17" s="75"/>
      <c r="AC17" s="75"/>
      <c r="AD17" s="435"/>
      <c r="AE17" s="75"/>
      <c r="AF17" s="569"/>
      <c r="AG17" s="569"/>
      <c r="AH17" s="435"/>
      <c r="AI17" s="75"/>
      <c r="AJ17" s="569"/>
      <c r="AK17" s="569"/>
      <c r="AL17" s="435"/>
      <c r="AM17" s="75"/>
      <c r="AN17" s="569"/>
      <c r="AO17" s="569"/>
      <c r="AP17" s="435"/>
      <c r="AQ17" s="75"/>
    </row>
    <row r="18" spans="2:43" ht="14.15" hidden="1" customHeight="1">
      <c r="B18" s="12" t="s">
        <v>240</v>
      </c>
      <c r="C18" s="111"/>
      <c r="D18" s="111"/>
      <c r="E18" s="111"/>
      <c r="F18" s="439"/>
      <c r="G18" s="111"/>
      <c r="H18" s="111"/>
      <c r="I18" s="111"/>
      <c r="J18" s="439">
        <v>7461.0933830000004</v>
      </c>
      <c r="K18" s="111">
        <v>46209.470757000003</v>
      </c>
      <c r="L18" s="111">
        <v>66235.827674</v>
      </c>
      <c r="M18" s="111">
        <v>60815.104194</v>
      </c>
      <c r="N18" s="439">
        <v>73990.605509999994</v>
      </c>
      <c r="O18" s="111">
        <v>76489.435586000007</v>
      </c>
      <c r="P18" s="111">
        <v>76446.210059999998</v>
      </c>
      <c r="Q18" s="111">
        <v>68360.150452999995</v>
      </c>
      <c r="R18" s="439">
        <v>56307.050483999999</v>
      </c>
      <c r="S18" s="111">
        <v>53156.915353999997</v>
      </c>
      <c r="T18" s="111">
        <v>33549.881742999998</v>
      </c>
      <c r="U18" s="111">
        <v>40221.365522</v>
      </c>
      <c r="V18" s="439">
        <v>38423.048276000001</v>
      </c>
      <c r="W18" s="111">
        <v>39326.190565999997</v>
      </c>
      <c r="X18" s="111">
        <v>51189.027527999999</v>
      </c>
      <c r="Y18" s="111">
        <v>59406.261723999996</v>
      </c>
      <c r="Z18" s="439">
        <v>72014.976476000011</v>
      </c>
      <c r="AA18" s="426">
        <v>90308.241248000006</v>
      </c>
      <c r="AB18" s="426">
        <f t="shared" ref="AB18:AE20" si="2">+AB8-AB13</f>
        <v>51932.341</v>
      </c>
      <c r="AC18" s="426">
        <f t="shared" si="2"/>
        <v>66131.872999999992</v>
      </c>
      <c r="AD18" s="439">
        <f t="shared" si="2"/>
        <v>68179.28913400005</v>
      </c>
      <c r="AE18" s="111">
        <f>+AE8-AE13</f>
        <v>96583.431725999981</v>
      </c>
      <c r="AF18" s="426">
        <f t="shared" ref="AF18" si="3">+AF8-AF13</f>
        <v>121220.06411500002</v>
      </c>
      <c r="AG18" s="426">
        <f>+AG8-AG13</f>
        <v>102342.79770900001</v>
      </c>
      <c r="AH18" s="439">
        <f>+AH8-AH13</f>
        <v>11458.043329000007</v>
      </c>
      <c r="AI18" s="111"/>
      <c r="AJ18" s="426"/>
      <c r="AK18" s="426"/>
      <c r="AL18" s="439"/>
      <c r="AM18" s="111"/>
      <c r="AN18" s="426"/>
      <c r="AO18" s="426"/>
      <c r="AP18" s="439"/>
      <c r="AQ18" s="111"/>
    </row>
    <row r="19" spans="2:43" ht="14.15" hidden="1" customHeight="1">
      <c r="B19" s="12" t="s">
        <v>246</v>
      </c>
      <c r="C19" s="111"/>
      <c r="D19" s="111"/>
      <c r="E19" s="111"/>
      <c r="F19" s="439"/>
      <c r="G19" s="111"/>
      <c r="H19" s="111"/>
      <c r="I19" s="111"/>
      <c r="J19" s="439">
        <v>57362.499152999997</v>
      </c>
      <c r="K19" s="111">
        <v>0</v>
      </c>
      <c r="L19" s="111">
        <v>0</v>
      </c>
      <c r="M19" s="111">
        <v>0</v>
      </c>
      <c r="N19" s="439">
        <v>0</v>
      </c>
      <c r="O19" s="111">
        <v>0</v>
      </c>
      <c r="P19" s="111">
        <v>0</v>
      </c>
      <c r="Q19" s="111">
        <v>0</v>
      </c>
      <c r="R19" s="439">
        <v>0</v>
      </c>
      <c r="S19" s="111">
        <v>0</v>
      </c>
      <c r="T19" s="111">
        <v>0</v>
      </c>
      <c r="U19" s="111">
        <v>0</v>
      </c>
      <c r="V19" s="439">
        <v>0</v>
      </c>
      <c r="W19" s="111">
        <v>0</v>
      </c>
      <c r="X19" s="111">
        <v>0</v>
      </c>
      <c r="Y19" s="111">
        <v>0</v>
      </c>
      <c r="Z19" s="439">
        <v>0</v>
      </c>
      <c r="AA19" s="426">
        <v>0</v>
      </c>
      <c r="AB19" s="426">
        <f t="shared" si="2"/>
        <v>0</v>
      </c>
      <c r="AC19" s="426">
        <v>0</v>
      </c>
      <c r="AD19" s="439">
        <f t="shared" si="2"/>
        <v>0</v>
      </c>
      <c r="AE19" s="111">
        <f>+AE9-AE14</f>
        <v>0</v>
      </c>
      <c r="AF19" s="426">
        <f t="shared" ref="AF19:AH19" si="4">+AF9-AF14</f>
        <v>0</v>
      </c>
      <c r="AG19" s="426">
        <f t="shared" si="4"/>
        <v>2.4599999596830457E-4</v>
      </c>
      <c r="AH19" s="439">
        <f t="shared" si="4"/>
        <v>-2.4599999596830457E-4</v>
      </c>
      <c r="AI19" s="111"/>
      <c r="AJ19" s="426"/>
      <c r="AK19" s="426"/>
      <c r="AL19" s="439"/>
      <c r="AM19" s="111"/>
      <c r="AN19" s="426"/>
      <c r="AO19" s="426"/>
      <c r="AP19" s="439"/>
      <c r="AQ19" s="111"/>
    </row>
    <row r="20" spans="2:43" ht="14.15" hidden="1" customHeight="1">
      <c r="B20" s="105" t="s">
        <v>247</v>
      </c>
      <c r="C20" s="112"/>
      <c r="D20" s="112"/>
      <c r="E20" s="112"/>
      <c r="F20" s="440"/>
      <c r="G20" s="112"/>
      <c r="H20" s="112"/>
      <c r="I20" s="112"/>
      <c r="J20" s="440">
        <v>111339.242186</v>
      </c>
      <c r="K20" s="112">
        <v>136407.85602599999</v>
      </c>
      <c r="L20" s="112">
        <v>110593.365001</v>
      </c>
      <c r="M20" s="112">
        <v>92672.503991999998</v>
      </c>
      <c r="N20" s="440">
        <v>67244.413818000001</v>
      </c>
      <c r="O20" s="112">
        <v>77486.605763</v>
      </c>
      <c r="P20" s="112">
        <v>77552.831588999994</v>
      </c>
      <c r="Q20" s="112">
        <v>91826.638095000002</v>
      </c>
      <c r="R20" s="440">
        <v>95690.055796999994</v>
      </c>
      <c r="S20" s="112">
        <v>94780.072956999997</v>
      </c>
      <c r="T20" s="112">
        <v>52250.310013000002</v>
      </c>
      <c r="U20" s="112">
        <v>50351.543752999998</v>
      </c>
      <c r="V20" s="440">
        <v>53704.508586000004</v>
      </c>
      <c r="W20" s="112">
        <v>77660.124849999993</v>
      </c>
      <c r="X20" s="112">
        <v>58078.282146000012</v>
      </c>
      <c r="Y20" s="112">
        <v>55523.710441999981</v>
      </c>
      <c r="Z20" s="440">
        <v>57969.433610000007</v>
      </c>
      <c r="AA20" s="112">
        <v>84965.972710999995</v>
      </c>
      <c r="AB20" s="112">
        <f t="shared" si="2"/>
        <v>60198.400999999998</v>
      </c>
      <c r="AC20" s="112">
        <f t="shared" si="2"/>
        <v>65780.801000000007</v>
      </c>
      <c r="AD20" s="440">
        <f t="shared" si="2"/>
        <v>70714.205612999998</v>
      </c>
      <c r="AE20" s="112">
        <f t="shared" si="2"/>
        <v>48696.701790999985</v>
      </c>
      <c r="AF20" s="112">
        <f t="shared" ref="AF20:AH20" si="5">+AF10-AF15</f>
        <v>31967.358378000019</v>
      </c>
      <c r="AG20" s="112">
        <f t="shared" si="5"/>
        <v>4292.5939989999752</v>
      </c>
      <c r="AH20" s="440">
        <f t="shared" si="5"/>
        <v>38845.206735999993</v>
      </c>
      <c r="AI20" s="112"/>
      <c r="AJ20" s="112"/>
      <c r="AK20" s="112"/>
      <c r="AL20" s="440"/>
      <c r="AM20" s="112"/>
      <c r="AN20" s="112"/>
      <c r="AO20" s="112"/>
      <c r="AP20" s="440"/>
      <c r="AQ20" s="112"/>
    </row>
    <row r="21" spans="2:43" ht="14.15" hidden="1" customHeight="1">
      <c r="C21" s="104"/>
      <c r="D21" s="104"/>
      <c r="E21" s="104"/>
      <c r="F21" s="437"/>
      <c r="G21" s="104"/>
      <c r="H21" s="104"/>
      <c r="I21" s="104"/>
      <c r="J21" s="437"/>
      <c r="K21" s="104"/>
      <c r="L21" s="104"/>
      <c r="M21" s="104"/>
      <c r="N21" s="437"/>
      <c r="O21" s="104"/>
      <c r="P21" s="104"/>
      <c r="Q21" s="104"/>
      <c r="R21" s="437"/>
      <c r="S21" s="104"/>
      <c r="T21" s="104"/>
      <c r="U21" s="104"/>
      <c r="V21" s="437"/>
      <c r="W21" s="104"/>
      <c r="X21" s="104"/>
      <c r="Y21" s="104"/>
      <c r="Z21" s="437"/>
      <c r="AA21" s="425"/>
      <c r="AB21" s="425"/>
      <c r="AD21" s="441"/>
      <c r="AF21" s="425"/>
      <c r="AG21" s="425"/>
      <c r="AH21" s="441"/>
      <c r="AI21" s="573"/>
      <c r="AJ21" s="425"/>
      <c r="AK21" s="425"/>
      <c r="AL21" s="441"/>
      <c r="AM21" s="573"/>
      <c r="AN21" s="425"/>
      <c r="AO21" s="425"/>
      <c r="AP21" s="441"/>
      <c r="AQ21" s="573"/>
    </row>
    <row r="22" spans="2:43" ht="14.15" customHeight="1">
      <c r="B22" s="102" t="s">
        <v>248</v>
      </c>
      <c r="C22" s="77"/>
      <c r="D22" s="75"/>
      <c r="E22" s="75"/>
      <c r="F22" s="435"/>
      <c r="G22" s="75"/>
      <c r="H22" s="75"/>
      <c r="I22" s="75"/>
      <c r="J22" s="435"/>
      <c r="K22" s="75"/>
      <c r="L22" s="75"/>
      <c r="M22" s="75"/>
      <c r="N22" s="435"/>
      <c r="O22" s="75"/>
      <c r="P22" s="75"/>
      <c r="Q22" s="75"/>
      <c r="R22" s="435"/>
      <c r="S22" s="75"/>
      <c r="T22" s="75"/>
      <c r="U22" s="75"/>
      <c r="V22" s="435"/>
      <c r="W22" s="75"/>
      <c r="X22" s="75"/>
      <c r="Y22" s="75"/>
      <c r="Z22" s="435"/>
      <c r="AA22" s="75"/>
      <c r="AB22" s="75"/>
      <c r="AC22" s="75"/>
      <c r="AD22" s="435"/>
      <c r="AE22" s="75"/>
      <c r="AF22" s="75"/>
      <c r="AG22" s="75"/>
      <c r="AH22" s="435"/>
      <c r="AI22" s="75"/>
      <c r="AJ22" s="75"/>
      <c r="AK22" s="75"/>
      <c r="AL22" s="435"/>
      <c r="AM22" s="75"/>
      <c r="AN22" s="75"/>
      <c r="AO22" s="75"/>
      <c r="AP22" s="435"/>
      <c r="AQ22" s="75"/>
    </row>
    <row r="23" spans="2:43" ht="14.15" customHeight="1">
      <c r="B23" s="12" t="s">
        <v>240</v>
      </c>
      <c r="C23" s="76">
        <v>101073.78373700001</v>
      </c>
      <c r="D23" s="76">
        <v>50386.634037999997</v>
      </c>
      <c r="E23" s="76">
        <v>48784.659281</v>
      </c>
      <c r="F23" s="434">
        <v>42514.370387000003</v>
      </c>
      <c r="G23" s="76">
        <f>76044.600623-9512</f>
        <v>66532.600623000006</v>
      </c>
      <c r="H23" s="76">
        <f>35724.390097+9512</f>
        <v>45236.390097000003</v>
      </c>
      <c r="I23" s="76">
        <v>56069.245078</v>
      </c>
      <c r="J23" s="434">
        <v>79512.118501000004</v>
      </c>
      <c r="K23" s="76">
        <v>68610.400284999996</v>
      </c>
      <c r="L23" s="76">
        <v>43951.881950000003</v>
      </c>
      <c r="M23" s="76">
        <v>38087.529236000002</v>
      </c>
      <c r="N23" s="434">
        <v>64144.545041999998</v>
      </c>
      <c r="O23" s="76">
        <v>101182.19947399999</v>
      </c>
      <c r="P23" s="76">
        <v>79638.785793000003</v>
      </c>
      <c r="Q23" s="76">
        <v>77805.875362000006</v>
      </c>
      <c r="R23" s="434">
        <v>118845.42943800001</v>
      </c>
      <c r="S23" s="76">
        <v>194442.89943399999</v>
      </c>
      <c r="T23" s="76">
        <v>201220.52518500001</v>
      </c>
      <c r="U23" s="76">
        <v>99786.928490999999</v>
      </c>
      <c r="V23" s="434">
        <v>92763.218760999996</v>
      </c>
      <c r="W23" s="76">
        <v>134059.359731</v>
      </c>
      <c r="X23" s="76">
        <v>68210.306301999983</v>
      </c>
      <c r="Y23" s="76">
        <v>61927.567092000041</v>
      </c>
      <c r="Z23" s="434">
        <v>171345.250099</v>
      </c>
      <c r="AA23" s="84">
        <v>238775.22</v>
      </c>
      <c r="AB23" s="84">
        <v>96716.387000000002</v>
      </c>
      <c r="AC23" s="84">
        <v>105997</v>
      </c>
      <c r="AD23" s="434">
        <v>196426.35604499999</v>
      </c>
      <c r="AE23" s="76">
        <v>307973.55995800003</v>
      </c>
      <c r="AF23" s="84">
        <v>160935.47099999999</v>
      </c>
      <c r="AG23" s="84">
        <v>289362.48300000001</v>
      </c>
      <c r="AH23" s="434">
        <v>370759.979123</v>
      </c>
      <c r="AI23" s="76">
        <v>147951.577036</v>
      </c>
      <c r="AJ23" s="84">
        <v>392275.98700000002</v>
      </c>
      <c r="AK23" s="84">
        <v>237379.53844099995</v>
      </c>
      <c r="AL23" s="434">
        <v>511303.28225400002</v>
      </c>
      <c r="AM23" s="76">
        <v>162037.321509</v>
      </c>
      <c r="AN23" s="84">
        <v>59037.499233000002</v>
      </c>
      <c r="AO23" s="84">
        <v>64382.894561000001</v>
      </c>
      <c r="AP23" s="434">
        <v>95275.428031000003</v>
      </c>
      <c r="AQ23" s="76">
        <v>101247.306793</v>
      </c>
    </row>
    <row r="24" spans="2:43" ht="14.15" customHeight="1">
      <c r="B24" s="12" t="s">
        <v>244</v>
      </c>
      <c r="C24" s="84">
        <v>95207.306549000001</v>
      </c>
      <c r="D24" s="84">
        <v>44747.807011999997</v>
      </c>
      <c r="E24" s="84">
        <v>21862.554</v>
      </c>
      <c r="F24" s="434">
        <v>28801.031951000001</v>
      </c>
      <c r="G24" s="84">
        <v>19812.875971000001</v>
      </c>
      <c r="H24" s="84">
        <v>21074.858447999999</v>
      </c>
      <c r="I24" s="84">
        <v>19399.879678000001</v>
      </c>
      <c r="J24" s="434">
        <v>24888.410638000001</v>
      </c>
      <c r="K24" s="84">
        <v>22613.558711999998</v>
      </c>
      <c r="L24" s="84">
        <v>22151.303500999999</v>
      </c>
      <c r="M24" s="84">
        <v>20081.720963</v>
      </c>
      <c r="N24" s="434">
        <v>24906.845495000001</v>
      </c>
      <c r="O24" s="84">
        <v>39459.123440000003</v>
      </c>
      <c r="P24" s="84">
        <v>43689.455379999999</v>
      </c>
      <c r="Q24" s="84">
        <v>44315.584925000003</v>
      </c>
      <c r="R24" s="434">
        <v>45018.684951000003</v>
      </c>
      <c r="S24" s="84">
        <v>45128.921642000001</v>
      </c>
      <c r="T24" s="84">
        <v>44853.753689999998</v>
      </c>
      <c r="U24" s="84">
        <v>47120.245823999998</v>
      </c>
      <c r="V24" s="434">
        <v>43899.923761999999</v>
      </c>
      <c r="W24" s="84">
        <v>45046.505240999999</v>
      </c>
      <c r="X24" s="84">
        <v>47160.119601000006</v>
      </c>
      <c r="Y24" s="84">
        <v>47861.213084999981</v>
      </c>
      <c r="Z24" s="434">
        <v>57914.95232500002</v>
      </c>
      <c r="AA24" s="84">
        <v>57998.362000000001</v>
      </c>
      <c r="AB24" s="84">
        <v>52318.243999999999</v>
      </c>
      <c r="AC24" s="84">
        <v>66318</v>
      </c>
      <c r="AD24" s="434">
        <v>106538.626296</v>
      </c>
      <c r="AE24" s="84">
        <v>111551.674805</v>
      </c>
      <c r="AF24" s="84">
        <v>94123.849000000002</v>
      </c>
      <c r="AG24" s="84">
        <v>83459.126999999993</v>
      </c>
      <c r="AH24" s="434">
        <v>90228.761918999997</v>
      </c>
      <c r="AI24" s="84">
        <v>71282.836441000007</v>
      </c>
      <c r="AJ24" s="84">
        <v>80014.366374999998</v>
      </c>
      <c r="AK24" s="84">
        <v>87202.087303999971</v>
      </c>
      <c r="AL24" s="434">
        <v>204253.177612</v>
      </c>
      <c r="AM24" s="84">
        <v>79350.184854000006</v>
      </c>
      <c r="AN24" s="84">
        <v>82737.995227000007</v>
      </c>
      <c r="AO24" s="84">
        <v>83912.187212999997</v>
      </c>
      <c r="AP24" s="434">
        <v>77277.386595000004</v>
      </c>
      <c r="AQ24" s="84">
        <v>73556.575891999993</v>
      </c>
    </row>
    <row r="25" spans="2:43" ht="14.15" customHeight="1">
      <c r="B25" s="103" t="s">
        <v>242</v>
      </c>
      <c r="C25" s="83">
        <v>22195.708634999999</v>
      </c>
      <c r="D25" s="83">
        <v>19021.655527999999</v>
      </c>
      <c r="E25" s="83">
        <v>16542.926403000001</v>
      </c>
      <c r="F25" s="438">
        <v>20371.593844999999</v>
      </c>
      <c r="G25" s="83">
        <v>31807.317514999999</v>
      </c>
      <c r="H25" s="83">
        <v>33354.112728</v>
      </c>
      <c r="I25" s="83">
        <v>29601.215594000001</v>
      </c>
      <c r="J25" s="438">
        <v>37637.927534000002</v>
      </c>
      <c r="K25" s="83">
        <v>33858.921761999998</v>
      </c>
      <c r="L25" s="83">
        <v>31587.971458</v>
      </c>
      <c r="M25" s="83">
        <v>27997.979770000002</v>
      </c>
      <c r="N25" s="438">
        <v>49424.188443999999</v>
      </c>
      <c r="O25" s="83">
        <v>41319.303080999998</v>
      </c>
      <c r="P25" s="83">
        <v>31965.067611999999</v>
      </c>
      <c r="Q25" s="83">
        <v>18023.648032000001</v>
      </c>
      <c r="R25" s="438">
        <v>77231.878970999998</v>
      </c>
      <c r="S25" s="83">
        <v>27335.047308000001</v>
      </c>
      <c r="T25" s="83">
        <v>59731.937797999999</v>
      </c>
      <c r="U25" s="83">
        <v>23388.018484</v>
      </c>
      <c r="V25" s="438">
        <v>44742.246120999996</v>
      </c>
      <c r="W25" s="83">
        <v>80563.305747999999</v>
      </c>
      <c r="X25" s="83">
        <v>101481.610027</v>
      </c>
      <c r="Y25" s="83">
        <v>68748.903338000004</v>
      </c>
      <c r="Z25" s="438">
        <v>116801.87565299997</v>
      </c>
      <c r="AA25" s="83">
        <v>103698.149</v>
      </c>
      <c r="AB25" s="83">
        <v>115832.29</v>
      </c>
      <c r="AC25" s="83">
        <v>98910</v>
      </c>
      <c r="AD25" s="438">
        <v>122947.659667</v>
      </c>
      <c r="AE25" s="83">
        <v>99004.763636000003</v>
      </c>
      <c r="AF25" s="83">
        <v>102043.69</v>
      </c>
      <c r="AG25" s="83">
        <v>60886.091</v>
      </c>
      <c r="AH25" s="438">
        <v>129381.889029</v>
      </c>
      <c r="AI25" s="83">
        <v>116202.54287400001</v>
      </c>
      <c r="AJ25" s="83">
        <v>110352.814</v>
      </c>
      <c r="AK25" s="83">
        <v>77406.555976000003</v>
      </c>
      <c r="AL25" s="438">
        <v>125277.223895</v>
      </c>
      <c r="AM25" s="83">
        <v>148094.69315899999</v>
      </c>
      <c r="AN25" s="83">
        <v>165202.37431399999</v>
      </c>
      <c r="AO25" s="83">
        <v>145199.0183</v>
      </c>
      <c r="AP25" s="438">
        <v>149172.84335499999</v>
      </c>
      <c r="AQ25" s="83">
        <v>122641.815334</v>
      </c>
    </row>
    <row r="26" spans="2:43" ht="14.15" customHeight="1">
      <c r="B26" s="11"/>
      <c r="C26" s="104"/>
      <c r="D26" s="104"/>
      <c r="E26" s="104"/>
      <c r="F26" s="437"/>
      <c r="G26" s="104"/>
      <c r="H26" s="104"/>
      <c r="I26" s="104"/>
      <c r="J26" s="437"/>
      <c r="K26" s="104"/>
      <c r="L26" s="104"/>
      <c r="M26" s="104"/>
      <c r="N26" s="437"/>
      <c r="O26" s="104"/>
      <c r="P26" s="104"/>
      <c r="Q26" s="104"/>
      <c r="R26" s="437"/>
      <c r="S26" s="104"/>
      <c r="T26" s="104"/>
      <c r="U26" s="104"/>
      <c r="V26" s="437"/>
      <c r="W26" s="104"/>
      <c r="X26" s="104"/>
      <c r="Y26" s="104"/>
      <c r="Z26" s="437"/>
      <c r="AD26" s="441"/>
      <c r="AH26" s="441"/>
      <c r="AI26" s="573"/>
      <c r="AL26" s="441"/>
      <c r="AM26" s="573"/>
      <c r="AP26" s="441"/>
      <c r="AQ26" s="573"/>
    </row>
    <row r="27" spans="2:43" ht="14.15" customHeight="1">
      <c r="B27" s="11"/>
      <c r="F27" s="442"/>
      <c r="J27" s="442"/>
      <c r="N27" s="442"/>
      <c r="R27" s="442"/>
      <c r="V27" s="442"/>
      <c r="X27" s="442"/>
      <c r="Z27" s="442"/>
      <c r="AA27" s="71"/>
      <c r="AB27" s="71"/>
      <c r="AD27" s="442"/>
      <c r="AE27" s="71"/>
      <c r="AF27" s="71"/>
      <c r="AG27" s="71"/>
      <c r="AH27" s="442"/>
      <c r="AI27" s="71"/>
      <c r="AJ27" s="71"/>
      <c r="AK27" s="71"/>
      <c r="AL27" s="442"/>
      <c r="AM27" s="71"/>
      <c r="AN27" s="71"/>
      <c r="AO27" s="71"/>
      <c r="AP27" s="442"/>
      <c r="AQ27" s="71"/>
    </row>
    <row r="28" spans="2:43" ht="14.15" customHeight="1" thickBot="1">
      <c r="B28" s="419" t="s">
        <v>837</v>
      </c>
      <c r="O28" s="418" t="str">
        <f t="shared" ref="O28:AQ28" si="6">+O$3</f>
        <v>1T19</v>
      </c>
      <c r="P28" s="418" t="str">
        <f t="shared" si="6"/>
        <v>2T19</v>
      </c>
      <c r="Q28" s="418" t="str">
        <f t="shared" si="6"/>
        <v>3T19</v>
      </c>
      <c r="R28" s="443" t="str">
        <f t="shared" si="6"/>
        <v>4T19</v>
      </c>
      <c r="S28" s="418" t="str">
        <f t="shared" si="6"/>
        <v>1T20</v>
      </c>
      <c r="T28" s="418" t="str">
        <f t="shared" si="6"/>
        <v>2T20</v>
      </c>
      <c r="U28" s="418" t="str">
        <f t="shared" si="6"/>
        <v>3T20</v>
      </c>
      <c r="V28" s="443" t="str">
        <f t="shared" si="6"/>
        <v>4T20</v>
      </c>
      <c r="W28" s="418" t="str">
        <f t="shared" si="6"/>
        <v>1T21</v>
      </c>
      <c r="X28" s="418" t="str">
        <f t="shared" si="6"/>
        <v>2T21</v>
      </c>
      <c r="Y28" s="418" t="str">
        <f t="shared" si="6"/>
        <v>3T21</v>
      </c>
      <c r="Z28" s="443" t="str">
        <f t="shared" si="6"/>
        <v>4T21</v>
      </c>
      <c r="AA28" s="418" t="str">
        <f t="shared" si="6"/>
        <v>1T22</v>
      </c>
      <c r="AB28" s="418" t="str">
        <f t="shared" si="6"/>
        <v>2T22</v>
      </c>
      <c r="AC28" s="418" t="str">
        <f t="shared" si="6"/>
        <v>3T22</v>
      </c>
      <c r="AD28" s="443" t="str">
        <f t="shared" si="6"/>
        <v>4T22</v>
      </c>
      <c r="AE28" s="418" t="str">
        <f t="shared" si="6"/>
        <v>1T23</v>
      </c>
      <c r="AF28" s="418" t="str">
        <f t="shared" si="6"/>
        <v>2T23</v>
      </c>
      <c r="AG28" s="418" t="str">
        <f t="shared" si="6"/>
        <v>3T23</v>
      </c>
      <c r="AH28" s="443" t="str">
        <f t="shared" si="6"/>
        <v>4T23</v>
      </c>
      <c r="AI28" s="418" t="str">
        <f t="shared" si="6"/>
        <v>1T24</v>
      </c>
      <c r="AJ28" s="418" t="str">
        <f t="shared" si="6"/>
        <v>2T24</v>
      </c>
      <c r="AK28" s="418" t="str">
        <f t="shared" si="6"/>
        <v>3T24</v>
      </c>
      <c r="AL28" s="443" t="str">
        <f t="shared" si="6"/>
        <v>4T24</v>
      </c>
      <c r="AM28" s="418" t="str">
        <f t="shared" si="6"/>
        <v>1T25</v>
      </c>
      <c r="AN28" s="418" t="str">
        <f t="shared" si="6"/>
        <v>2T25</v>
      </c>
      <c r="AO28" s="418" t="str">
        <f t="shared" si="6"/>
        <v>3T25</v>
      </c>
      <c r="AP28" s="443" t="str">
        <f t="shared" si="6"/>
        <v>4T25</v>
      </c>
      <c r="AQ28" s="418" t="str">
        <f t="shared" si="6"/>
        <v>1T26</v>
      </c>
    </row>
    <row r="29" spans="2:43" ht="14.15" customHeight="1" thickTop="1">
      <c r="F29" s="442"/>
      <c r="G29" s="12"/>
      <c r="H29" s="12"/>
      <c r="I29" s="12"/>
      <c r="J29" s="441"/>
      <c r="K29" s="12"/>
      <c r="L29" s="12"/>
      <c r="M29" s="12"/>
      <c r="N29" s="441"/>
      <c r="O29" s="12"/>
      <c r="P29" s="12"/>
      <c r="Q29" s="12"/>
      <c r="R29" s="441"/>
      <c r="S29" s="12"/>
      <c r="T29" s="12"/>
      <c r="U29" s="12"/>
      <c r="V29" s="441"/>
      <c r="W29" s="12"/>
      <c r="X29" s="12"/>
      <c r="Y29" s="12"/>
      <c r="Z29" s="441"/>
      <c r="AD29" s="441"/>
      <c r="AE29" s="570"/>
      <c r="AH29" s="441"/>
      <c r="AI29" s="570"/>
      <c r="AL29" s="441"/>
      <c r="AM29" s="570"/>
      <c r="AP29" s="441"/>
      <c r="AQ29" s="570"/>
    </row>
    <row r="30" spans="2:43" ht="14.15" customHeight="1">
      <c r="B30" s="15" t="s">
        <v>249</v>
      </c>
      <c r="E30" s="70"/>
      <c r="F30" s="444"/>
      <c r="I30" s="70"/>
      <c r="J30" s="444"/>
      <c r="K30" s="70"/>
      <c r="L30" s="70"/>
      <c r="M30" s="70"/>
      <c r="N30" s="444"/>
      <c r="O30" s="70"/>
      <c r="P30" s="70"/>
      <c r="Q30" s="70"/>
      <c r="R30" s="444"/>
      <c r="S30" s="70"/>
      <c r="T30" s="167"/>
      <c r="U30" s="167"/>
      <c r="V30" s="452"/>
      <c r="W30" s="167"/>
      <c r="X30" s="167"/>
      <c r="Y30" s="167"/>
      <c r="Z30" s="452"/>
      <c r="AD30" s="441"/>
      <c r="AE30" s="570"/>
      <c r="AH30" s="441"/>
      <c r="AI30" s="570"/>
      <c r="AL30" s="441"/>
      <c r="AM30" s="570"/>
      <c r="AP30" s="441"/>
      <c r="AQ30" s="570"/>
    </row>
    <row r="31" spans="2:43" s="158" customFormat="1" ht="14.15" customHeight="1">
      <c r="B31" s="158" t="s">
        <v>250</v>
      </c>
      <c r="F31" s="445"/>
      <c r="J31" s="445"/>
      <c r="N31" s="445"/>
      <c r="O31" s="158">
        <v>483620.15148399997</v>
      </c>
      <c r="P31" s="158">
        <v>430529.32997000002</v>
      </c>
      <c r="Q31" s="158">
        <v>412089.086083</v>
      </c>
      <c r="R31" s="439">
        <v>356059.92503400001</v>
      </c>
      <c r="S31" s="158">
        <v>422957.553625</v>
      </c>
      <c r="T31" s="111">
        <v>388015.56705999997</v>
      </c>
      <c r="U31" s="111">
        <v>299467.78923300002</v>
      </c>
      <c r="V31" s="439">
        <v>327439.47918999998</v>
      </c>
      <c r="W31" s="111">
        <v>377669.38595999999</v>
      </c>
      <c r="X31" s="111">
        <v>333585.14440600004</v>
      </c>
      <c r="Y31" s="111">
        <v>310166.46963399998</v>
      </c>
      <c r="Z31" s="439">
        <v>495218.96706900001</v>
      </c>
      <c r="AA31" s="426">
        <v>544489.05839300004</v>
      </c>
      <c r="AB31" s="426">
        <v>423368.65013999998</v>
      </c>
      <c r="AC31" s="426">
        <v>434204.23366700002</v>
      </c>
      <c r="AD31" s="439">
        <v>583216.47987100005</v>
      </c>
      <c r="AE31" s="111">
        <v>715100.51821400004</v>
      </c>
      <c r="AF31" s="426">
        <v>555547.52842400002</v>
      </c>
      <c r="AG31" s="426">
        <v>678998.69905399997</v>
      </c>
      <c r="AH31" s="439">
        <v>832374.75446600001</v>
      </c>
      <c r="AI31" s="111">
        <v>613154.706351</v>
      </c>
      <c r="AJ31" s="426">
        <v>785298.26910799998</v>
      </c>
      <c r="AK31" s="426">
        <v>644209.02123900002</v>
      </c>
      <c r="AL31" s="439">
        <v>1159555.0145709999</v>
      </c>
      <c r="AM31" s="111">
        <v>688046.89447599999</v>
      </c>
      <c r="AN31" s="426">
        <v>487447.17150699999</v>
      </c>
      <c r="AO31" s="426">
        <v>509614.48373799998</v>
      </c>
      <c r="AP31" s="439">
        <v>533542.85895799997</v>
      </c>
      <c r="AQ31" s="111">
        <v>506580.759166</v>
      </c>
    </row>
    <row r="32" spans="2:43" s="158" customFormat="1" ht="14.15" customHeight="1">
      <c r="B32" s="177" t="s">
        <v>251</v>
      </c>
      <c r="F32" s="445"/>
      <c r="J32" s="445"/>
      <c r="N32" s="445"/>
      <c r="O32" s="158">
        <v>-268170.12779200001</v>
      </c>
      <c r="P32" s="158">
        <v>-224943.16674799999</v>
      </c>
      <c r="Q32" s="158">
        <v>-207161.33861499999</v>
      </c>
      <c r="R32" s="445">
        <v>-144259.14245300001</v>
      </c>
      <c r="S32" s="158">
        <v>-192461.60230100001</v>
      </c>
      <c r="T32" s="111">
        <v>-197257.54654000001</v>
      </c>
      <c r="U32" s="111">
        <v>-139993.35814299999</v>
      </c>
      <c r="V32" s="439">
        <v>-144389.28044500001</v>
      </c>
      <c r="W32" s="111">
        <v>-164483.961217</v>
      </c>
      <c r="X32" s="111">
        <v>-152151.59809000001</v>
      </c>
      <c r="Y32" s="111">
        <v>-150431.44069299998</v>
      </c>
      <c r="Z32" s="439">
        <v>-217174.70614599995</v>
      </c>
      <c r="AA32" s="426">
        <v>-228450.58264099999</v>
      </c>
      <c r="AB32" s="426">
        <v>-174060.92329899999</v>
      </c>
      <c r="AC32" s="426">
        <v>-224596.76537499999</v>
      </c>
      <c r="AD32" s="439">
        <v>-297557.273461</v>
      </c>
      <c r="AE32" s="111">
        <v>-386658.01716300001</v>
      </c>
      <c r="AF32" s="426">
        <v>-308377.720073</v>
      </c>
      <c r="AG32" s="426">
        <v>-454224.02822500002</v>
      </c>
      <c r="AH32" s="439">
        <v>-581228.51377099997</v>
      </c>
      <c r="AI32" s="111">
        <v>-444388.87100799999</v>
      </c>
      <c r="AJ32" s="426">
        <v>-468028.60981399997</v>
      </c>
      <c r="AK32" s="426">
        <v>-388858.32059299998</v>
      </c>
      <c r="AL32" s="439">
        <v>-887693.63110200001</v>
      </c>
      <c r="AM32" s="111">
        <v>-357263.978259</v>
      </c>
      <c r="AN32" s="426">
        <v>-250395.88616200001</v>
      </c>
      <c r="AO32" s="426">
        <v>-298407.43820500001</v>
      </c>
      <c r="AP32" s="439">
        <v>-306625.18940700003</v>
      </c>
      <c r="AQ32" s="111">
        <v>-276909.788818</v>
      </c>
    </row>
    <row r="33" spans="2:44" s="158" customFormat="1" ht="14.15" customHeight="1">
      <c r="B33" s="177" t="s">
        <v>252</v>
      </c>
      <c r="F33" s="445"/>
      <c r="J33" s="445"/>
      <c r="N33" s="445"/>
      <c r="O33" s="158">
        <v>-75270.030899999998</v>
      </c>
      <c r="P33" s="158">
        <v>-81757.323032999993</v>
      </c>
      <c r="Q33" s="158">
        <v>-75824.143645999997</v>
      </c>
      <c r="R33" s="445">
        <v>-46430.803368000001</v>
      </c>
      <c r="S33" s="158">
        <v>-46892.823987000003</v>
      </c>
      <c r="T33" s="111">
        <v>-43559.702255999997</v>
      </c>
      <c r="U33" s="111">
        <v>-52599.309882000001</v>
      </c>
      <c r="V33" s="439">
        <v>-65514.174880000006</v>
      </c>
      <c r="W33" s="111">
        <v>-53363.603939000001</v>
      </c>
      <c r="X33" s="111">
        <v>-62899.785425999995</v>
      </c>
      <c r="Y33" s="111">
        <v>-49566.610635000005</v>
      </c>
      <c r="Z33" s="439">
        <v>-74707.656569000013</v>
      </c>
      <c r="AA33" s="426">
        <v>-57819.902199000004</v>
      </c>
      <c r="AB33" s="426">
        <v>-51344.98373</v>
      </c>
      <c r="AC33" s="426">
        <v>-63788.740544</v>
      </c>
      <c r="AD33" s="439">
        <v>-66500.563899999994</v>
      </c>
      <c r="AE33" s="111">
        <v>-66315.619829999996</v>
      </c>
      <c r="AF33" s="426">
        <v>-67576.692874</v>
      </c>
      <c r="AG33" s="426">
        <v>-68735.018763999993</v>
      </c>
      <c r="AH33" s="439">
        <v>-63452.954024999999</v>
      </c>
      <c r="AI33" s="111">
        <v>-66184.531075000006</v>
      </c>
      <c r="AJ33" s="426">
        <v>-73262.322115999996</v>
      </c>
      <c r="AK33" s="426">
        <v>-78330.543776999999</v>
      </c>
      <c r="AL33" s="439">
        <v>-74659.360558999993</v>
      </c>
      <c r="AM33" s="111">
        <v>-102768.14300900001</v>
      </c>
      <c r="AN33" s="426">
        <v>-84859.977547000002</v>
      </c>
      <c r="AO33" s="426">
        <v>-94130.767634999997</v>
      </c>
      <c r="AP33" s="439">
        <v>-104580.826649</v>
      </c>
      <c r="AQ33" s="111">
        <v>-83663.268337000001</v>
      </c>
    </row>
    <row r="34" spans="2:44" s="158" customFormat="1" ht="14.15" customHeight="1">
      <c r="B34" s="177" t="s">
        <v>253</v>
      </c>
      <c r="F34" s="445"/>
      <c r="J34" s="445"/>
      <c r="N34" s="445"/>
      <c r="O34" s="158">
        <v>-24626.51871</v>
      </c>
      <c r="P34" s="158">
        <v>-30845.833581999999</v>
      </c>
      <c r="Q34" s="158">
        <v>-33620.284637000004</v>
      </c>
      <c r="R34" s="445">
        <v>-25414.309455000002</v>
      </c>
      <c r="S34" s="158">
        <v>-24111.099599000001</v>
      </c>
      <c r="T34" s="111">
        <v>-22463.132023999999</v>
      </c>
      <c r="U34" s="111">
        <v>-30741.159194</v>
      </c>
      <c r="V34" s="439">
        <v>-21766.668012000002</v>
      </c>
      <c r="W34" s="111">
        <v>-22632.938622999998</v>
      </c>
      <c r="X34" s="111">
        <v>-23958.037930000002</v>
      </c>
      <c r="Y34" s="111">
        <v>-25042.023447</v>
      </c>
      <c r="Z34" s="439">
        <v>-26838.160183999993</v>
      </c>
      <c r="AA34" s="426">
        <v>-25187.685785999998</v>
      </c>
      <c r="AB34" s="426">
        <v>-26390.539973999999</v>
      </c>
      <c r="AC34" s="426">
        <v>-27578.416373</v>
      </c>
      <c r="AD34" s="439">
        <v>-31060.056137</v>
      </c>
      <c r="AE34" s="111">
        <v>-25891.258442999999</v>
      </c>
      <c r="AF34" s="426">
        <v>-29181.341831999998</v>
      </c>
      <c r="AG34" s="426">
        <v>-24663.708770000001</v>
      </c>
      <c r="AH34" s="439">
        <v>-35280.076792</v>
      </c>
      <c r="AI34" s="111">
        <v>-27833.743359</v>
      </c>
      <c r="AJ34" s="426">
        <v>-28377.206964000001</v>
      </c>
      <c r="AK34" s="426">
        <v>-28182.055357000001</v>
      </c>
      <c r="AL34" s="439">
        <v>-45164.126731999997</v>
      </c>
      <c r="AM34" s="111">
        <v>-34448.984513000003</v>
      </c>
      <c r="AN34" s="426">
        <v>-40966.913353000004</v>
      </c>
      <c r="AO34" s="426">
        <v>-35085.772769000003</v>
      </c>
      <c r="AP34" s="439">
        <v>-33613.354424999998</v>
      </c>
      <c r="AQ34" s="111">
        <v>-38820.530563</v>
      </c>
    </row>
    <row r="35" spans="2:44" s="175" customFormat="1" ht="14.15" customHeight="1">
      <c r="B35" s="175" t="s">
        <v>834</v>
      </c>
      <c r="F35" s="446"/>
      <c r="J35" s="446"/>
      <c r="N35" s="446"/>
      <c r="O35" s="175">
        <f t="shared" ref="O35:Q35" si="7">+O31+O32+O33+O34-O36</f>
        <v>156450.07250099996</v>
      </c>
      <c r="P35" s="175">
        <f t="shared" si="7"/>
        <v>135757.76753800004</v>
      </c>
      <c r="Q35" s="175">
        <f t="shared" si="7"/>
        <v>133717.987433</v>
      </c>
      <c r="R35" s="446">
        <f>+R31+R32+R33+R34-R36</f>
        <v>164499.99167300001</v>
      </c>
      <c r="S35" s="175">
        <f t="shared" ref="S35:U35" si="8">+S31+S32+S33+S34-S36</f>
        <v>183562.42646699998</v>
      </c>
      <c r="T35" s="175">
        <f t="shared" si="8"/>
        <v>149771.27422099997</v>
      </c>
      <c r="U35" s="175">
        <f t="shared" si="8"/>
        <v>103130.79963800003</v>
      </c>
      <c r="V35" s="446">
        <f>+V31+V32+V33+V34-V36</f>
        <v>122444.51730999997</v>
      </c>
      <c r="W35" s="175">
        <f t="shared" ref="W35" si="9">+W31+W32+W33+W34-W36</f>
        <v>165542.49091599998</v>
      </c>
      <c r="X35" s="176">
        <v>126300.71601100001</v>
      </c>
      <c r="Y35" s="176">
        <v>105557.79307299998</v>
      </c>
      <c r="Z35" s="446">
        <f>+Z31+Z32+Z33+Z34-Z36</f>
        <v>204644.51386900002</v>
      </c>
      <c r="AA35" s="175">
        <f t="shared" ref="AA35" si="10">+AA31+AA32+AA33+AA34-AA36</f>
        <v>260911.54803300006</v>
      </c>
      <c r="AB35" s="427">
        <v>199079.93567499999</v>
      </c>
      <c r="AC35" s="427">
        <v>145951.95802699999</v>
      </c>
      <c r="AD35" s="446">
        <f>+AD31+AD32+AD33+AD34-AD36</f>
        <v>216200.60349900002</v>
      </c>
      <c r="AE35" s="175">
        <f t="shared" ref="AE35:AJ35" si="11">+AE31+AE32+AE33+AE34-AE36</f>
        <v>264083.23253600002</v>
      </c>
      <c r="AF35" s="175">
        <f t="shared" si="11"/>
        <v>178276.62762400002</v>
      </c>
      <c r="AG35" s="175">
        <f>+AG31+AG32+AG33+AG34-AG36</f>
        <v>159044.10440499999</v>
      </c>
      <c r="AH35" s="446">
        <f>+AH31+AH32+AH33+AH34-AH36</f>
        <v>179941.99890200005</v>
      </c>
      <c r="AI35" s="175">
        <f>+AI31+AI32+AI33+AI34-AI36</f>
        <v>102875.038501</v>
      </c>
      <c r="AJ35" s="175">
        <f t="shared" si="11"/>
        <v>243806.64664200001</v>
      </c>
      <c r="AK35" s="175">
        <f>+AK31+AK32+AK33+AK34-AK36</f>
        <v>177050.50452100005</v>
      </c>
      <c r="AL35" s="446">
        <f t="shared" ref="AL35" si="12">+AL31+AL32+AL33+AL34-AL36</f>
        <v>180170.28859499987</v>
      </c>
      <c r="AM35" s="175">
        <f>+AM31+AM32+AM33+AM34-AM36</f>
        <v>230915.888897</v>
      </c>
      <c r="AN35" s="175">
        <f t="shared" ref="AN35" si="13">+AN31+AN32+AN33+AN34-AN36</f>
        <v>152180.88114399998</v>
      </c>
      <c r="AO35" s="175">
        <v>122162.40044100001</v>
      </c>
      <c r="AP35" s="446">
        <v>130850.011713</v>
      </c>
      <c r="AQ35" s="175">
        <f>+AQ31+AQ32+AQ33+AQ34-AQ36</f>
        <v>148703.38988999999</v>
      </c>
    </row>
    <row r="36" spans="2:44" s="158" customFormat="1" ht="14.15" customHeight="1">
      <c r="B36" s="177" t="s">
        <v>254</v>
      </c>
      <c r="F36" s="445"/>
      <c r="J36" s="445"/>
      <c r="N36" s="445"/>
      <c r="O36" s="158">
        <v>-40896.598419000002</v>
      </c>
      <c r="P36" s="158">
        <v>-42774.760930999997</v>
      </c>
      <c r="Q36" s="158">
        <v>-38234.668248000002</v>
      </c>
      <c r="R36" s="445">
        <v>-24544.321915</v>
      </c>
      <c r="S36" s="158">
        <v>-24070.398729</v>
      </c>
      <c r="T36" s="111">
        <v>-25036.087981000001</v>
      </c>
      <c r="U36" s="111">
        <v>-26996.837624</v>
      </c>
      <c r="V36" s="439">
        <v>-26675.161457000002</v>
      </c>
      <c r="W36" s="111">
        <v>-28353.608735000002</v>
      </c>
      <c r="X36" s="111">
        <v>-31724.993050999998</v>
      </c>
      <c r="Y36" s="111">
        <v>-20430.398214000001</v>
      </c>
      <c r="Z36" s="439">
        <v>-28146.069699</v>
      </c>
      <c r="AA36" s="426">
        <v>-27880.660265999999</v>
      </c>
      <c r="AB36" s="428">
        <v>-27507.732538</v>
      </c>
      <c r="AC36" s="428">
        <v>-27711.646651999999</v>
      </c>
      <c r="AD36" s="445">
        <v>-28102.017125999999</v>
      </c>
      <c r="AE36" s="428">
        <v>-27847.609757999999</v>
      </c>
      <c r="AF36" s="428">
        <v>-27864.853979</v>
      </c>
      <c r="AG36" s="428">
        <v>-27668.161110000001</v>
      </c>
      <c r="AH36" s="445">
        <v>-27528.789024000002</v>
      </c>
      <c r="AI36" s="158">
        <v>-28127.477591999999</v>
      </c>
      <c r="AJ36" s="428">
        <v>-28176.516427999999</v>
      </c>
      <c r="AK36" s="428">
        <v>-28212.403009000001</v>
      </c>
      <c r="AL36" s="445">
        <v>-28132.392416999999</v>
      </c>
      <c r="AM36" s="158">
        <v>-37350.100202000001</v>
      </c>
      <c r="AN36" s="428">
        <v>-40956.486699000001</v>
      </c>
      <c r="AO36" s="428">
        <v>-40171.895312000001</v>
      </c>
      <c r="AP36" s="445">
        <v>-42126.523236000001</v>
      </c>
      <c r="AQ36" s="158">
        <v>-41516.218441999998</v>
      </c>
    </row>
    <row r="37" spans="2:44" s="70" customFormat="1" ht="14.15" customHeight="1">
      <c r="B37" s="70" t="s">
        <v>255</v>
      </c>
      <c r="F37" s="444"/>
      <c r="J37" s="444"/>
      <c r="N37" s="444"/>
      <c r="O37" s="70">
        <v>0.31401368988315909</v>
      </c>
      <c r="P37" s="70">
        <v>0.29866474027241047</v>
      </c>
      <c r="Q37" s="70">
        <v>0.32024093338277604</v>
      </c>
      <c r="R37" s="444">
        <v>0.43669021763445914</v>
      </c>
      <c r="S37" s="70">
        <v>0.40488269384790715</v>
      </c>
      <c r="T37" s="167">
        <v>0.35530803629263669</v>
      </c>
      <c r="U37" s="167">
        <v>0.32619724470503325</v>
      </c>
      <c r="V37" s="452">
        <v>0.3745657393763413</v>
      </c>
      <c r="W37" s="167">
        <f t="shared" ref="W37:AB37" si="14">W35/W31</f>
        <v>0.43832647566920618</v>
      </c>
      <c r="X37" s="167">
        <f t="shared" si="14"/>
        <v>0.37861612883240942</v>
      </c>
      <c r="Y37" s="167">
        <f t="shared" si="14"/>
        <v>0.34032625511571057</v>
      </c>
      <c r="Z37" s="452">
        <f t="shared" si="14"/>
        <v>0.41324046023561617</v>
      </c>
      <c r="AA37" s="429">
        <f t="shared" si="14"/>
        <v>0.47918602589196552</v>
      </c>
      <c r="AB37" s="429">
        <f t="shared" si="14"/>
        <v>0.47022833553964855</v>
      </c>
      <c r="AC37" s="429">
        <f t="shared" ref="AC37:AG37" si="15">+AC35/AC31</f>
        <v>0.33613665346923699</v>
      </c>
      <c r="AD37" s="452">
        <f t="shared" si="15"/>
        <v>0.37070386547859691</v>
      </c>
      <c r="AE37" s="167">
        <f t="shared" si="15"/>
        <v>0.36929526102926252</v>
      </c>
      <c r="AF37" s="429">
        <f t="shared" si="15"/>
        <v>0.32090256639201054</v>
      </c>
      <c r="AG37" s="429">
        <f t="shared" si="15"/>
        <v>0.23423329768758719</v>
      </c>
      <c r="AH37" s="452">
        <f>+AH35/AH31</f>
        <v>0.21617906830612574</v>
      </c>
      <c r="AI37" s="167">
        <f t="shared" ref="AI37:AJ37" si="16">+AI35/AI31</f>
        <v>0.16777990519428429</v>
      </c>
      <c r="AJ37" s="429">
        <f t="shared" si="16"/>
        <v>0.31046375145959976</v>
      </c>
      <c r="AK37" s="429">
        <f t="shared" ref="AK37:AL37" si="17">+AK35/AK31</f>
        <v>0.27483394159939084</v>
      </c>
      <c r="AL37" s="883">
        <f t="shared" si="17"/>
        <v>0.15537881888394697</v>
      </c>
      <c r="AM37" s="884">
        <f>+AM35/AM31</f>
        <v>0.33561068402591948</v>
      </c>
      <c r="AN37" s="885">
        <f t="shared" ref="AN37:AO37" si="18">+AN35/AN31</f>
        <v>0.31219974191975508</v>
      </c>
      <c r="AO37" s="885">
        <f t="shared" si="18"/>
        <v>0.23971532273758026</v>
      </c>
      <c r="AP37" s="883">
        <f>+AP35/AP31</f>
        <v>0.24524742392494545</v>
      </c>
      <c r="AQ37" s="884">
        <f>+AQ35/AQ31</f>
        <v>0.29354330420052888</v>
      </c>
      <c r="AR37" s="166"/>
    </row>
    <row r="38" spans="2:44" s="158" customFormat="1" ht="14.15" customHeight="1">
      <c r="F38" s="445"/>
      <c r="J38" s="445"/>
      <c r="N38" s="445"/>
      <c r="R38" s="445"/>
      <c r="U38" s="111"/>
      <c r="V38" s="439"/>
      <c r="W38" s="111"/>
      <c r="X38" s="111"/>
      <c r="Y38" s="111"/>
      <c r="Z38" s="439"/>
      <c r="AA38" s="426"/>
      <c r="AB38" s="428"/>
      <c r="AC38" s="428"/>
      <c r="AD38" s="454"/>
      <c r="AE38" s="394"/>
      <c r="AF38" s="428"/>
      <c r="AG38" s="428"/>
      <c r="AH38" s="454"/>
      <c r="AI38" s="394"/>
      <c r="AJ38" s="428"/>
      <c r="AK38" s="428"/>
      <c r="AL38" s="454"/>
      <c r="AM38" s="394"/>
      <c r="AN38" s="428"/>
      <c r="AO38" s="428"/>
      <c r="AP38" s="454"/>
      <c r="AQ38" s="394"/>
    </row>
    <row r="39" spans="2:44" s="158" customFormat="1" ht="14.15" customHeight="1">
      <c r="B39" s="15" t="s">
        <v>828</v>
      </c>
      <c r="F39" s="445"/>
      <c r="J39" s="445"/>
      <c r="N39" s="445"/>
      <c r="R39" s="445"/>
      <c r="U39" s="111"/>
      <c r="V39" s="439"/>
      <c r="W39" s="111"/>
      <c r="X39" s="111"/>
      <c r="Y39" s="111"/>
      <c r="Z39" s="439"/>
      <c r="AA39" s="426"/>
      <c r="AB39" s="428"/>
      <c r="AC39" s="428"/>
      <c r="AD39" s="454"/>
      <c r="AE39" s="394"/>
      <c r="AF39" s="428"/>
      <c r="AG39" s="428"/>
      <c r="AH39" s="454"/>
      <c r="AI39" s="394"/>
      <c r="AJ39" s="428"/>
      <c r="AK39" s="428"/>
      <c r="AL39" s="454"/>
      <c r="AM39" s="394"/>
      <c r="AN39" s="428"/>
      <c r="AO39" s="428"/>
      <c r="AP39" s="454"/>
      <c r="AQ39" s="394"/>
    </row>
    <row r="40" spans="2:44" s="158" customFormat="1" ht="14.15" customHeight="1">
      <c r="B40" s="158" t="s">
        <v>829</v>
      </c>
      <c r="F40" s="445"/>
      <c r="J40" s="445"/>
      <c r="N40" s="445"/>
      <c r="O40" s="682">
        <v>130333556109</v>
      </c>
      <c r="P40" s="682">
        <v>151693890215</v>
      </c>
      <c r="Q40" s="682">
        <v>219950710423</v>
      </c>
      <c r="R40" s="681">
        <v>255216160638</v>
      </c>
      <c r="S40" s="682">
        <v>186452840833</v>
      </c>
      <c r="T40" s="682">
        <v>187732710403</v>
      </c>
      <c r="U40" s="682">
        <v>193916155421</v>
      </c>
      <c r="V40" s="681">
        <v>205767679538</v>
      </c>
      <c r="W40" s="682">
        <v>199275453849</v>
      </c>
      <c r="X40" s="682">
        <v>205044450314</v>
      </c>
      <c r="Y40" s="682">
        <v>221942592034</v>
      </c>
      <c r="Z40" s="681">
        <v>238471716092</v>
      </c>
      <c r="AA40" s="682">
        <v>241894794156</v>
      </c>
      <c r="AB40" s="682">
        <v>271900629494</v>
      </c>
      <c r="AC40" s="682">
        <v>333919652673</v>
      </c>
      <c r="AD40" s="681">
        <v>640828075732</v>
      </c>
      <c r="AE40" s="158">
        <v>304724.06039</v>
      </c>
      <c r="AF40" s="428">
        <v>479844.07999900001</v>
      </c>
      <c r="AG40" s="428">
        <v>321117.77538800001</v>
      </c>
      <c r="AH40" s="445">
        <v>358954.74056599999</v>
      </c>
      <c r="AI40" s="158">
        <v>327495.17962800001</v>
      </c>
      <c r="AJ40" s="428">
        <v>592414.52653100004</v>
      </c>
      <c r="AK40" s="428">
        <v>321810.572384</v>
      </c>
      <c r="AL40" s="445">
        <v>467732.60759299999</v>
      </c>
      <c r="AM40" s="428">
        <v>299971.340249</v>
      </c>
      <c r="AN40" s="428">
        <v>296801.72395100002</v>
      </c>
      <c r="AO40" s="428">
        <v>321664.80003799999</v>
      </c>
      <c r="AP40" s="445">
        <v>322775.76853499998</v>
      </c>
      <c r="AQ40" s="428">
        <v>302832.76105299999</v>
      </c>
    </row>
    <row r="41" spans="2:44" s="158" customFormat="1" ht="14.15" customHeight="1">
      <c r="B41" s="177" t="s">
        <v>830</v>
      </c>
      <c r="F41" s="445"/>
      <c r="J41" s="445"/>
      <c r="N41" s="445"/>
      <c r="O41" s="682">
        <v>-3523647611</v>
      </c>
      <c r="P41" s="682">
        <v>-8073867708</v>
      </c>
      <c r="Q41" s="682">
        <v>-8222060362</v>
      </c>
      <c r="R41" s="681">
        <v>-6701535496</v>
      </c>
      <c r="S41" s="682">
        <v>-7529425258</v>
      </c>
      <c r="T41" s="682">
        <v>-8843064659</v>
      </c>
      <c r="U41" s="682">
        <v>-7645528584</v>
      </c>
      <c r="V41" s="681">
        <v>-5691154586</v>
      </c>
      <c r="W41" s="682">
        <v>-6377080357</v>
      </c>
      <c r="X41" s="682">
        <v>-7126594262</v>
      </c>
      <c r="Y41" s="682">
        <v>-6356542553</v>
      </c>
      <c r="Z41" s="681">
        <v>-6602251186</v>
      </c>
      <c r="AA41" s="682">
        <v>-8215574477</v>
      </c>
      <c r="AB41" s="682">
        <v>-7351467628</v>
      </c>
      <c r="AC41" s="682">
        <v>-42677371019</v>
      </c>
      <c r="AD41" s="681">
        <v>-326760243814</v>
      </c>
      <c r="AE41" s="158">
        <v>-16913.60339</v>
      </c>
      <c r="AF41" s="428">
        <v>-142614.46511300001</v>
      </c>
      <c r="AG41" s="428">
        <v>-15263.792447</v>
      </c>
      <c r="AH41" s="445">
        <v>-106810.55095200001</v>
      </c>
      <c r="AI41" s="158">
        <v>-44822.877488999999</v>
      </c>
      <c r="AJ41" s="428">
        <v>-322981.98952900001</v>
      </c>
      <c r="AK41" s="428">
        <v>-46361.751442000001</v>
      </c>
      <c r="AL41" s="445">
        <v>-212979.450656</v>
      </c>
      <c r="AM41" s="428">
        <v>-18113.686506999999</v>
      </c>
      <c r="AN41" s="428">
        <v>-9719.7600309999998</v>
      </c>
      <c r="AO41" s="428">
        <v>-14831.935842000001</v>
      </c>
      <c r="AP41" s="445">
        <v>-27920.23316</v>
      </c>
      <c r="AQ41" s="428">
        <v>-8229.6522530000002</v>
      </c>
    </row>
    <row r="42" spans="2:44" s="158" customFormat="1" ht="14.15" customHeight="1">
      <c r="B42" s="177" t="s">
        <v>831</v>
      </c>
      <c r="F42" s="445"/>
      <c r="J42" s="445"/>
      <c r="N42" s="445"/>
      <c r="O42" s="682">
        <v>-52806972614</v>
      </c>
      <c r="P42" s="682">
        <v>-61155246774</v>
      </c>
      <c r="Q42" s="682">
        <v>-78873043222</v>
      </c>
      <c r="R42" s="681">
        <v>-77014949125</v>
      </c>
      <c r="S42" s="682">
        <v>-75501706476</v>
      </c>
      <c r="T42" s="682">
        <v>-68677733338</v>
      </c>
      <c r="U42" s="682">
        <v>-79292920948</v>
      </c>
      <c r="V42" s="681">
        <v>-82564610813</v>
      </c>
      <c r="W42" s="682">
        <v>-86624968886</v>
      </c>
      <c r="X42" s="682">
        <v>-88369296073</v>
      </c>
      <c r="Y42" s="682">
        <v>-91570008810</v>
      </c>
      <c r="Z42" s="681">
        <v>-95526714812</v>
      </c>
      <c r="AA42" s="682">
        <v>-94434849037</v>
      </c>
      <c r="AB42" s="682">
        <v>-99607999524</v>
      </c>
      <c r="AC42" s="682">
        <v>-104312437503</v>
      </c>
      <c r="AD42" s="681">
        <v>-117267241077</v>
      </c>
      <c r="AE42" s="158">
        <v>-110255.618743</v>
      </c>
      <c r="AF42" s="428">
        <v>-118409.04423699999</v>
      </c>
      <c r="AG42" s="428">
        <v>-130968.544715</v>
      </c>
      <c r="AH42" s="445">
        <v>-118231.609635</v>
      </c>
      <c r="AI42" s="158">
        <v>-133996.94126299999</v>
      </c>
      <c r="AJ42" s="428">
        <v>-141979.328435</v>
      </c>
      <c r="AK42" s="428">
        <v>-145967.542778</v>
      </c>
      <c r="AL42" s="445">
        <v>-146426.01428</v>
      </c>
      <c r="AM42" s="428">
        <v>-130281.97461200001</v>
      </c>
      <c r="AN42" s="428">
        <v>-114412.800015</v>
      </c>
      <c r="AO42" s="428">
        <v>-122845.938347</v>
      </c>
      <c r="AP42" s="445">
        <v>-126005.59763800001</v>
      </c>
      <c r="AQ42" s="428">
        <v>-116108.2043</v>
      </c>
    </row>
    <row r="43" spans="2:44" s="158" customFormat="1" ht="14.15" customHeight="1">
      <c r="B43" s="177" t="s">
        <v>832</v>
      </c>
      <c r="F43" s="445"/>
      <c r="J43" s="445"/>
      <c r="N43" s="445"/>
      <c r="O43" s="682">
        <v>-11698651413</v>
      </c>
      <c r="P43" s="682">
        <v>-17654081856</v>
      </c>
      <c r="Q43" s="682">
        <v>-21350351114</v>
      </c>
      <c r="R43" s="681">
        <v>-24833268070</v>
      </c>
      <c r="S43" s="682">
        <v>-20476742358</v>
      </c>
      <c r="T43" s="682">
        <v>-20175943822</v>
      </c>
      <c r="U43" s="682">
        <v>-32588151612</v>
      </c>
      <c r="V43" s="681">
        <v>-16186184872</v>
      </c>
      <c r="W43" s="682">
        <v>-21413832820</v>
      </c>
      <c r="X43" s="682">
        <v>-20567112603</v>
      </c>
      <c r="Y43" s="682">
        <v>-23038039056</v>
      </c>
      <c r="Z43" s="681">
        <v>-26155397090</v>
      </c>
      <c r="AA43" s="682">
        <v>-24133099535</v>
      </c>
      <c r="AB43" s="682">
        <v>-24766711307</v>
      </c>
      <c r="AC43" s="682">
        <v>-27268823214</v>
      </c>
      <c r="AD43" s="681">
        <v>-22597613205</v>
      </c>
      <c r="AE43" s="158">
        <v>-23899.417264</v>
      </c>
      <c r="AF43" s="428">
        <v>-24100.798397999999</v>
      </c>
      <c r="AG43" s="428">
        <v>-22665.813574</v>
      </c>
      <c r="AH43" s="445">
        <v>-25946.816785999999</v>
      </c>
      <c r="AI43" s="158">
        <v>-27113.148558000001</v>
      </c>
      <c r="AJ43" s="428">
        <v>-25934.298272</v>
      </c>
      <c r="AK43" s="428">
        <v>-30014.696169999999</v>
      </c>
      <c r="AL43" s="445">
        <v>-31611.060203000001</v>
      </c>
      <c r="AM43" s="428">
        <v>-23894.056655</v>
      </c>
      <c r="AN43" s="428">
        <v>-23552.032259</v>
      </c>
      <c r="AO43" s="428">
        <v>-25331.230828</v>
      </c>
      <c r="AP43" s="445">
        <v>-26516.816821</v>
      </c>
      <c r="AQ43" s="428">
        <v>-32990.441746999997</v>
      </c>
    </row>
    <row r="44" spans="2:44" s="158" customFormat="1" ht="14.15" customHeight="1">
      <c r="B44" s="175" t="s">
        <v>833</v>
      </c>
      <c r="F44" s="445"/>
      <c r="J44" s="445"/>
      <c r="N44" s="445"/>
      <c r="O44" s="684">
        <f>+O40+O41+O42+O43-O45</f>
        <v>86663832407</v>
      </c>
      <c r="P44" s="684">
        <f t="shared" ref="P44" si="19">+P40+P41+P42+P43-P45</f>
        <v>97509045407</v>
      </c>
      <c r="Q44" s="684">
        <f>+Q40+Q41+Q42+Q43-Q45</f>
        <v>155701553531</v>
      </c>
      <c r="R44" s="680">
        <f t="shared" ref="R44" si="20">+R40+R41+R42+R43-R45</f>
        <v>186487601234</v>
      </c>
      <c r="S44" s="684">
        <f>+S40+S41+S42+S43-S45</f>
        <v>117152480542</v>
      </c>
      <c r="T44" s="684">
        <f t="shared" ref="T44" si="21">+T40+T41+T42+T43-T45</f>
        <v>123610856639</v>
      </c>
      <c r="U44" s="684">
        <f>+U40+U41+U42+U43-U45</f>
        <v>109728237393</v>
      </c>
      <c r="V44" s="680">
        <f t="shared" ref="V44" si="22">+V40+V41+V42+V43-V45</f>
        <v>138160924238</v>
      </c>
      <c r="W44" s="684">
        <f>+W40+W41+W42+W43-W45</f>
        <v>120901551886</v>
      </c>
      <c r="X44" s="684">
        <f t="shared" ref="X44" si="23">+X40+X41+X42+X43-X45</f>
        <v>126861655411</v>
      </c>
      <c r="Y44" s="684">
        <f>+Y40+Y41+Y42+Y43-Y45</f>
        <v>138714859751</v>
      </c>
      <c r="Z44" s="680">
        <f t="shared" ref="Z44" si="24">+Z40+Z41+Z42+Z43-Z45</f>
        <v>153068067433</v>
      </c>
      <c r="AA44" s="684">
        <f>+AA40+AA41+AA42+AA43-AA45</f>
        <v>157207322636</v>
      </c>
      <c r="AB44" s="684">
        <f t="shared" ref="AB44" si="25">+AB40+AB41+AB42+AB43-AB45</f>
        <v>182609165347</v>
      </c>
      <c r="AC44" s="684">
        <f>+AC40+AC41+AC42+AC43-AC45</f>
        <v>203032095534</v>
      </c>
      <c r="AD44" s="680">
        <f t="shared" ref="AD44" si="26">+AD40+AD41+AD42+AD43-AD45</f>
        <v>215150183774</v>
      </c>
      <c r="AE44" s="175">
        <f>+AE40+AE41+AE42+AE43-AE45</f>
        <v>197096.415561</v>
      </c>
      <c r="AF44" s="175">
        <f t="shared" ref="AF44" si="27">+AF40+AF41+AF42+AF43-AF45</f>
        <v>239012.55011999997</v>
      </c>
      <c r="AG44" s="175">
        <f>+AG40+AG41+AG42+AG43-AG45</f>
        <v>197498.64701600003</v>
      </c>
      <c r="AH44" s="446">
        <f t="shared" ref="AH44" si="28">+AH40+AH41+AH42+AH43-AH45</f>
        <v>167193.69734899997</v>
      </c>
      <c r="AI44" s="175">
        <f>+AI40+AI41+AI42+AI43-AI45</f>
        <v>175560.80127400006</v>
      </c>
      <c r="AJ44" s="175">
        <f t="shared" ref="AJ44" si="29">+AJ40+AJ41+AJ42+AJ43-AJ45</f>
        <v>154797.54510800002</v>
      </c>
      <c r="AK44" s="175">
        <f>+AK40+AK41+AK42+AK43-AK45</f>
        <v>152952.50650600001</v>
      </c>
      <c r="AL44" s="446">
        <f t="shared" ref="AL44" si="30">+AL40+AL41+AL42+AL43-AL45</f>
        <v>132407.75965899997</v>
      </c>
      <c r="AM44" s="175">
        <f>+AM40+AM41+AM42+AM43-AM45</f>
        <v>171534.81157100003</v>
      </c>
      <c r="AN44" s="175">
        <f t="shared" ref="AN44" si="31">+AN40+AN41+AN42+AN43-AN45</f>
        <v>197012.56155800002</v>
      </c>
      <c r="AO44" s="175">
        <v>207581.927708</v>
      </c>
      <c r="AP44" s="446">
        <v>191928.226329</v>
      </c>
      <c r="AQ44" s="175">
        <f>+AQ40+AQ41+AQ42+AQ43-AQ45</f>
        <v>196446.61746000001</v>
      </c>
    </row>
    <row r="45" spans="2:44" s="158" customFormat="1" ht="14.15" customHeight="1">
      <c r="B45" s="177" t="s">
        <v>835</v>
      </c>
      <c r="F45" s="445"/>
      <c r="J45" s="445"/>
      <c r="N45" s="445"/>
      <c r="O45" s="682">
        <v>-24359547936</v>
      </c>
      <c r="P45" s="682">
        <v>-32698351530</v>
      </c>
      <c r="Q45" s="682">
        <v>-44196297806</v>
      </c>
      <c r="R45" s="681">
        <v>-39821193287</v>
      </c>
      <c r="S45" s="682">
        <v>-34207513801</v>
      </c>
      <c r="T45" s="682">
        <v>-33574888055</v>
      </c>
      <c r="U45" s="682">
        <v>-35338683116</v>
      </c>
      <c r="V45" s="681">
        <v>-36835194971</v>
      </c>
      <c r="W45" s="682">
        <v>-36041980100</v>
      </c>
      <c r="X45" s="682">
        <v>-37880208035</v>
      </c>
      <c r="Y45" s="682">
        <v>-37736858136</v>
      </c>
      <c r="Z45" s="681">
        <v>-42880714429</v>
      </c>
      <c r="AA45" s="682">
        <v>-42096051529</v>
      </c>
      <c r="AB45" s="682">
        <v>-42434714312</v>
      </c>
      <c r="AC45" s="682">
        <v>-43371074597</v>
      </c>
      <c r="AD45" s="681">
        <v>-40947206138</v>
      </c>
      <c r="AE45" s="158">
        <v>-43440.994568000002</v>
      </c>
      <c r="AF45" s="428">
        <v>-44292.777868999998</v>
      </c>
      <c r="AG45" s="428">
        <v>-45279.022363999997</v>
      </c>
      <c r="AH45" s="445">
        <v>-59227.934156000003</v>
      </c>
      <c r="AI45" s="158">
        <v>-53998.588956</v>
      </c>
      <c r="AJ45" s="428">
        <v>-53278.634812999997</v>
      </c>
      <c r="AK45" s="428">
        <v>-53485.924511999998</v>
      </c>
      <c r="AL45" s="445">
        <v>-55691.677205</v>
      </c>
      <c r="AM45" s="158">
        <v>-43853.189096000002</v>
      </c>
      <c r="AN45" s="428">
        <v>-47895.429912</v>
      </c>
      <c r="AO45" s="428">
        <v>-48926.232687000003</v>
      </c>
      <c r="AP45" s="445">
        <v>-49595.105412999997</v>
      </c>
      <c r="AQ45" s="158">
        <v>-50942.154707000002</v>
      </c>
    </row>
    <row r="46" spans="2:44" s="158" customFormat="1" ht="14.15" customHeight="1">
      <c r="B46" s="70" t="s">
        <v>836</v>
      </c>
      <c r="F46" s="445"/>
      <c r="J46" s="445"/>
      <c r="N46" s="445"/>
      <c r="O46" s="429">
        <f t="shared" ref="O46:Q46" si="32">+O44/O40</f>
        <v>0.66493875402679625</v>
      </c>
      <c r="P46" s="429">
        <f t="shared" si="32"/>
        <v>0.6428014026721689</v>
      </c>
      <c r="Q46" s="429">
        <f t="shared" si="32"/>
        <v>0.70789293306469114</v>
      </c>
      <c r="R46" s="683">
        <f>+R44/R40</f>
        <v>0.73070451639038259</v>
      </c>
      <c r="S46" s="429">
        <f t="shared" ref="S46:U46" si="33">+S44/S40</f>
        <v>0.62832231473978895</v>
      </c>
      <c r="T46" s="429">
        <f t="shared" si="33"/>
        <v>0.65844069674191785</v>
      </c>
      <c r="U46" s="429">
        <f t="shared" si="33"/>
        <v>0.56585402673013729</v>
      </c>
      <c r="V46" s="683">
        <f>+V44/V40</f>
        <v>0.67144132911546606</v>
      </c>
      <c r="W46" s="429">
        <f t="shared" ref="W46:Y46" si="34">+W44/W40</f>
        <v>0.60670569079527759</v>
      </c>
      <c r="X46" s="429">
        <f t="shared" si="34"/>
        <v>0.61870318956073767</v>
      </c>
      <c r="Y46" s="429">
        <f t="shared" si="34"/>
        <v>0.62500333297788058</v>
      </c>
      <c r="Z46" s="683">
        <f>+Z44/Z40</f>
        <v>0.64187095199980815</v>
      </c>
      <c r="AA46" s="429">
        <f t="shared" ref="AA46:AC46" si="35">+AA44/AA40</f>
        <v>0.6498995697055624</v>
      </c>
      <c r="AB46" s="429">
        <f t="shared" si="35"/>
        <v>0.67160258395440608</v>
      </c>
      <c r="AC46" s="429">
        <f t="shared" si="35"/>
        <v>0.60802679299868811</v>
      </c>
      <c r="AD46" s="683">
        <f>+AD44/AD40</f>
        <v>0.33573776168942032</v>
      </c>
      <c r="AE46" s="167">
        <f t="shared" ref="AE46:AF46" si="36">+AE44/AE40</f>
        <v>0.64680293150710466</v>
      </c>
      <c r="AF46" s="429">
        <f t="shared" si="36"/>
        <v>0.49810461373306525</v>
      </c>
      <c r="AG46" s="429">
        <f t="shared" ref="AG46" si="37">+AG44/AG40</f>
        <v>0.61503492535524229</v>
      </c>
      <c r="AH46" s="452">
        <f>+AH44/AH40</f>
        <v>0.46577932662309701</v>
      </c>
      <c r="AI46" s="167">
        <f t="shared" ref="AI46:AP46" si="38">+AI44/AI40</f>
        <v>0.536071405610973</v>
      </c>
      <c r="AJ46" s="429">
        <f t="shared" si="38"/>
        <v>0.26129937429868161</v>
      </c>
      <c r="AK46" s="429">
        <f t="shared" si="38"/>
        <v>0.47528738839409429</v>
      </c>
      <c r="AL46" s="883">
        <f t="shared" si="38"/>
        <v>0.28308430395816081</v>
      </c>
      <c r="AM46" s="884">
        <f t="shared" si="38"/>
        <v>0.57183733428871086</v>
      </c>
      <c r="AN46" s="885">
        <f t="shared" si="38"/>
        <v>0.66378509846703404</v>
      </c>
      <c r="AO46" s="885">
        <f t="shared" si="38"/>
        <v>0.64533616262481075</v>
      </c>
      <c r="AP46" s="883">
        <f t="shared" si="38"/>
        <v>0.59461782772639693</v>
      </c>
      <c r="AQ46" s="884">
        <f t="shared" ref="AQ46" si="39">+AQ44/AQ40</f>
        <v>0.64869671556314568</v>
      </c>
      <c r="AR46" s="166"/>
    </row>
    <row r="47" spans="2:44" s="158" customFormat="1" ht="14.15" customHeight="1">
      <c r="F47" s="445"/>
      <c r="J47" s="445"/>
      <c r="N47" s="445"/>
      <c r="R47" s="445"/>
      <c r="U47" s="111"/>
      <c r="V47" s="439"/>
      <c r="W47" s="111"/>
      <c r="X47" s="111"/>
      <c r="Y47" s="111"/>
      <c r="Z47" s="439"/>
      <c r="AA47" s="426"/>
      <c r="AB47" s="428"/>
      <c r="AC47" s="428"/>
      <c r="AD47" s="454"/>
      <c r="AE47" s="394"/>
      <c r="AF47" s="428"/>
      <c r="AG47" s="428"/>
      <c r="AH47" s="454"/>
      <c r="AI47" s="394"/>
      <c r="AJ47" s="428"/>
      <c r="AK47" s="428"/>
      <c r="AL47" s="454"/>
      <c r="AM47" s="394"/>
      <c r="AN47" s="428"/>
      <c r="AO47" s="428"/>
      <c r="AP47" s="454"/>
      <c r="AQ47" s="394"/>
    </row>
    <row r="48" spans="2:44" s="158" customFormat="1" ht="14.15" customHeight="1">
      <c r="B48" s="15" t="s">
        <v>838</v>
      </c>
      <c r="F48" s="445"/>
      <c r="J48" s="445"/>
      <c r="N48" s="445"/>
      <c r="R48" s="445"/>
      <c r="U48" s="111"/>
      <c r="V48" s="439"/>
      <c r="W48" s="111"/>
      <c r="X48" s="111"/>
      <c r="Y48" s="111"/>
      <c r="Z48" s="439"/>
      <c r="AA48" s="426"/>
      <c r="AB48" s="428"/>
      <c r="AC48" s="428"/>
      <c r="AD48" s="454"/>
      <c r="AE48" s="394"/>
      <c r="AF48" s="428"/>
      <c r="AG48" s="428"/>
      <c r="AH48" s="454"/>
      <c r="AI48" s="394"/>
      <c r="AJ48" s="428"/>
      <c r="AK48" s="428"/>
      <c r="AL48" s="454"/>
      <c r="AM48" s="394"/>
      <c r="AN48" s="428"/>
      <c r="AO48" s="428"/>
      <c r="AP48" s="454"/>
      <c r="AQ48" s="394"/>
    </row>
    <row r="49" spans="2:44" s="158" customFormat="1" ht="14.15" customHeight="1">
      <c r="B49" s="158" t="s">
        <v>839</v>
      </c>
      <c r="F49" s="445"/>
      <c r="J49" s="445"/>
      <c r="N49" s="445"/>
      <c r="O49" s="682">
        <v>269071127501</v>
      </c>
      <c r="P49" s="682">
        <v>397640289029</v>
      </c>
      <c r="Q49" s="682">
        <v>513752800909.99988</v>
      </c>
      <c r="R49" s="681">
        <v>501685463012</v>
      </c>
      <c r="S49" s="682">
        <v>504996342961</v>
      </c>
      <c r="T49" s="682">
        <v>448523720727.99988</v>
      </c>
      <c r="U49" s="682">
        <v>484721439427</v>
      </c>
      <c r="V49" s="681">
        <v>546265959828</v>
      </c>
      <c r="W49" s="682">
        <v>528462042177.99988</v>
      </c>
      <c r="X49" s="682">
        <v>525999641831.00012</v>
      </c>
      <c r="Y49" s="682">
        <v>595112352641.99988</v>
      </c>
      <c r="Z49" s="681">
        <v>631726701860.99988</v>
      </c>
      <c r="AA49" s="682">
        <v>639239520196</v>
      </c>
      <c r="AB49" s="682">
        <v>622804938067</v>
      </c>
      <c r="AC49" s="682">
        <v>621594041701</v>
      </c>
      <c r="AD49" s="681">
        <v>707527128806</v>
      </c>
      <c r="AE49" s="158">
        <v>664370.46794600005</v>
      </c>
      <c r="AF49" s="428">
        <v>717585.82796199992</v>
      </c>
      <c r="AG49" s="428">
        <v>758480.77536899992</v>
      </c>
      <c r="AH49" s="445">
        <v>807261.90679000004</v>
      </c>
      <c r="AI49" s="158">
        <v>817858.83163899998</v>
      </c>
      <c r="AJ49" s="428">
        <v>846951.58812199999</v>
      </c>
      <c r="AK49" s="428">
        <v>814948.69440100004</v>
      </c>
      <c r="AL49" s="445">
        <v>891375.77677500003</v>
      </c>
      <c r="AM49" s="428">
        <v>871103.41586399998</v>
      </c>
      <c r="AN49" s="428">
        <v>811885.71771600004</v>
      </c>
      <c r="AO49" s="428">
        <v>800067.29391699994</v>
      </c>
      <c r="AP49" s="445">
        <v>814375.38127599994</v>
      </c>
      <c r="AQ49" s="428">
        <v>791973.35438599996</v>
      </c>
    </row>
    <row r="50" spans="2:44" s="158" customFormat="1" ht="14.15" customHeight="1">
      <c r="B50" s="177" t="s">
        <v>840</v>
      </c>
      <c r="F50" s="445"/>
      <c r="J50" s="445"/>
      <c r="N50" s="445"/>
      <c r="O50" s="682">
        <v>-246708640400.99997</v>
      </c>
      <c r="P50" s="682">
        <v>-343448515814.00006</v>
      </c>
      <c r="Q50" s="682">
        <v>-481662379305</v>
      </c>
      <c r="R50" s="681">
        <v>-463613096107.00006</v>
      </c>
      <c r="S50" s="682">
        <v>-474187303311</v>
      </c>
      <c r="T50" s="682">
        <v>-404878197275.99994</v>
      </c>
      <c r="U50" s="682">
        <v>-439789963977</v>
      </c>
      <c r="V50" s="681">
        <v>-482483282226</v>
      </c>
      <c r="W50" s="682">
        <v>-474663549360</v>
      </c>
      <c r="X50" s="682">
        <v>-474659007112.99994</v>
      </c>
      <c r="Y50" s="682">
        <v>-536402349438.00006</v>
      </c>
      <c r="Z50" s="681">
        <v>-575035732558.00012</v>
      </c>
      <c r="AA50" s="682">
        <v>-573965742177</v>
      </c>
      <c r="AB50" s="682">
        <v>-539562328366.00006</v>
      </c>
      <c r="AC50" s="682">
        <v>-563610870642</v>
      </c>
      <c r="AD50" s="681">
        <v>-638962998242</v>
      </c>
      <c r="AE50" s="158">
        <v>-599570.3916160001</v>
      </c>
      <c r="AF50" s="428">
        <v>-639699.53588500002</v>
      </c>
      <c r="AG50" s="428">
        <v>-687460.48235800001</v>
      </c>
      <c r="AH50" s="445">
        <v>-680869.983213</v>
      </c>
      <c r="AI50" s="158">
        <v>-706919.49872100004</v>
      </c>
      <c r="AJ50" s="428">
        <v>-714291.06621399999</v>
      </c>
      <c r="AK50" s="428">
        <v>-743486.48233099992</v>
      </c>
      <c r="AL50" s="445">
        <v>-772084.46666399995</v>
      </c>
      <c r="AM50" s="428">
        <v>-726023.82416299998</v>
      </c>
      <c r="AN50" s="428">
        <v>-660994.66526799998</v>
      </c>
      <c r="AO50" s="428">
        <v>-686038.314029</v>
      </c>
      <c r="AP50" s="445">
        <v>-698982.38988300005</v>
      </c>
      <c r="AQ50" s="428">
        <v>-689853.61679400003</v>
      </c>
    </row>
    <row r="51" spans="2:44" s="158" customFormat="1" ht="14.15" customHeight="1">
      <c r="B51" s="177" t="s">
        <v>841</v>
      </c>
      <c r="F51" s="445"/>
      <c r="J51" s="445"/>
      <c r="N51" s="445"/>
      <c r="O51" s="682">
        <v>-19049250821</v>
      </c>
      <c r="P51" s="682">
        <v>-20300300584.000015</v>
      </c>
      <c r="Q51" s="682">
        <v>-26255307041</v>
      </c>
      <c r="R51" s="681">
        <v>-27653417244</v>
      </c>
      <c r="S51" s="682">
        <v>-32203520107.999985</v>
      </c>
      <c r="T51" s="682">
        <v>-26134075547</v>
      </c>
      <c r="U51" s="682">
        <v>-33436704460</v>
      </c>
      <c r="V51" s="681">
        <v>-31963224996.000015</v>
      </c>
      <c r="W51" s="682">
        <v>-38276710676</v>
      </c>
      <c r="X51" s="682">
        <v>-36023286569.999985</v>
      </c>
      <c r="Y51" s="682">
        <v>-39840198975</v>
      </c>
      <c r="Z51" s="681">
        <v>-42656815577.000031</v>
      </c>
      <c r="AA51" s="682">
        <v>-56919886970.000092</v>
      </c>
      <c r="AB51" s="682">
        <v>-53223932381</v>
      </c>
      <c r="AC51" s="682">
        <v>-8366216964</v>
      </c>
      <c r="AD51" s="681">
        <v>-49334052551</v>
      </c>
      <c r="AE51" s="158">
        <v>-46159.231949000008</v>
      </c>
      <c r="AF51" s="428">
        <v>-48926.716389000008</v>
      </c>
      <c r="AG51" s="428">
        <v>-46414.489770000015</v>
      </c>
      <c r="AH51" s="445">
        <v>-53260.340540000005</v>
      </c>
      <c r="AI51" s="158">
        <v>-50890.615173000027</v>
      </c>
      <c r="AJ51" s="428">
        <v>-54569.055797000008</v>
      </c>
      <c r="AK51" s="428">
        <v>-55691.595548999991</v>
      </c>
      <c r="AL51" s="445">
        <v>-58749.43234900001</v>
      </c>
      <c r="AM51" s="428">
        <v>-58232.394306000002</v>
      </c>
      <c r="AN51" s="428">
        <v>-54236.557545000003</v>
      </c>
      <c r="AO51" s="428">
        <v>-52183.620249</v>
      </c>
      <c r="AP51" s="445">
        <v>-44603.378685999996</v>
      </c>
      <c r="AQ51" s="428">
        <v>-47039.795905999999</v>
      </c>
    </row>
    <row r="52" spans="2:44" s="158" customFormat="1" ht="14.15" customHeight="1">
      <c r="B52" s="177" t="s">
        <v>842</v>
      </c>
      <c r="F52" s="445"/>
      <c r="J52" s="445"/>
      <c r="N52" s="445"/>
      <c r="O52" s="682">
        <v>-10797179732.999996</v>
      </c>
      <c r="P52" s="682">
        <v>-12970612395.999996</v>
      </c>
      <c r="Q52" s="682">
        <v>-15642928810</v>
      </c>
      <c r="R52" s="681">
        <v>-20759564940</v>
      </c>
      <c r="S52" s="682">
        <v>-14264077560</v>
      </c>
      <c r="T52" s="682">
        <v>-21265367089</v>
      </c>
      <c r="U52" s="682">
        <v>-23476986072</v>
      </c>
      <c r="V52" s="681">
        <v>-15921664585.999996</v>
      </c>
      <c r="W52" s="682">
        <v>-21493960502.000008</v>
      </c>
      <c r="X52" s="682">
        <v>-15581250678.999992</v>
      </c>
      <c r="Y52" s="682">
        <v>-18007829340.000008</v>
      </c>
      <c r="Z52" s="681">
        <v>-23976625233.999992</v>
      </c>
      <c r="AA52" s="682">
        <v>-18672904554</v>
      </c>
      <c r="AB52" s="682">
        <v>-24444101527</v>
      </c>
      <c r="AC52" s="682">
        <v>-13230708764</v>
      </c>
      <c r="AD52" s="681">
        <v>-29202714672</v>
      </c>
      <c r="AE52" s="158">
        <v>-18853.599545000001</v>
      </c>
      <c r="AF52" s="428">
        <v>-23066.314460000001</v>
      </c>
      <c r="AG52" s="428">
        <v>-20371.212493999999</v>
      </c>
      <c r="AH52" s="445">
        <v>-6850.1944100000001</v>
      </c>
      <c r="AI52" s="158">
        <v>-24600.707187</v>
      </c>
      <c r="AJ52" s="428">
        <v>-34874.838347999997</v>
      </c>
      <c r="AK52" s="428">
        <v>-20082.863602000001</v>
      </c>
      <c r="AL52" s="445">
        <v>-29193.257691999999</v>
      </c>
      <c r="AM52" s="428">
        <v>-26879.471232</v>
      </c>
      <c r="AN52" s="428">
        <v>-21895.951055000001</v>
      </c>
      <c r="AO52" s="428">
        <v>-28982.656174</v>
      </c>
      <c r="AP52" s="445">
        <v>-25615.479920999998</v>
      </c>
      <c r="AQ52" s="428">
        <v>-36095.684936999998</v>
      </c>
    </row>
    <row r="53" spans="2:44" s="158" customFormat="1" ht="14.15" customHeight="1">
      <c r="B53" s="175" t="s">
        <v>843</v>
      </c>
      <c r="F53" s="445"/>
      <c r="J53" s="445"/>
      <c r="N53" s="445"/>
      <c r="O53" s="684">
        <f>+O49+O50+O51+O52-O54</f>
        <v>-5244114449.9999619</v>
      </c>
      <c r="P53" s="684">
        <f t="shared" ref="P53" si="40">+P49+P50+P51+P52-P54</f>
        <v>24438040975.999928</v>
      </c>
      <c r="Q53" s="684">
        <f>+Q49+Q50+Q51+Q52-Q54</f>
        <v>-6496773949.0001221</v>
      </c>
      <c r="R53" s="680">
        <f t="shared" ref="R53" si="41">+R49+R50+R51+R52-R54</f>
        <v>-6082874715.000061</v>
      </c>
      <c r="S53" s="684">
        <f>+S49+S50+S51+S52-S54</f>
        <v>-9721707724.9999771</v>
      </c>
      <c r="T53" s="684">
        <f t="shared" ref="T53" si="42">+T49+T50+T51+T52-T54</f>
        <v>3194875902.9999313</v>
      </c>
      <c r="U53" s="684">
        <f>+U49+U50+U51+U52-U54</f>
        <v>-4477668047.0000076</v>
      </c>
      <c r="V53" s="680">
        <f t="shared" ref="V53" si="43">+V49+V50+V51+V52-V54</f>
        <v>24760636785.999989</v>
      </c>
      <c r="W53" s="684">
        <f>+W49+W50+W51+W52-W54</f>
        <v>2692732553.9998703</v>
      </c>
      <c r="X53" s="684">
        <f t="shared" ref="X53" si="44">+X49+X50+X51+X52-X54</f>
        <v>8848478536.0002136</v>
      </c>
      <c r="Y53" s="684">
        <f>+Y49+Y50+Y51+Y52-Y54</f>
        <v>10063658770.999802</v>
      </c>
      <c r="Z53" s="680">
        <f t="shared" ref="Z53" si="45">+Z49+Z50+Z51+Z52-Z54</f>
        <v>-473167848.00027466</v>
      </c>
      <c r="AA53" s="684">
        <f>+AA49+AA50+AA51+AA52-AA54</f>
        <v>-914974594.00009155</v>
      </c>
      <c r="AB53" s="684">
        <f t="shared" ref="AB53" si="46">+AB49+AB50+AB51+AB52-AB54</f>
        <v>14900973996.999939</v>
      </c>
      <c r="AC53" s="684">
        <f>+AC49+AC50+AC51+AC52-AC54</f>
        <v>46449280416</v>
      </c>
      <c r="AD53" s="680">
        <f t="shared" ref="AD53" si="47">+AD49+AD50+AD51+AD52-AD54</f>
        <v>-1738144366</v>
      </c>
      <c r="AE53" s="175">
        <f t="shared" ref="AE53:AH53" si="48">+AE49+AE50+AE51+AE52-AE54</f>
        <v>8401.3668219999417</v>
      </c>
      <c r="AF53" s="175">
        <f t="shared" si="48"/>
        <v>14320.847599999899</v>
      </c>
      <c r="AG53" s="175">
        <f t="shared" si="48"/>
        <v>12567.373601999905</v>
      </c>
      <c r="AH53" s="446">
        <f t="shared" si="48"/>
        <v>75335.799097000039</v>
      </c>
      <c r="AI53" s="175">
        <v>44669.001027999999</v>
      </c>
      <c r="AJ53" s="175">
        <f t="shared" ref="AJ53" si="49">+AJ49+AJ50+AJ51+AJ52-AJ54</f>
        <v>51430.228998999992</v>
      </c>
      <c r="AK53" s="175">
        <f t="shared" ref="AK53:AL53" si="50">+AK49+AK50+AK51+AK52-AK54</f>
        <v>3851.8843400001388</v>
      </c>
      <c r="AL53" s="446">
        <f t="shared" si="50"/>
        <v>42619.249831000081</v>
      </c>
      <c r="AM53" s="175">
        <f>+AM49+AM50+AM51+AM52-AM54</f>
        <v>69312.144067000001</v>
      </c>
      <c r="AN53" s="175">
        <v>84778.622243000005</v>
      </c>
      <c r="AO53" s="175">
        <v>42509.497994999998</v>
      </c>
      <c r="AP53" s="446">
        <v>50933.211514000002</v>
      </c>
      <c r="AQ53" s="175">
        <f>+AQ49+AQ50+AQ51+AQ52-AQ54</f>
        <v>26882.518344999935</v>
      </c>
    </row>
    <row r="54" spans="2:44" s="158" customFormat="1" ht="14.15" customHeight="1">
      <c r="B54" s="177" t="s">
        <v>844</v>
      </c>
      <c r="F54" s="445"/>
      <c r="J54" s="445"/>
      <c r="N54" s="445"/>
      <c r="O54" s="682">
        <v>-2239829004.0000038</v>
      </c>
      <c r="P54" s="682">
        <v>-3517180741</v>
      </c>
      <c r="Q54" s="682">
        <v>-3311040297</v>
      </c>
      <c r="R54" s="681">
        <v>-4257740564</v>
      </c>
      <c r="S54" s="682">
        <v>-5936850293.0000076</v>
      </c>
      <c r="T54" s="682">
        <v>-6948795086.9999924</v>
      </c>
      <c r="U54" s="682">
        <v>-7504547034.9999924</v>
      </c>
      <c r="V54" s="681">
        <v>-8862848766</v>
      </c>
      <c r="W54" s="682">
        <v>-8664910914</v>
      </c>
      <c r="X54" s="682">
        <v>-9112381067.0000076</v>
      </c>
      <c r="Y54" s="682">
        <v>-9201683881.9999924</v>
      </c>
      <c r="Z54" s="681">
        <v>-9469303659.9999924</v>
      </c>
      <c r="AA54" s="682">
        <v>-9404038911</v>
      </c>
      <c r="AB54" s="682">
        <v>-9326398204</v>
      </c>
      <c r="AC54" s="682">
        <v>-10063035085</v>
      </c>
      <c r="AD54" s="681">
        <v>-8234492293</v>
      </c>
      <c r="AE54" s="158">
        <v>-8614.1219859999983</v>
      </c>
      <c r="AF54" s="428">
        <v>-8427.5863720000052</v>
      </c>
      <c r="AG54" s="428">
        <v>-8332.7828550000049</v>
      </c>
      <c r="AH54" s="445">
        <v>-9054.4104700000025</v>
      </c>
      <c r="AI54" s="158">
        <v>-9220.990469999997</v>
      </c>
      <c r="AJ54" s="428">
        <v>-8213.6012360000022</v>
      </c>
      <c r="AK54" s="428">
        <v>-8164.1314210000055</v>
      </c>
      <c r="AL54" s="445">
        <v>-11270.629761000004</v>
      </c>
      <c r="AM54" s="158">
        <v>-9344.4179039999999</v>
      </c>
      <c r="AN54" s="428">
        <v>-10120.138430000001</v>
      </c>
      <c r="AO54" s="428">
        <v>-9646.7945299999992</v>
      </c>
      <c r="AP54" s="445">
        <v>-5759.0787280000004</v>
      </c>
      <c r="AQ54" s="158">
        <v>-7898.2615960000003</v>
      </c>
    </row>
    <row r="55" spans="2:44" s="158" customFormat="1" ht="14.15" customHeight="1">
      <c r="B55" s="70" t="s">
        <v>845</v>
      </c>
      <c r="F55" s="445"/>
      <c r="J55" s="445"/>
      <c r="N55" s="445"/>
      <c r="O55" s="429">
        <f t="shared" ref="O55:Q55" si="51">+O53/O49</f>
        <v>-1.9489695898273113E-2</v>
      </c>
      <c r="P55" s="429">
        <f t="shared" si="51"/>
        <v>6.1457658215859648E-2</v>
      </c>
      <c r="Q55" s="429">
        <f t="shared" si="51"/>
        <v>-1.2645719765405695E-2</v>
      </c>
      <c r="R55" s="683">
        <f>+R53/R49</f>
        <v>-1.212487736535145E-2</v>
      </c>
      <c r="S55" s="429">
        <f t="shared" ref="S55:AC55" si="52">+S53/S49</f>
        <v>-1.9251045795693551E-2</v>
      </c>
      <c r="T55" s="429">
        <f t="shared" si="52"/>
        <v>7.1230923925591294E-3</v>
      </c>
      <c r="U55" s="429">
        <f t="shared" si="52"/>
        <v>-9.2376108890358938E-3</v>
      </c>
      <c r="V55" s="683">
        <f>+V53/V49</f>
        <v>4.5327072537699853E-2</v>
      </c>
      <c r="W55" s="429">
        <f t="shared" si="52"/>
        <v>5.0954133676319692E-3</v>
      </c>
      <c r="X55" s="429">
        <f t="shared" si="52"/>
        <v>1.6822213994668777E-2</v>
      </c>
      <c r="Y55" s="429">
        <f t="shared" si="52"/>
        <v>1.6910519041189807E-2</v>
      </c>
      <c r="Z55" s="683">
        <f>+Z53/Z49</f>
        <v>-7.4900719980075612E-4</v>
      </c>
      <c r="AA55" s="429">
        <f t="shared" si="52"/>
        <v>-1.431348602663908E-3</v>
      </c>
      <c r="AB55" s="429">
        <f t="shared" si="52"/>
        <v>2.3925587429104368E-2</v>
      </c>
      <c r="AC55" s="429">
        <f t="shared" si="52"/>
        <v>7.4726070875600667E-2</v>
      </c>
      <c r="AD55" s="683">
        <f>+AD53/AD49</f>
        <v>-2.4566469542068817E-3</v>
      </c>
      <c r="AE55" s="167">
        <f t="shared" ref="AE55:AH55" si="53">+AE53/AE49</f>
        <v>1.2645605467645205E-2</v>
      </c>
      <c r="AF55" s="429">
        <f t="shared" si="53"/>
        <v>1.9956982206117743E-2</v>
      </c>
      <c r="AG55" s="429">
        <f t="shared" si="53"/>
        <v>1.6569139271705197E-2</v>
      </c>
      <c r="AH55" s="452">
        <f t="shared" si="53"/>
        <v>9.3322623628514387E-2</v>
      </c>
      <c r="AI55" s="167">
        <f t="shared" ref="AI55" si="54">+AI53/AI49</f>
        <v>5.4617006382975321E-2</v>
      </c>
      <c r="AJ55" s="429">
        <f t="shared" ref="AJ55" si="55">+AJ53/AJ49</f>
        <v>6.0723930057253371E-2</v>
      </c>
      <c r="AK55" s="429">
        <f>+AK53/AK49</f>
        <v>4.7265359972523593E-3</v>
      </c>
      <c r="AL55" s="883">
        <f t="shared" ref="AL55:AM55" si="56">+AL53/AL49</f>
        <v>4.7812887607510089E-2</v>
      </c>
      <c r="AM55" s="884">
        <f t="shared" si="56"/>
        <v>7.9568215213865354E-2</v>
      </c>
      <c r="AN55" s="885">
        <f t="shared" ref="AN55:AP55" si="57">+AN53/AN49</f>
        <v>0.10442186676408047</v>
      </c>
      <c r="AO55" s="885">
        <f t="shared" si="57"/>
        <v>5.3132403134341838E-2</v>
      </c>
      <c r="AP55" s="883">
        <f t="shared" si="57"/>
        <v>6.2542670966054453E-2</v>
      </c>
      <c r="AQ55" s="884">
        <f>+AQ53/AQ49</f>
        <v>3.3943715651698125E-2</v>
      </c>
      <c r="AR55" s="166"/>
    </row>
    <row r="56" spans="2:44" s="158" customFormat="1" ht="14.15" customHeight="1">
      <c r="F56" s="445"/>
      <c r="J56" s="445"/>
      <c r="N56" s="445"/>
      <c r="R56" s="445"/>
      <c r="U56" s="111"/>
      <c r="V56" s="439"/>
      <c r="W56" s="111"/>
      <c r="X56" s="111"/>
      <c r="Y56" s="111"/>
      <c r="Z56" s="439"/>
      <c r="AA56" s="426"/>
      <c r="AB56" s="428"/>
      <c r="AC56" s="428"/>
      <c r="AD56" s="454"/>
      <c r="AE56" s="394"/>
      <c r="AF56" s="428"/>
      <c r="AG56" s="428"/>
      <c r="AH56" s="454"/>
      <c r="AI56" s="394"/>
      <c r="AJ56" s="428"/>
      <c r="AK56" s="428"/>
      <c r="AL56" s="454"/>
      <c r="AM56" s="394"/>
      <c r="AN56" s="428"/>
      <c r="AO56" s="428"/>
      <c r="AP56" s="454"/>
      <c r="AQ56" s="394"/>
    </row>
    <row r="57" spans="2:44" s="15" customFormat="1" ht="14" customHeight="1">
      <c r="B57" s="15" t="s">
        <v>724</v>
      </c>
      <c r="C57" s="168"/>
      <c r="D57" s="168"/>
      <c r="E57" s="615"/>
      <c r="F57" s="450"/>
      <c r="G57" s="168"/>
      <c r="H57" s="168"/>
      <c r="I57" s="168"/>
      <c r="J57" s="450"/>
      <c r="K57" s="168"/>
      <c r="L57" s="168"/>
      <c r="M57" s="168"/>
      <c r="N57" s="450"/>
      <c r="O57" s="168">
        <v>37842.820965046936</v>
      </c>
      <c r="P57" s="168">
        <v>29452.734634377437</v>
      </c>
      <c r="Q57" s="104">
        <v>37621.410564312799</v>
      </c>
      <c r="R57" s="437">
        <v>34412.865686831763</v>
      </c>
      <c r="S57" s="104">
        <v>40076.257112802239</v>
      </c>
      <c r="T57" s="104">
        <v>37070.961980077991</v>
      </c>
      <c r="U57" s="104">
        <v>50020.922389526793</v>
      </c>
      <c r="V57" s="437">
        <v>51837.257329113629</v>
      </c>
      <c r="W57" s="104">
        <v>47182.936970589537</v>
      </c>
      <c r="X57" s="104">
        <v>52027.483463881981</v>
      </c>
      <c r="Y57" s="104">
        <v>63541.167326976087</v>
      </c>
      <c r="Z57" s="437">
        <v>47159.028981552401</v>
      </c>
      <c r="AA57" s="425">
        <v>37553.641843999998</v>
      </c>
      <c r="AB57" s="425">
        <v>61394.907208219069</v>
      </c>
      <c r="AC57" s="425">
        <v>82168</v>
      </c>
      <c r="AD57" s="437">
        <v>23207.354868899605</v>
      </c>
      <c r="AE57" s="104">
        <v>42125</v>
      </c>
      <c r="AF57" s="425">
        <v>45403.702779185856</v>
      </c>
      <c r="AG57" s="425">
        <v>40326</v>
      </c>
      <c r="AH57" s="437">
        <v>13650.700733835129</v>
      </c>
      <c r="AI57" s="104">
        <v>-2066.6690827841899</v>
      </c>
      <c r="AJ57" s="425">
        <v>12497.201074424036</v>
      </c>
      <c r="AK57" s="425">
        <v>5245</v>
      </c>
      <c r="AL57" s="437">
        <v>1457</v>
      </c>
      <c r="AM57" s="104">
        <v>-422.16320230659676</v>
      </c>
      <c r="AN57" s="425">
        <v>7029.982527891033</v>
      </c>
      <c r="AO57" s="425">
        <v>3723.5742561590032</v>
      </c>
      <c r="AP57" s="437">
        <v>-3788.0596088876191</v>
      </c>
      <c r="AQ57" s="104">
        <v>-1821.6284080091016</v>
      </c>
    </row>
    <row r="58" spans="2:44" ht="14.15" customHeight="1">
      <c r="E58" s="70"/>
      <c r="F58" s="444"/>
      <c r="G58" s="174"/>
      <c r="H58" s="174"/>
      <c r="I58" s="174"/>
      <c r="J58" s="449"/>
      <c r="K58" s="174"/>
      <c r="L58" s="174"/>
      <c r="M58" s="174"/>
      <c r="N58" s="449"/>
      <c r="O58" s="174"/>
      <c r="P58" s="174"/>
      <c r="Q58" s="174"/>
      <c r="R58" s="449"/>
      <c r="S58" s="174"/>
      <c r="T58" s="174"/>
      <c r="U58" s="174"/>
      <c r="V58" s="449"/>
      <c r="W58" s="174"/>
      <c r="X58" s="174"/>
      <c r="Y58" s="174"/>
      <c r="Z58" s="449"/>
      <c r="AD58" s="441"/>
      <c r="AH58" s="441"/>
      <c r="AL58" s="441"/>
      <c r="AP58" s="441"/>
    </row>
    <row r="59" spans="2:44" ht="14.15" customHeight="1" thickBot="1">
      <c r="B59" s="419" t="s">
        <v>256</v>
      </c>
      <c r="E59" s="78"/>
      <c r="F59" s="447"/>
      <c r="G59" s="422" t="str">
        <f>+G$3</f>
        <v>1T17</v>
      </c>
      <c r="H59" s="422" t="str">
        <f t="shared" ref="H59:T59" si="58">+H$3</f>
        <v>2T17</v>
      </c>
      <c r="I59" s="422" t="str">
        <f t="shared" si="58"/>
        <v>3T17</v>
      </c>
      <c r="J59" s="422" t="str">
        <f t="shared" si="58"/>
        <v>4T17</v>
      </c>
      <c r="K59" s="422" t="str">
        <f t="shared" si="58"/>
        <v>1T18</v>
      </c>
      <c r="L59" s="422" t="str">
        <f t="shared" si="58"/>
        <v>2T18</v>
      </c>
      <c r="M59" s="422" t="str">
        <f t="shared" si="58"/>
        <v>3T18</v>
      </c>
      <c r="N59" s="422" t="str">
        <f t="shared" si="58"/>
        <v>4T18</v>
      </c>
      <c r="O59" s="422" t="str">
        <f t="shared" si="58"/>
        <v>1T19</v>
      </c>
      <c r="P59" s="422" t="str">
        <f t="shared" si="58"/>
        <v>2T19</v>
      </c>
      <c r="Q59" s="422" t="str">
        <f t="shared" si="58"/>
        <v>3T19</v>
      </c>
      <c r="R59" s="422" t="str">
        <f t="shared" si="58"/>
        <v>4T19</v>
      </c>
      <c r="S59" s="422" t="str">
        <f t="shared" si="58"/>
        <v>1T20</v>
      </c>
      <c r="T59" s="422" t="str">
        <f t="shared" si="58"/>
        <v>2T20</v>
      </c>
      <c r="U59" s="422" t="s">
        <v>57</v>
      </c>
      <c r="V59" s="422" t="s">
        <v>58</v>
      </c>
      <c r="W59" s="422" t="s">
        <v>59</v>
      </c>
      <c r="X59" s="422" t="str">
        <f t="shared" ref="X59:AP59" si="59">+X3</f>
        <v>2T21</v>
      </c>
      <c r="Y59" s="422" t="str">
        <f t="shared" si="59"/>
        <v>3T21</v>
      </c>
      <c r="Z59" s="422" t="str">
        <f t="shared" si="59"/>
        <v>4T21</v>
      </c>
      <c r="AA59" s="422" t="str">
        <f t="shared" si="59"/>
        <v>1T22</v>
      </c>
      <c r="AB59" s="422" t="str">
        <f t="shared" si="59"/>
        <v>2T22</v>
      </c>
      <c r="AC59" s="422" t="str">
        <f t="shared" si="59"/>
        <v>3T22</v>
      </c>
      <c r="AD59" s="422" t="str">
        <f t="shared" si="59"/>
        <v>4T22</v>
      </c>
      <c r="AE59" s="422" t="str">
        <f t="shared" si="59"/>
        <v>1T23</v>
      </c>
      <c r="AF59" s="422" t="str">
        <f t="shared" si="59"/>
        <v>2T23</v>
      </c>
      <c r="AG59" s="422" t="str">
        <f t="shared" si="59"/>
        <v>3T23</v>
      </c>
      <c r="AH59" s="422" t="str">
        <f t="shared" si="59"/>
        <v>4T23</v>
      </c>
      <c r="AI59" s="422" t="str">
        <f t="shared" si="59"/>
        <v>1T24</v>
      </c>
      <c r="AJ59" s="422" t="str">
        <f t="shared" si="59"/>
        <v>2T24</v>
      </c>
      <c r="AK59" s="422" t="str">
        <f t="shared" si="59"/>
        <v>3T24</v>
      </c>
      <c r="AL59" s="422" t="str">
        <f t="shared" si="59"/>
        <v>4T24</v>
      </c>
      <c r="AM59" s="422" t="str">
        <f t="shared" si="59"/>
        <v>1T25</v>
      </c>
      <c r="AN59" s="422" t="str">
        <f t="shared" si="59"/>
        <v>2T25</v>
      </c>
      <c r="AO59" s="422" t="str">
        <f t="shared" si="59"/>
        <v>3T25</v>
      </c>
      <c r="AP59" s="422" t="str">
        <f t="shared" si="59"/>
        <v>4T25</v>
      </c>
      <c r="AQ59" s="422" t="str">
        <f t="shared" ref="AQ59" si="60">+AQ3</f>
        <v>1T26</v>
      </c>
    </row>
    <row r="60" spans="2:44" ht="14.15" customHeight="1" thickTop="1">
      <c r="C60" s="12"/>
      <c r="D60" s="12"/>
      <c r="E60" s="12"/>
      <c r="F60" s="441"/>
      <c r="J60" s="442"/>
      <c r="N60" s="442"/>
      <c r="R60" s="442"/>
      <c r="V60" s="442"/>
      <c r="Z60" s="442"/>
      <c r="AD60" s="441"/>
      <c r="AH60" s="441"/>
      <c r="AL60" s="441"/>
      <c r="AP60" s="441"/>
    </row>
    <row r="61" spans="2:44" ht="14.15" customHeight="1">
      <c r="B61" s="165" t="s">
        <v>257</v>
      </c>
      <c r="F61" s="442"/>
      <c r="J61" s="442"/>
      <c r="N61" s="442"/>
      <c r="R61" s="442"/>
      <c r="V61" s="442"/>
      <c r="Z61" s="442"/>
      <c r="AD61" s="441"/>
      <c r="AH61" s="441"/>
      <c r="AL61" s="441"/>
      <c r="AP61" s="441"/>
    </row>
    <row r="62" spans="2:44" ht="14.15" customHeight="1">
      <c r="B62" s="12" t="s">
        <v>258</v>
      </c>
      <c r="C62" s="12"/>
      <c r="D62" s="12"/>
      <c r="E62" s="12"/>
      <c r="F62" s="441"/>
      <c r="G62" s="71">
        <v>331665</v>
      </c>
      <c r="H62" s="71">
        <v>301480</v>
      </c>
      <c r="I62" s="71">
        <v>324247</v>
      </c>
      <c r="J62" s="442">
        <v>335267</v>
      </c>
      <c r="K62" s="71">
        <v>394483</v>
      </c>
      <c r="L62" s="71">
        <v>381643</v>
      </c>
      <c r="M62" s="71">
        <v>425988</v>
      </c>
      <c r="N62" s="442">
        <v>415472</v>
      </c>
      <c r="O62" s="71">
        <v>410645.66600000003</v>
      </c>
      <c r="P62" s="71">
        <v>429683.18800000002</v>
      </c>
      <c r="Q62" s="71">
        <v>444527.22343300004</v>
      </c>
      <c r="R62" s="442">
        <v>381148.92299999995</v>
      </c>
      <c r="S62" s="71">
        <v>413587.538</v>
      </c>
      <c r="T62" s="76">
        <v>401835</v>
      </c>
      <c r="U62" s="76">
        <v>340697.25199999986</v>
      </c>
      <c r="V62" s="434">
        <v>361026.57328400016</v>
      </c>
      <c r="W62" s="76">
        <v>435032.435</v>
      </c>
      <c r="X62" s="76">
        <v>415604.67800000001</v>
      </c>
      <c r="Y62" s="76">
        <v>442072.08299999998</v>
      </c>
      <c r="Z62" s="434">
        <v>551408.804</v>
      </c>
      <c r="AA62" s="84">
        <v>614283.18000000005</v>
      </c>
      <c r="AB62" s="84">
        <v>508310.42599999998</v>
      </c>
      <c r="AC62" s="84">
        <v>621018.53899999999</v>
      </c>
      <c r="AD62" s="455">
        <v>980981</v>
      </c>
      <c r="AE62" s="406">
        <v>711330.84204699995</v>
      </c>
      <c r="AF62" s="614">
        <v>802103.24641999998</v>
      </c>
      <c r="AG62" s="614">
        <v>786022.63604999997</v>
      </c>
      <c r="AH62" s="455">
        <v>893972.48924100003</v>
      </c>
      <c r="AI62" s="406">
        <v>775510.59091999999</v>
      </c>
      <c r="AJ62" s="614">
        <v>1145576.878339</v>
      </c>
      <c r="AK62" s="614">
        <v>761831.89017100004</v>
      </c>
      <c r="AL62" s="455">
        <v>1399461.8249299999</v>
      </c>
      <c r="AM62" s="406">
        <v>647761.49973000004</v>
      </c>
      <c r="AN62" s="614">
        <v>585704.82285200001</v>
      </c>
      <c r="AO62" s="614">
        <v>603511.11152200005</v>
      </c>
      <c r="AP62" s="455">
        <v>640879.42107100005</v>
      </c>
      <c r="AQ62" s="406">
        <v>623102.07915999996</v>
      </c>
      <c r="AR62" s="573"/>
    </row>
    <row r="63" spans="2:44" ht="14.15" customHeight="1">
      <c r="B63" s="12" t="s">
        <v>259</v>
      </c>
      <c r="C63" s="12"/>
      <c r="D63" s="12"/>
      <c r="E63" s="12"/>
      <c r="F63" s="441"/>
      <c r="G63" s="71">
        <v>78351</v>
      </c>
      <c r="H63" s="71">
        <v>81960</v>
      </c>
      <c r="I63" s="71">
        <v>85034</v>
      </c>
      <c r="J63" s="442">
        <v>88608</v>
      </c>
      <c r="K63" s="71">
        <v>86317</v>
      </c>
      <c r="L63" s="71">
        <v>81667</v>
      </c>
      <c r="M63" s="71">
        <v>81691</v>
      </c>
      <c r="N63" s="442">
        <v>75928</v>
      </c>
      <c r="O63" s="71">
        <v>88938.284</v>
      </c>
      <c r="P63" s="71">
        <v>93849.771999999997</v>
      </c>
      <c r="Q63" s="71">
        <v>101697.15003799999</v>
      </c>
      <c r="R63" s="442">
        <v>81536.793999999994</v>
      </c>
      <c r="S63" s="71">
        <v>77739.135999999999</v>
      </c>
      <c r="T63" s="76">
        <v>79882</v>
      </c>
      <c r="U63" s="76">
        <v>82177.320000000007</v>
      </c>
      <c r="V63" s="434">
        <v>85521.126573000016</v>
      </c>
      <c r="W63" s="76">
        <v>84031.335000000006</v>
      </c>
      <c r="X63" s="76">
        <v>91558.621999999988</v>
      </c>
      <c r="Y63" s="76">
        <v>79934.423999999999</v>
      </c>
      <c r="Z63" s="434">
        <v>91812.619000000006</v>
      </c>
      <c r="AA63" s="84">
        <v>91807.837</v>
      </c>
      <c r="AB63" s="84">
        <v>91451.173999999999</v>
      </c>
      <c r="AC63" s="84">
        <v>96292.698999999993</v>
      </c>
      <c r="AD63" s="455">
        <v>94882</v>
      </c>
      <c r="AE63" s="406">
        <v>72760.271588999996</v>
      </c>
      <c r="AF63" s="614">
        <v>81766.142999999996</v>
      </c>
      <c r="AG63" s="614">
        <v>82374.12</v>
      </c>
      <c r="AH63" s="455">
        <v>94128.144253000006</v>
      </c>
      <c r="AI63" s="406">
        <v>84724.982619000002</v>
      </c>
      <c r="AJ63" s="614">
        <v>86023.717787000001</v>
      </c>
      <c r="AK63" s="614">
        <v>87533.413096000004</v>
      </c>
      <c r="AL63" s="455">
        <v>103038.467655</v>
      </c>
      <c r="AM63" s="406">
        <v>92663.179365000004</v>
      </c>
      <c r="AN63" s="614">
        <v>100945.38349199999</v>
      </c>
      <c r="AO63" s="614">
        <v>98232.648495000001</v>
      </c>
      <c r="AP63" s="455">
        <v>96832.901570000002</v>
      </c>
      <c r="AQ63" s="406">
        <v>99656.187348000007</v>
      </c>
      <c r="AR63" s="573"/>
    </row>
    <row r="64" spans="2:44" ht="14.15" customHeight="1">
      <c r="B64" s="12" t="s">
        <v>260</v>
      </c>
      <c r="C64" s="12"/>
      <c r="D64" s="12"/>
      <c r="E64" s="12"/>
      <c r="F64" s="441"/>
      <c r="G64" s="71">
        <v>35070</v>
      </c>
      <c r="H64" s="71">
        <v>34560</v>
      </c>
      <c r="I64" s="71">
        <v>31757</v>
      </c>
      <c r="J64" s="442">
        <v>31082</v>
      </c>
      <c r="K64" s="71">
        <v>38672</v>
      </c>
      <c r="L64" s="71">
        <v>36278</v>
      </c>
      <c r="M64" s="71">
        <v>37703</v>
      </c>
      <c r="N64" s="442">
        <v>31878</v>
      </c>
      <c r="O64" s="71">
        <v>42661.447999999997</v>
      </c>
      <c r="P64" s="71">
        <v>35656.296999999999</v>
      </c>
      <c r="Q64" s="71">
        <v>42381.233051000003</v>
      </c>
      <c r="R64" s="442">
        <v>36814.021999999997</v>
      </c>
      <c r="S64" s="71">
        <v>46800.506999999998</v>
      </c>
      <c r="T64" s="76">
        <v>38446</v>
      </c>
      <c r="U64" s="76">
        <v>45862.453999999998</v>
      </c>
      <c r="V64" s="434">
        <v>45776.447393000009</v>
      </c>
      <c r="W64" s="76">
        <v>48490.105000000003</v>
      </c>
      <c r="X64" s="76">
        <v>44058.783000000003</v>
      </c>
      <c r="Y64" s="76">
        <v>47423.70299999998</v>
      </c>
      <c r="Z64" s="434">
        <v>43973.409000000014</v>
      </c>
      <c r="AA64" s="84">
        <v>50968.796000000002</v>
      </c>
      <c r="AB64" s="84">
        <v>47679.845999999998</v>
      </c>
      <c r="AC64" s="84">
        <v>50493.322999999997</v>
      </c>
      <c r="AD64" s="455">
        <v>45679</v>
      </c>
      <c r="AE64" s="406">
        <v>66380.638701000003</v>
      </c>
      <c r="AF64" s="614">
        <v>61540.237000000001</v>
      </c>
      <c r="AG64" s="614">
        <v>55670.913999999997</v>
      </c>
      <c r="AH64" s="455">
        <v>57067.560634000001</v>
      </c>
      <c r="AI64" s="406">
        <v>71417.635687000002</v>
      </c>
      <c r="AJ64" s="614">
        <v>62255.063556000001</v>
      </c>
      <c r="AK64" s="614">
        <v>63746.637562999997</v>
      </c>
      <c r="AL64" s="455">
        <v>62560.441558999999</v>
      </c>
      <c r="AM64" s="406">
        <v>83801.318056000004</v>
      </c>
      <c r="AN64" s="614">
        <v>68175.758042000001</v>
      </c>
      <c r="AO64" s="614">
        <v>71726.261650999993</v>
      </c>
      <c r="AP64" s="455">
        <v>60101.203778000003</v>
      </c>
      <c r="AQ64" s="406">
        <v>79906.956642999998</v>
      </c>
      <c r="AR64" s="573"/>
    </row>
    <row r="65" spans="2:44" ht="14.15" customHeight="1">
      <c r="B65" s="12" t="s">
        <v>261</v>
      </c>
      <c r="C65" s="12"/>
      <c r="D65" s="12"/>
      <c r="E65" s="12"/>
      <c r="F65" s="441"/>
      <c r="G65" s="71">
        <v>22683</v>
      </c>
      <c r="H65" s="71">
        <v>26725</v>
      </c>
      <c r="I65" s="71">
        <v>22394</v>
      </c>
      <c r="J65" s="442">
        <v>27452</v>
      </c>
      <c r="K65" s="71">
        <v>16479</v>
      </c>
      <c r="L65" s="71">
        <v>23089</v>
      </c>
      <c r="M65" s="71">
        <v>21599</v>
      </c>
      <c r="N65" s="442">
        <v>26627</v>
      </c>
      <c r="O65" s="71">
        <v>24040.196</v>
      </c>
      <c r="P65" s="71">
        <v>32608.262999999999</v>
      </c>
      <c r="Q65" s="71">
        <v>39399.238202</v>
      </c>
      <c r="R65" s="442">
        <v>28412.303</v>
      </c>
      <c r="S65" s="71">
        <v>25999.077000000001</v>
      </c>
      <c r="T65" s="76">
        <v>21690</v>
      </c>
      <c r="U65" s="76">
        <v>28584.269</v>
      </c>
      <c r="V65" s="434">
        <v>25787.908729999996</v>
      </c>
      <c r="W65" s="76">
        <v>28492.2</v>
      </c>
      <c r="X65" s="76">
        <v>30797.791999999998</v>
      </c>
      <c r="Y65" s="76">
        <v>36573.338000000003</v>
      </c>
      <c r="Z65" s="434">
        <v>44092.67</v>
      </c>
      <c r="AA65" s="84">
        <v>39331.120000000003</v>
      </c>
      <c r="AB65" s="84">
        <v>40636.571000000004</v>
      </c>
      <c r="AC65" s="84">
        <v>44319.652000000002</v>
      </c>
      <c r="AD65" s="455">
        <v>61647</v>
      </c>
      <c r="AE65" s="406">
        <v>37689.620579000002</v>
      </c>
      <c r="AF65" s="614">
        <v>47007.716</v>
      </c>
      <c r="AG65" s="614">
        <v>44229.85</v>
      </c>
      <c r="AH65" s="455">
        <v>67286.257572000002</v>
      </c>
      <c r="AI65" s="406">
        <v>34018.949493</v>
      </c>
      <c r="AJ65" s="614">
        <v>72803.406965000002</v>
      </c>
      <c r="AK65" s="614">
        <v>71701.547707000005</v>
      </c>
      <c r="AL65" s="455">
        <v>68120.274615000002</v>
      </c>
      <c r="AM65" s="406">
        <v>61445.809290999998</v>
      </c>
      <c r="AN65" s="614">
        <v>57002.299507000003</v>
      </c>
      <c r="AO65" s="614">
        <v>59042.731109</v>
      </c>
      <c r="AP65" s="455">
        <v>70308.70938</v>
      </c>
      <c r="AQ65" s="406">
        <v>40199.308966999997</v>
      </c>
      <c r="AR65" s="573"/>
    </row>
    <row r="66" spans="2:44" ht="14" customHeight="1">
      <c r="B66" s="12" t="s">
        <v>262</v>
      </c>
      <c r="C66" s="12"/>
      <c r="D66" s="12"/>
      <c r="E66" s="12"/>
      <c r="F66" s="441"/>
      <c r="G66" s="71">
        <v>12144</v>
      </c>
      <c r="H66" s="71">
        <v>11103</v>
      </c>
      <c r="I66" s="71">
        <v>11757</v>
      </c>
      <c r="J66" s="442">
        <v>13285</v>
      </c>
      <c r="K66" s="71">
        <v>13725</v>
      </c>
      <c r="L66" s="71">
        <v>12752</v>
      </c>
      <c r="M66" s="71">
        <v>12201</v>
      </c>
      <c r="N66" s="442">
        <v>18018</v>
      </c>
      <c r="O66" s="71">
        <v>14287.421</v>
      </c>
      <c r="P66" s="71">
        <v>15069.047</v>
      </c>
      <c r="Q66" s="71">
        <v>12221.135963000001</v>
      </c>
      <c r="R66" s="442">
        <v>13227.396000000001</v>
      </c>
      <c r="S66" s="71">
        <v>10322.298000000001</v>
      </c>
      <c r="T66" s="76">
        <v>9670</v>
      </c>
      <c r="U66" s="76">
        <v>10755.897000000001</v>
      </c>
      <c r="V66" s="434">
        <v>9973.1422850000017</v>
      </c>
      <c r="W66" s="76">
        <v>13034.77</v>
      </c>
      <c r="X66" s="76">
        <v>12265.674999999999</v>
      </c>
      <c r="Y66" s="76">
        <v>10982.353000000003</v>
      </c>
      <c r="Z66" s="434">
        <v>14803.201999999997</v>
      </c>
      <c r="AA66" s="84">
        <v>17700.522000000001</v>
      </c>
      <c r="AB66" s="84">
        <v>15072.99</v>
      </c>
      <c r="AC66" s="84">
        <v>13282.319</v>
      </c>
      <c r="AD66" s="455">
        <v>16329</v>
      </c>
      <c r="AE66" s="406">
        <v>21257.655609000001</v>
      </c>
      <c r="AF66" s="614">
        <v>14055.023718</v>
      </c>
      <c r="AG66" s="614">
        <v>11909.25597</v>
      </c>
      <c r="AH66" s="455">
        <v>14763.204454000001</v>
      </c>
      <c r="AI66" s="406">
        <v>2126.9623999999999</v>
      </c>
      <c r="AJ66" s="614">
        <v>56.975999999999999</v>
      </c>
      <c r="AK66" s="614">
        <v>0</v>
      </c>
      <c r="AL66" s="455">
        <v>0</v>
      </c>
      <c r="AM66" s="406">
        <v>1389.307018</v>
      </c>
      <c r="AN66" s="614">
        <v>28.625610000000002</v>
      </c>
      <c r="AO66" s="614">
        <v>22.817609999999998</v>
      </c>
      <c r="AP66" s="455">
        <v>104.343445</v>
      </c>
      <c r="AQ66" s="406">
        <v>2032.143399</v>
      </c>
      <c r="AR66" s="573"/>
    </row>
    <row r="67" spans="2:44" ht="14.15" customHeight="1">
      <c r="B67" s="12" t="s">
        <v>263</v>
      </c>
      <c r="C67" s="12"/>
      <c r="D67" s="12"/>
      <c r="E67" s="12"/>
      <c r="F67" s="441"/>
      <c r="G67" s="71">
        <v>16816</v>
      </c>
      <c r="H67" s="71">
        <v>15885</v>
      </c>
      <c r="I67" s="71">
        <v>16536</v>
      </c>
      <c r="J67" s="442">
        <v>6992</v>
      </c>
      <c r="K67" s="71">
        <v>12177</v>
      </c>
      <c r="L67" s="71">
        <v>11679</v>
      </c>
      <c r="M67" s="71">
        <v>9635</v>
      </c>
      <c r="N67" s="442">
        <v>8493</v>
      </c>
      <c r="O67" s="71">
        <v>12416.931</v>
      </c>
      <c r="P67" s="71">
        <v>9313.2710000000006</v>
      </c>
      <c r="Q67" s="71">
        <v>11330.072865000002</v>
      </c>
      <c r="R67" s="442">
        <v>-770.27500000000146</v>
      </c>
      <c r="S67" s="71">
        <v>7944.5820000000003</v>
      </c>
      <c r="T67" s="76">
        <v>9125</v>
      </c>
      <c r="U67" s="76">
        <v>12396.25</v>
      </c>
      <c r="V67" s="434">
        <v>11100.934836</v>
      </c>
      <c r="W67" s="76">
        <v>12518.588</v>
      </c>
      <c r="X67" s="76">
        <v>15608.287</v>
      </c>
      <c r="Y67" s="76">
        <v>9201.1330000000016</v>
      </c>
      <c r="Z67" s="434">
        <v>13063.991999999998</v>
      </c>
      <c r="AA67" s="84">
        <v>11883.713</v>
      </c>
      <c r="AB67" s="84">
        <v>4013.4479999999999</v>
      </c>
      <c r="AC67" s="84">
        <v>11423.673000000001</v>
      </c>
      <c r="AD67" s="455">
        <v>13203.931887999999</v>
      </c>
      <c r="AE67" s="406">
        <v>17123.970084</v>
      </c>
      <c r="AF67" s="614">
        <v>15467.102000000001</v>
      </c>
      <c r="AG67" s="614">
        <v>15506.53</v>
      </c>
      <c r="AH67" s="455">
        <v>4311.3851699999996</v>
      </c>
      <c r="AI67" s="406">
        <v>6939.8064050000003</v>
      </c>
      <c r="AJ67" s="614">
        <v>7745.8456809999998</v>
      </c>
      <c r="AK67" s="614">
        <v>9549.6433209999996</v>
      </c>
      <c r="AL67" s="455">
        <v>9429.9046490000001</v>
      </c>
      <c r="AM67" s="406">
        <v>16347.894178</v>
      </c>
      <c r="AN67" s="614">
        <v>7649.7159259999999</v>
      </c>
      <c r="AO67" s="614">
        <v>7573.5285729999996</v>
      </c>
      <c r="AP67" s="455">
        <v>5433.6416440000003</v>
      </c>
      <c r="AQ67" s="406">
        <v>5891.3420990000004</v>
      </c>
      <c r="AR67" s="573"/>
    </row>
    <row r="68" spans="2:44" ht="14.15" customHeight="1">
      <c r="B68" s="12" t="s">
        <v>264</v>
      </c>
      <c r="C68" s="12"/>
      <c r="D68" s="12"/>
      <c r="E68" s="12"/>
      <c r="F68" s="441"/>
      <c r="G68" s="71">
        <v>4997</v>
      </c>
      <c r="H68" s="71">
        <v>7710</v>
      </c>
      <c r="I68" s="71">
        <v>13260</v>
      </c>
      <c r="J68" s="442">
        <v>17907</v>
      </c>
      <c r="K68" s="71">
        <v>9452</v>
      </c>
      <c r="L68" s="71">
        <v>11743</v>
      </c>
      <c r="M68" s="71">
        <v>13954</v>
      </c>
      <c r="N68" s="442">
        <v>14423</v>
      </c>
      <c r="O68" s="71">
        <v>10955.966</v>
      </c>
      <c r="P68" s="71">
        <v>19788.784</v>
      </c>
      <c r="Q68" s="71">
        <v>13058.838044000004</v>
      </c>
      <c r="R68" s="442">
        <v>16631.411999999997</v>
      </c>
      <c r="S68" s="71">
        <v>11244.422</v>
      </c>
      <c r="T68" s="76">
        <v>9694</v>
      </c>
      <c r="U68" s="76">
        <v>12414.192999999999</v>
      </c>
      <c r="V68" s="434">
        <v>23753.223551999996</v>
      </c>
      <c r="W68" s="76">
        <v>13887.749</v>
      </c>
      <c r="X68" s="76">
        <v>15458.398000000001</v>
      </c>
      <c r="Y68" s="76">
        <v>15211.645</v>
      </c>
      <c r="Z68" s="434">
        <v>21243.207999999999</v>
      </c>
      <c r="AA68" s="84">
        <v>14196.589</v>
      </c>
      <c r="AB68" s="84">
        <v>18371.976999999999</v>
      </c>
      <c r="AC68" s="84">
        <v>18586.530999999999</v>
      </c>
      <c r="AD68" s="455">
        <v>17349</v>
      </c>
      <c r="AE68" s="406">
        <v>17595.595015999999</v>
      </c>
      <c r="AF68" s="614">
        <v>19913.960999999999</v>
      </c>
      <c r="AG68" s="614">
        <v>18469.109</v>
      </c>
      <c r="AH68" s="455">
        <v>22596.806280000001</v>
      </c>
      <c r="AI68" s="406">
        <v>22329.483611</v>
      </c>
      <c r="AJ68" s="614">
        <v>11454.094293</v>
      </c>
      <c r="AK68" s="614">
        <v>18720.429411000001</v>
      </c>
      <c r="AL68" s="455">
        <v>17009.343914000001</v>
      </c>
      <c r="AM68" s="406">
        <v>12683.003064</v>
      </c>
      <c r="AN68" s="614">
        <v>10816.121756</v>
      </c>
      <c r="AO68" s="614">
        <v>16200.037934</v>
      </c>
      <c r="AP68" s="455">
        <v>19112.612445999999</v>
      </c>
      <c r="AQ68" s="406">
        <v>7814.2257470000004</v>
      </c>
      <c r="AR68" s="573"/>
    </row>
    <row r="69" spans="2:44" ht="14" customHeight="1">
      <c r="B69" s="12" t="s">
        <v>265</v>
      </c>
      <c r="C69" s="12"/>
      <c r="D69" s="12"/>
      <c r="E69" s="12"/>
      <c r="F69" s="441"/>
      <c r="G69" s="71">
        <v>9108</v>
      </c>
      <c r="H69" s="71">
        <v>11249</v>
      </c>
      <c r="I69" s="71">
        <v>11613</v>
      </c>
      <c r="J69" s="442">
        <v>15366</v>
      </c>
      <c r="K69" s="71">
        <v>10723</v>
      </c>
      <c r="L69" s="71">
        <v>13228</v>
      </c>
      <c r="M69" s="71">
        <v>12208</v>
      </c>
      <c r="N69" s="442">
        <v>15878</v>
      </c>
      <c r="O69" s="71">
        <v>10687.706</v>
      </c>
      <c r="P69" s="71">
        <v>14892.196</v>
      </c>
      <c r="Q69" s="71">
        <v>20564.344533000003</v>
      </c>
      <c r="R69" s="442">
        <v>22480.752999999997</v>
      </c>
      <c r="S69" s="71">
        <v>17277.32</v>
      </c>
      <c r="T69" s="76">
        <v>15583</v>
      </c>
      <c r="U69" s="76">
        <v>17868.923999999999</v>
      </c>
      <c r="V69" s="434">
        <v>20391.348589000001</v>
      </c>
      <c r="W69" s="76">
        <v>20175.754000000001</v>
      </c>
      <c r="X69" s="76">
        <v>21331.460999999996</v>
      </c>
      <c r="Y69" s="76">
        <v>24153.398000000001</v>
      </c>
      <c r="Z69" s="434">
        <v>29481.387000000002</v>
      </c>
      <c r="AA69" s="84">
        <v>31412.045999999998</v>
      </c>
      <c r="AB69" s="84">
        <v>29862.3</v>
      </c>
      <c r="AC69" s="84">
        <v>29638.924999999999</v>
      </c>
      <c r="AD69" s="455">
        <v>68160</v>
      </c>
      <c r="AE69" s="406">
        <v>33539.116863000003</v>
      </c>
      <c r="AF69" s="614">
        <v>42968.727631000002</v>
      </c>
      <c r="AG69" s="614">
        <v>56092.246118000003</v>
      </c>
      <c r="AH69" s="455">
        <v>62399.312770999997</v>
      </c>
      <c r="AI69" s="406">
        <v>50787.164641000003</v>
      </c>
      <c r="AJ69" s="614">
        <v>58668.801369000001</v>
      </c>
      <c r="AK69" s="614">
        <v>52400.948233000003</v>
      </c>
      <c r="AL69" s="455">
        <v>67445.099608999997</v>
      </c>
      <c r="AM69" s="406">
        <v>60618.044335999999</v>
      </c>
      <c r="AN69" s="614">
        <v>51359.110463999998</v>
      </c>
      <c r="AO69" s="614">
        <v>66858.694218000004</v>
      </c>
      <c r="AP69" s="455">
        <v>68022.545563000007</v>
      </c>
      <c r="AQ69" s="406">
        <v>28277.362449</v>
      </c>
      <c r="AR69" s="573"/>
    </row>
    <row r="70" spans="2:44" ht="14.15" customHeight="1">
      <c r="B70" s="12" t="s">
        <v>266</v>
      </c>
      <c r="C70" s="12"/>
      <c r="D70" s="12"/>
      <c r="E70" s="12"/>
      <c r="F70" s="441"/>
      <c r="G70" s="71">
        <v>4318</v>
      </c>
      <c r="H70" s="71">
        <v>3467</v>
      </c>
      <c r="I70" s="71">
        <v>4467</v>
      </c>
      <c r="J70" s="442">
        <v>6061</v>
      </c>
      <c r="K70" s="71">
        <v>2905</v>
      </c>
      <c r="L70" s="71">
        <v>3762</v>
      </c>
      <c r="M70" s="71">
        <v>2536</v>
      </c>
      <c r="N70" s="442">
        <v>4051</v>
      </c>
      <c r="O70" s="71">
        <v>2554.2669999999998</v>
      </c>
      <c r="P70" s="71">
        <v>4505.049</v>
      </c>
      <c r="Q70" s="71">
        <v>1947.1223250000003</v>
      </c>
      <c r="R70" s="442">
        <v>7510.5619999999999</v>
      </c>
      <c r="S70" s="71">
        <v>3763.5880000000002</v>
      </c>
      <c r="T70" s="76">
        <v>2507</v>
      </c>
      <c r="U70" s="76">
        <v>4374.3570000000009</v>
      </c>
      <c r="V70" s="434">
        <v>5990.806376999999</v>
      </c>
      <c r="W70" s="76">
        <v>1929.0119999999999</v>
      </c>
      <c r="X70" s="76">
        <v>4070.585</v>
      </c>
      <c r="Y70" s="76">
        <v>4461.482</v>
      </c>
      <c r="Z70" s="434">
        <v>6012.9210000000003</v>
      </c>
      <c r="AA70" s="84">
        <v>1459.9590000000001</v>
      </c>
      <c r="AB70" s="84">
        <v>2999.547</v>
      </c>
      <c r="AC70" s="84">
        <v>3498.8879999999999</v>
      </c>
      <c r="AD70" s="455">
        <v>5125.3488669999997</v>
      </c>
      <c r="AE70" s="406">
        <v>3424.6275740000001</v>
      </c>
      <c r="AF70" s="614">
        <v>3257.9662819999999</v>
      </c>
      <c r="AG70" s="614">
        <v>5390.1580000000004</v>
      </c>
      <c r="AH70" s="455">
        <v>7368.4356589999998</v>
      </c>
      <c r="AI70" s="406">
        <v>3800.6506939999999</v>
      </c>
      <c r="AJ70" s="614">
        <v>4113.9018040000001</v>
      </c>
      <c r="AK70" s="614">
        <v>4579.9739529999997</v>
      </c>
      <c r="AL70" s="455">
        <v>6262.8310179999999</v>
      </c>
      <c r="AM70" s="406">
        <v>2948.1343000000002</v>
      </c>
      <c r="AN70" s="614">
        <v>4379.4657619999998</v>
      </c>
      <c r="AO70" s="614">
        <v>2873.4900809999999</v>
      </c>
      <c r="AP70" s="455">
        <v>5322.3751309999998</v>
      </c>
      <c r="AQ70" s="406">
        <v>2219.9409409999998</v>
      </c>
      <c r="AR70" s="573"/>
    </row>
    <row r="71" spans="2:44" ht="14.15" customHeight="1">
      <c r="B71" s="12" t="s">
        <v>267</v>
      </c>
      <c r="C71" s="12"/>
      <c r="D71" s="12"/>
      <c r="E71" s="12"/>
      <c r="F71" s="441"/>
      <c r="G71" s="71">
        <v>5494</v>
      </c>
      <c r="H71" s="71">
        <v>3680</v>
      </c>
      <c r="I71" s="71">
        <v>3440</v>
      </c>
      <c r="J71" s="442">
        <v>3174</v>
      </c>
      <c r="K71" s="71">
        <v>4015</v>
      </c>
      <c r="L71" s="71">
        <v>2682</v>
      </c>
      <c r="M71" s="71">
        <v>4001</v>
      </c>
      <c r="N71" s="442">
        <v>2063</v>
      </c>
      <c r="O71" s="71">
        <v>3850.6410000000001</v>
      </c>
      <c r="P71" s="71">
        <v>4501.6400000000003</v>
      </c>
      <c r="Q71" s="71">
        <v>3721.8098030000001</v>
      </c>
      <c r="R71" s="442">
        <v>8282.9089999999997</v>
      </c>
      <c r="S71" s="71">
        <v>4671.6819999999998</v>
      </c>
      <c r="T71" s="76">
        <v>5560</v>
      </c>
      <c r="U71" s="76">
        <v>4235.5489999999991</v>
      </c>
      <c r="V71" s="434">
        <v>5716.1795910000019</v>
      </c>
      <c r="W71" s="76">
        <v>4864.0309999999999</v>
      </c>
      <c r="X71" s="76">
        <v>6112.6279999999997</v>
      </c>
      <c r="Y71" s="76">
        <v>5592.0329999999994</v>
      </c>
      <c r="Z71" s="434">
        <v>6815.3080000000009</v>
      </c>
      <c r="AA71" s="84">
        <v>4678.6909999999998</v>
      </c>
      <c r="AB71" s="84">
        <v>7152.66</v>
      </c>
      <c r="AC71" s="84">
        <v>7370.009</v>
      </c>
      <c r="AD71" s="455">
        <v>6945</v>
      </c>
      <c r="AE71" s="406">
        <v>9363.9934909999993</v>
      </c>
      <c r="AF71" s="614">
        <v>7222.5408070000003</v>
      </c>
      <c r="AG71" s="614">
        <v>4656.3942239999997</v>
      </c>
      <c r="AH71" s="455">
        <v>4842.4377839999997</v>
      </c>
      <c r="AI71" s="406">
        <v>568.20901000000003</v>
      </c>
      <c r="AJ71" s="614">
        <v>69.784699000000003</v>
      </c>
      <c r="AK71" s="614">
        <v>4.2714569999999998</v>
      </c>
      <c r="AL71" s="455">
        <v>10.758653000000001</v>
      </c>
      <c r="AM71" s="406">
        <v>761.71879200000001</v>
      </c>
      <c r="AN71" s="614">
        <v>72.765460000000004</v>
      </c>
      <c r="AO71" s="614">
        <v>1.2111970000000001</v>
      </c>
      <c r="AP71" s="455">
        <v>775.24603500000001</v>
      </c>
      <c r="AQ71" s="406">
        <v>451.283073</v>
      </c>
      <c r="AR71" s="573"/>
    </row>
    <row r="72" spans="2:44" ht="14.15" customHeight="1">
      <c r="B72" s="12" t="s">
        <v>268</v>
      </c>
      <c r="C72" s="12"/>
      <c r="D72" s="12"/>
      <c r="E72" s="12"/>
      <c r="F72" s="441"/>
      <c r="G72" s="71">
        <v>1763</v>
      </c>
      <c r="H72" s="71">
        <v>1813</v>
      </c>
      <c r="I72" s="71">
        <v>1990</v>
      </c>
      <c r="J72" s="442">
        <v>1816</v>
      </c>
      <c r="K72" s="71">
        <v>1223</v>
      </c>
      <c r="L72" s="71">
        <v>1853</v>
      </c>
      <c r="M72" s="71">
        <v>1244</v>
      </c>
      <c r="N72" s="442">
        <v>1955</v>
      </c>
      <c r="O72" s="71">
        <v>1421.473</v>
      </c>
      <c r="P72" s="71">
        <v>2463.3670000000002</v>
      </c>
      <c r="Q72" s="71">
        <v>3190.9445719999999</v>
      </c>
      <c r="R72" s="442">
        <v>3515.2150000000001</v>
      </c>
      <c r="S72" s="71">
        <v>2234.473</v>
      </c>
      <c r="T72" s="76">
        <v>1847</v>
      </c>
      <c r="U72" s="76">
        <v>2139.7569999999996</v>
      </c>
      <c r="V72" s="434">
        <v>1726.7441159999998</v>
      </c>
      <c r="W72" s="76">
        <v>2122.087</v>
      </c>
      <c r="X72" s="76">
        <v>2969.721</v>
      </c>
      <c r="Y72" s="76">
        <v>1361.5820000000003</v>
      </c>
      <c r="Z72" s="434">
        <v>2937.6099999999997</v>
      </c>
      <c r="AA72" s="84">
        <v>2110.9589999999998</v>
      </c>
      <c r="AB72" s="84">
        <v>1525.367</v>
      </c>
      <c r="AC72" s="84">
        <v>2768.1660000000002</v>
      </c>
      <c r="AD72" s="455">
        <v>10782.353471</v>
      </c>
      <c r="AE72" s="406">
        <v>3883.4860509999999</v>
      </c>
      <c r="AF72" s="614">
        <v>3627.1379310000002</v>
      </c>
      <c r="AG72" s="614">
        <v>4231.3599999999997</v>
      </c>
      <c r="AH72" s="455">
        <v>4855.5188740000003</v>
      </c>
      <c r="AI72" s="406">
        <v>3962.0023070000002</v>
      </c>
      <c r="AJ72" s="614">
        <v>5068.8714179999997</v>
      </c>
      <c r="AK72" s="614">
        <v>5042.4390119999998</v>
      </c>
      <c r="AL72" s="455">
        <v>4432.4880549999998</v>
      </c>
      <c r="AM72" s="406">
        <v>4346.433704</v>
      </c>
      <c r="AN72" s="614">
        <v>4646.5077490000003</v>
      </c>
      <c r="AO72" s="614">
        <v>3966.144245</v>
      </c>
      <c r="AP72" s="455">
        <v>4940.6983840000003</v>
      </c>
      <c r="AQ72" s="406">
        <v>3436.0564899999999</v>
      </c>
      <c r="AR72" s="573"/>
    </row>
    <row r="73" spans="2:44" ht="14.15" customHeight="1">
      <c r="B73" s="12" t="s">
        <v>269</v>
      </c>
      <c r="C73" s="12"/>
      <c r="D73" s="12"/>
      <c r="E73" s="12"/>
      <c r="F73" s="441"/>
      <c r="G73" s="71">
        <v>958</v>
      </c>
      <c r="H73" s="71">
        <v>924</v>
      </c>
      <c r="I73" s="71">
        <v>964</v>
      </c>
      <c r="J73" s="442">
        <v>1244</v>
      </c>
      <c r="K73" s="71">
        <v>1872</v>
      </c>
      <c r="L73" s="71">
        <v>1700</v>
      </c>
      <c r="M73" s="71">
        <v>725</v>
      </c>
      <c r="N73" s="442">
        <v>1201</v>
      </c>
      <c r="O73" s="71">
        <v>389.89100000000002</v>
      </c>
      <c r="P73" s="71">
        <v>1074.4490000000001</v>
      </c>
      <c r="Q73" s="71">
        <v>801.60511900000006</v>
      </c>
      <c r="R73" s="442">
        <v>788.05499999999984</v>
      </c>
      <c r="S73" s="71">
        <v>574.56799999999998</v>
      </c>
      <c r="T73" s="76">
        <v>112</v>
      </c>
      <c r="U73" s="76">
        <v>389.00599999999997</v>
      </c>
      <c r="V73" s="434">
        <v>1200.7037949999999</v>
      </c>
      <c r="W73" s="76">
        <v>1106.0619999999999</v>
      </c>
      <c r="X73" s="76">
        <v>872.07000000000016</v>
      </c>
      <c r="Y73" s="76">
        <v>404.67499999999973</v>
      </c>
      <c r="Z73" s="434">
        <v>-26.806999999999789</v>
      </c>
      <c r="AA73" s="84">
        <v>1206.075</v>
      </c>
      <c r="AB73" s="84">
        <v>1534.8489999999999</v>
      </c>
      <c r="AC73" s="84">
        <v>1130.595</v>
      </c>
      <c r="AD73" s="455">
        <v>2032.80045</v>
      </c>
      <c r="AE73" s="406">
        <v>816.71245499999998</v>
      </c>
      <c r="AF73" s="614">
        <v>4163.2860000000001</v>
      </c>
      <c r="AG73" s="614">
        <v>1699.3389999999999</v>
      </c>
      <c r="AH73" s="455">
        <v>365.636481</v>
      </c>
      <c r="AI73" s="406">
        <v>2260.4808790000002</v>
      </c>
      <c r="AJ73" s="614">
        <v>3853.7213879999999</v>
      </c>
      <c r="AK73" s="614">
        <v>1226.17273</v>
      </c>
      <c r="AL73" s="455">
        <v>1994.361674</v>
      </c>
      <c r="AM73" s="406">
        <v>2538.738061</v>
      </c>
      <c r="AN73" s="614">
        <v>1851.639334</v>
      </c>
      <c r="AO73" s="614">
        <v>768.76579200000003</v>
      </c>
      <c r="AP73" s="455">
        <v>1654.3914139999999</v>
      </c>
      <c r="AQ73" s="406">
        <v>2701.5379699999999</v>
      </c>
      <c r="AR73" s="573"/>
    </row>
    <row r="74" spans="2:44" s="15" customFormat="1" ht="14.15" customHeight="1">
      <c r="B74" s="15" t="s">
        <v>270</v>
      </c>
      <c r="F74" s="448"/>
      <c r="G74" s="168">
        <f t="shared" ref="G74:N74" si="61">+SUM(G62:G73)</f>
        <v>523367</v>
      </c>
      <c r="H74" s="168">
        <f t="shared" si="61"/>
        <v>500556</v>
      </c>
      <c r="I74" s="168">
        <f t="shared" si="61"/>
        <v>527459</v>
      </c>
      <c r="J74" s="450">
        <f t="shared" si="61"/>
        <v>548254</v>
      </c>
      <c r="K74" s="168">
        <f t="shared" si="61"/>
        <v>592043</v>
      </c>
      <c r="L74" s="168">
        <f t="shared" si="61"/>
        <v>582076</v>
      </c>
      <c r="M74" s="168">
        <f t="shared" si="61"/>
        <v>623485</v>
      </c>
      <c r="N74" s="450">
        <f t="shared" si="61"/>
        <v>615987</v>
      </c>
      <c r="O74" s="168">
        <v>622849.8899999999</v>
      </c>
      <c r="P74" s="168">
        <f t="shared" ref="P74:Z74" si="62">SUM(P62:P73)</f>
        <v>663405.32299999997</v>
      </c>
      <c r="Q74" s="168">
        <f t="shared" si="62"/>
        <v>694840.71794799995</v>
      </c>
      <c r="R74" s="450">
        <f t="shared" si="62"/>
        <v>599578.0689999999</v>
      </c>
      <c r="S74" s="168">
        <f t="shared" si="62"/>
        <v>622159.19099999999</v>
      </c>
      <c r="T74" s="104">
        <f t="shared" si="62"/>
        <v>595951</v>
      </c>
      <c r="U74" s="104">
        <f t="shared" si="62"/>
        <v>561895.22799999977</v>
      </c>
      <c r="V74" s="437">
        <f t="shared" si="62"/>
        <v>597965.13912099996</v>
      </c>
      <c r="W74" s="104">
        <f t="shared" si="62"/>
        <v>665684.12799999991</v>
      </c>
      <c r="X74" s="104">
        <f t="shared" si="62"/>
        <v>660708.70000000007</v>
      </c>
      <c r="Y74" s="104">
        <f t="shared" si="62"/>
        <v>677371.84900000016</v>
      </c>
      <c r="Z74" s="437">
        <f t="shared" si="62"/>
        <v>825618.32299999986</v>
      </c>
      <c r="AA74" s="425">
        <f t="shared" ref="AA74:AF74" si="63">SUM(AA62:AA73)</f>
        <v>881039.48699999996</v>
      </c>
      <c r="AB74" s="425">
        <f t="shared" si="63"/>
        <v>768611.15500000003</v>
      </c>
      <c r="AC74" s="425">
        <f t="shared" si="63"/>
        <v>899823.3189999999</v>
      </c>
      <c r="AD74" s="437">
        <f t="shared" si="63"/>
        <v>1323116.4346760001</v>
      </c>
      <c r="AE74" s="104">
        <f>SUM(AE62:AE73)</f>
        <v>995166.53005900001</v>
      </c>
      <c r="AF74" s="425">
        <f t="shared" si="63"/>
        <v>1103093.087789</v>
      </c>
      <c r="AG74" s="425">
        <f t="shared" ref="AG74:AH74" si="64">SUM(AG62:AG73)</f>
        <v>1086251.912362</v>
      </c>
      <c r="AH74" s="437">
        <f t="shared" si="64"/>
        <v>1233957.1891730002</v>
      </c>
      <c r="AI74" s="104">
        <f t="shared" ref="AI74:AP74" si="65">SUM(AI62:AI73)</f>
        <v>1058446.9186660002</v>
      </c>
      <c r="AJ74" s="425">
        <f t="shared" si="65"/>
        <v>1457691.0632989998</v>
      </c>
      <c r="AK74" s="425">
        <f t="shared" si="65"/>
        <v>1076337.3666540002</v>
      </c>
      <c r="AL74" s="437">
        <f t="shared" si="65"/>
        <v>1739765.7963309998</v>
      </c>
      <c r="AM74" s="104">
        <f t="shared" si="65"/>
        <v>987305.07989500021</v>
      </c>
      <c r="AN74" s="425">
        <f t="shared" si="65"/>
        <v>892632.21595400001</v>
      </c>
      <c r="AO74" s="425">
        <f t="shared" si="65"/>
        <v>930777.44242700015</v>
      </c>
      <c r="AP74" s="437">
        <f t="shared" si="65"/>
        <v>973488.08986099984</v>
      </c>
      <c r="AQ74" s="104">
        <f t="shared" ref="AQ74" si="66">SUM(AQ62:AQ73)</f>
        <v>895688.42428599996</v>
      </c>
      <c r="AR74" s="573"/>
    </row>
    <row r="75" spans="2:44" ht="14.15" customHeight="1">
      <c r="F75" s="442"/>
      <c r="J75" s="442"/>
      <c r="N75" s="442"/>
      <c r="R75" s="442"/>
      <c r="T75" s="76"/>
      <c r="U75" s="76"/>
      <c r="V75" s="434"/>
      <c r="W75" s="76"/>
      <c r="X75" s="76"/>
      <c r="Y75" s="76"/>
      <c r="Z75" s="434"/>
      <c r="AC75" s="430"/>
      <c r="AD75" s="456"/>
      <c r="AE75" s="36"/>
      <c r="AH75" s="456"/>
      <c r="AI75" s="36"/>
      <c r="AJ75" s="671"/>
      <c r="AK75" s="671"/>
      <c r="AL75" s="671"/>
      <c r="AM75" s="671"/>
      <c r="AN75" s="671"/>
      <c r="AO75" s="716"/>
      <c r="AP75" s="671"/>
      <c r="AQ75" s="671"/>
    </row>
    <row r="76" spans="2:44" ht="14.15" customHeight="1" thickBot="1">
      <c r="B76" s="419" t="s">
        <v>271</v>
      </c>
      <c r="C76" s="423" t="s">
        <v>272</v>
      </c>
      <c r="D76" s="422"/>
      <c r="E76" s="422"/>
      <c r="F76" s="422"/>
      <c r="G76" s="423" t="s">
        <v>273</v>
      </c>
      <c r="H76" s="423"/>
      <c r="I76" s="423"/>
      <c r="J76" s="451"/>
      <c r="K76" s="423" t="s">
        <v>274</v>
      </c>
      <c r="L76" s="423"/>
      <c r="M76" s="423"/>
      <c r="N76" s="451"/>
      <c r="O76" s="423" t="s">
        <v>275</v>
      </c>
      <c r="P76" s="423"/>
      <c r="Q76" s="423"/>
      <c r="R76" s="451"/>
      <c r="S76" s="423" t="s">
        <v>276</v>
      </c>
      <c r="T76" s="423"/>
      <c r="U76" s="423"/>
      <c r="V76" s="451"/>
      <c r="W76" s="423" t="s">
        <v>277</v>
      </c>
      <c r="X76" s="423"/>
      <c r="Y76" s="423"/>
      <c r="Z76" s="451"/>
      <c r="AA76" s="423" t="s">
        <v>278</v>
      </c>
      <c r="AB76" s="423"/>
      <c r="AC76" s="423"/>
      <c r="AD76" s="451"/>
      <c r="AE76" s="423" t="s">
        <v>279</v>
      </c>
      <c r="AF76" s="423"/>
      <c r="AG76" s="423"/>
      <c r="AH76" s="451"/>
      <c r="AI76" s="423" t="s">
        <v>761</v>
      </c>
      <c r="AJ76" s="423"/>
      <c r="AK76" s="423"/>
      <c r="AL76" s="451"/>
      <c r="AM76" s="423" t="s">
        <v>803</v>
      </c>
      <c r="AN76" s="423"/>
      <c r="AO76" s="423"/>
      <c r="AP76" s="451"/>
      <c r="AQ76" s="423" t="s">
        <v>1045</v>
      </c>
    </row>
    <row r="77" spans="2:44" ht="14.15" customHeight="1" thickTop="1">
      <c r="B77" s="156" t="s">
        <v>280</v>
      </c>
      <c r="J77" s="442"/>
      <c r="N77" s="442"/>
      <c r="R77" s="442"/>
      <c r="V77" s="442"/>
      <c r="Z77" s="442"/>
      <c r="AD77" s="441"/>
      <c r="AH77" s="441"/>
      <c r="AL77" s="441"/>
      <c r="AP77" s="441"/>
    </row>
    <row r="78" spans="2:44" s="61" customFormat="1" ht="14.15" customHeight="1">
      <c r="B78" s="432" t="s">
        <v>281</v>
      </c>
      <c r="C78" s="424">
        <v>120</v>
      </c>
      <c r="D78" s="424"/>
      <c r="E78" s="424"/>
      <c r="F78" s="431"/>
      <c r="G78" s="424">
        <v>130</v>
      </c>
      <c r="H78" s="424"/>
      <c r="I78" s="424"/>
      <c r="J78" s="431"/>
      <c r="K78" s="424">
        <v>170</v>
      </c>
      <c r="L78" s="424"/>
      <c r="M78" s="424"/>
      <c r="N78" s="431"/>
      <c r="O78" s="424">
        <v>184</v>
      </c>
      <c r="P78" s="424"/>
      <c r="Q78" s="424"/>
      <c r="R78" s="431"/>
      <c r="S78" s="424">
        <v>198</v>
      </c>
      <c r="T78" s="424"/>
      <c r="U78" s="424"/>
      <c r="V78" s="431"/>
      <c r="W78" s="424">
        <v>206</v>
      </c>
      <c r="X78" s="424"/>
      <c r="Y78" s="424"/>
      <c r="Z78" s="431"/>
      <c r="AA78" s="424">
        <v>253</v>
      </c>
      <c r="AB78" s="424"/>
      <c r="AC78" s="424"/>
      <c r="AD78" s="431"/>
      <c r="AE78" s="424">
        <v>283</v>
      </c>
      <c r="AF78" s="424"/>
      <c r="AG78" s="424"/>
      <c r="AH78" s="431"/>
      <c r="AI78" s="424">
        <v>310</v>
      </c>
      <c r="AJ78" s="424"/>
      <c r="AK78" s="424"/>
      <c r="AL78" s="431"/>
      <c r="AM78" s="424">
        <v>326</v>
      </c>
      <c r="AN78" s="424"/>
      <c r="AO78" s="424"/>
      <c r="AP78" s="431"/>
      <c r="AQ78" s="424">
        <v>208</v>
      </c>
    </row>
    <row r="79" spans="2:44" s="61" customFormat="1" ht="14.15" customHeight="1">
      <c r="B79" s="432" t="s">
        <v>282</v>
      </c>
      <c r="C79" s="424" t="s">
        <v>112</v>
      </c>
      <c r="D79" s="424"/>
      <c r="E79" s="424"/>
      <c r="F79" s="431"/>
      <c r="G79" s="424" t="s">
        <v>112</v>
      </c>
      <c r="H79" s="424"/>
      <c r="I79" s="424"/>
      <c r="J79" s="431"/>
      <c r="K79" s="424" t="s">
        <v>112</v>
      </c>
      <c r="L79" s="424"/>
      <c r="M79" s="424"/>
      <c r="N79" s="431"/>
      <c r="O79" s="424" t="s">
        <v>112</v>
      </c>
      <c r="P79" s="424"/>
      <c r="Q79" s="424"/>
      <c r="R79" s="431"/>
      <c r="S79" s="424">
        <v>94</v>
      </c>
      <c r="T79" s="424"/>
      <c r="U79" s="424"/>
      <c r="V79" s="431"/>
      <c r="W79" s="424">
        <v>56</v>
      </c>
      <c r="X79" s="424"/>
      <c r="Y79" s="424"/>
      <c r="Z79" s="431"/>
      <c r="AA79" s="424">
        <v>56</v>
      </c>
      <c r="AB79" s="424"/>
      <c r="AC79" s="424"/>
      <c r="AD79" s="431"/>
      <c r="AE79" s="424" t="s">
        <v>112</v>
      </c>
      <c r="AF79" s="424"/>
      <c r="AG79" s="424"/>
      <c r="AH79" s="431"/>
      <c r="AI79" s="424" t="s">
        <v>112</v>
      </c>
      <c r="AJ79" s="424"/>
      <c r="AK79" s="424"/>
      <c r="AL79" s="431"/>
      <c r="AM79" s="424" t="s">
        <v>112</v>
      </c>
      <c r="AN79" s="424"/>
      <c r="AO79" s="424"/>
      <c r="AP79" s="431"/>
      <c r="AQ79" s="424" t="s">
        <v>112</v>
      </c>
    </row>
  </sheetData>
  <phoneticPr fontId="13" type="noConversion"/>
  <hyperlinks>
    <hyperlink ref="B1" location="Contenido!A1" display="Volver a contenido" xr:uid="{040B67EE-EC7A-469F-A390-A61BAE8EE8DF}"/>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67"/>
  <sheetViews>
    <sheetView showGridLines="0" zoomScale="85" zoomScaleNormal="130" workbookViewId="0">
      <pane xSplit="2" ySplit="2" topLeftCell="AW15"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8.54296875" style="12" customWidth="1"/>
    <col min="2" max="2" width="54.81640625" style="12" customWidth="1"/>
    <col min="3" max="6" width="11.453125" style="73"/>
    <col min="7" max="7" width="11.453125" style="109"/>
    <col min="8" max="9" width="11.453125" style="73"/>
    <col min="10" max="10" width="11.453125" style="110"/>
    <col min="11" max="11" width="11.453125" style="109"/>
    <col min="12" max="13" width="11.453125" style="73"/>
    <col min="14" max="14" width="11.453125" style="110"/>
    <col min="15" max="15" width="11.453125" style="109"/>
    <col min="16" max="18" width="11.453125" style="73"/>
    <col min="19" max="19" width="11.453125" style="109"/>
    <col min="20" max="22" width="11.453125" style="73"/>
    <col min="23" max="23" width="11.453125" style="109"/>
    <col min="24" max="26" width="11.453125" style="73"/>
    <col min="27" max="27" width="11.453125" style="185"/>
    <col min="28" max="29" width="11.453125" style="73"/>
    <col min="30" max="30" width="12.81640625" style="73" customWidth="1"/>
    <col min="31" max="31" width="13.7265625" style="185" bestFit="1" customWidth="1"/>
    <col min="32" max="34" width="11.453125" style="73"/>
    <col min="35" max="35" width="11.453125" style="185"/>
    <col min="36" max="38" width="11.453125" style="73"/>
    <col min="39" max="39" width="11.453125" style="185"/>
    <col min="40" max="41" width="11.453125" style="73"/>
    <col min="42" max="42" width="11.453125" style="110"/>
    <col min="43" max="45" width="11.453125" style="73"/>
    <col min="46" max="46" width="11.453125" style="502"/>
    <col min="47" max="47" width="11.453125" style="395"/>
    <col min="48" max="49" width="11.453125" style="73"/>
    <col min="50" max="50" width="11.453125" style="502"/>
    <col min="51" max="53" width="11.6328125" style="395" customWidth="1"/>
    <col min="54" max="54" width="11.453125" style="502"/>
    <col min="55" max="57" width="11.6328125" style="395" customWidth="1"/>
    <col min="58" max="58" width="11.453125" style="502"/>
    <col min="59" max="59" width="11.6328125" style="395" customWidth="1"/>
    <col min="60" max="16384" width="11.453125" style="12"/>
  </cols>
  <sheetData>
    <row r="1" spans="2:61" ht="14.15" customHeight="1">
      <c r="B1" s="533" t="s">
        <v>32</v>
      </c>
    </row>
    <row r="2" spans="2:61" ht="15" customHeight="1" thickBot="1">
      <c r="B2" s="419" t="s">
        <v>283</v>
      </c>
      <c r="C2" s="422" t="s">
        <v>284</v>
      </c>
      <c r="D2" s="422" t="s">
        <v>285</v>
      </c>
      <c r="E2" s="422" t="s">
        <v>286</v>
      </c>
      <c r="F2" s="422" t="s">
        <v>287</v>
      </c>
      <c r="G2" s="422" t="s">
        <v>288</v>
      </c>
      <c r="H2" s="422" t="s">
        <v>289</v>
      </c>
      <c r="I2" s="422" t="s">
        <v>290</v>
      </c>
      <c r="J2" s="422" t="s">
        <v>291</v>
      </c>
      <c r="K2" s="422" t="s">
        <v>292</v>
      </c>
      <c r="L2" s="422" t="s">
        <v>293</v>
      </c>
      <c r="M2" s="422" t="s">
        <v>294</v>
      </c>
      <c r="N2" s="422" t="s">
        <v>295</v>
      </c>
      <c r="O2" s="422" t="s">
        <v>296</v>
      </c>
      <c r="P2" s="422" t="s">
        <v>297</v>
      </c>
      <c r="Q2" s="422" t="s">
        <v>298</v>
      </c>
      <c r="R2" s="422" t="s">
        <v>299</v>
      </c>
      <c r="S2" s="422" t="s">
        <v>300</v>
      </c>
      <c r="T2" s="422" t="s">
        <v>301</v>
      </c>
      <c r="U2" s="422" t="s">
        <v>302</v>
      </c>
      <c r="V2" s="422" t="s">
        <v>303</v>
      </c>
      <c r="W2" s="422" t="s">
        <v>304</v>
      </c>
      <c r="X2" s="422" t="s">
        <v>305</v>
      </c>
      <c r="Y2" s="422" t="s">
        <v>306</v>
      </c>
      <c r="Z2" s="422" t="s">
        <v>307</v>
      </c>
      <c r="AA2" s="422" t="s">
        <v>308</v>
      </c>
      <c r="AB2" s="422" t="s">
        <v>309</v>
      </c>
      <c r="AC2" s="422" t="s">
        <v>310</v>
      </c>
      <c r="AD2" s="422" t="s">
        <v>311</v>
      </c>
      <c r="AE2" s="422" t="s">
        <v>160</v>
      </c>
      <c r="AF2" s="422" t="s">
        <v>161</v>
      </c>
      <c r="AG2" s="422" t="s">
        <v>162</v>
      </c>
      <c r="AH2" s="422" t="s">
        <v>163</v>
      </c>
      <c r="AI2" s="422" t="s">
        <v>312</v>
      </c>
      <c r="AJ2" s="422" t="s">
        <v>313</v>
      </c>
      <c r="AK2" s="422" t="s">
        <v>314</v>
      </c>
      <c r="AL2" s="422" t="s">
        <v>315</v>
      </c>
      <c r="AM2" s="422" t="s">
        <v>316</v>
      </c>
      <c r="AN2" s="422" t="s">
        <v>317</v>
      </c>
      <c r="AO2" s="422" t="s">
        <v>318</v>
      </c>
      <c r="AP2" s="433" t="s">
        <v>62</v>
      </c>
      <c r="AQ2" s="422" t="s">
        <v>63</v>
      </c>
      <c r="AR2" s="422" t="s">
        <v>64</v>
      </c>
      <c r="AS2" s="422" t="s">
        <v>65</v>
      </c>
      <c r="AT2" s="433" t="s">
        <v>66</v>
      </c>
      <c r="AU2" s="422" t="s">
        <v>67</v>
      </c>
      <c r="AV2" s="422" t="s">
        <v>68</v>
      </c>
      <c r="AW2" s="422" t="s">
        <v>723</v>
      </c>
      <c r="AX2" s="433" t="s">
        <v>750</v>
      </c>
      <c r="AY2" s="422" t="s">
        <v>759</v>
      </c>
      <c r="AZ2" s="422" t="s">
        <v>768</v>
      </c>
      <c r="BA2" s="422" t="s">
        <v>779</v>
      </c>
      <c r="BB2" s="433" t="s">
        <v>785</v>
      </c>
      <c r="BC2" s="422" t="s">
        <v>802</v>
      </c>
      <c r="BD2" s="422" t="s">
        <v>808</v>
      </c>
      <c r="BE2" s="422" t="s">
        <v>846</v>
      </c>
      <c r="BF2" s="433" t="s">
        <v>887</v>
      </c>
      <c r="BG2" s="422" t="s">
        <v>1031</v>
      </c>
    </row>
    <row r="3" spans="2:61" s="72" customFormat="1" ht="15" customHeight="1" thickTop="1">
      <c r="B3" s="529"/>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1"/>
      <c r="AQ3" s="530"/>
      <c r="AR3" s="530"/>
      <c r="AS3" s="530"/>
      <c r="AT3" s="531"/>
      <c r="AU3" s="530"/>
      <c r="AV3" s="530"/>
      <c r="AW3" s="530"/>
      <c r="AX3" s="531"/>
      <c r="AY3" s="530"/>
      <c r="AZ3" s="530"/>
      <c r="BA3" s="530"/>
      <c r="BB3" s="531"/>
      <c r="BC3" s="530"/>
      <c r="BD3" s="530"/>
      <c r="BE3" s="673"/>
      <c r="BF3" s="531"/>
      <c r="BG3" s="530"/>
      <c r="BH3" s="633"/>
      <c r="BI3" s="633"/>
    </row>
    <row r="4" spans="2:61" ht="14.15" customHeight="1">
      <c r="B4" s="415" t="s">
        <v>320</v>
      </c>
      <c r="AI4" s="673"/>
      <c r="AJ4" s="673"/>
      <c r="AK4" s="673"/>
      <c r="AM4" s="673"/>
      <c r="AN4" s="673"/>
      <c r="AO4" s="673"/>
      <c r="AQ4" s="673"/>
      <c r="AR4" s="673"/>
      <c r="AS4" s="673"/>
      <c r="AU4" s="673"/>
      <c r="AV4" s="673"/>
      <c r="AW4" s="673"/>
      <c r="AY4" s="673"/>
      <c r="AZ4" s="673"/>
      <c r="BA4" s="673"/>
      <c r="BC4" s="673"/>
      <c r="BD4" s="673"/>
      <c r="BE4" s="673"/>
      <c r="BG4" s="673"/>
      <c r="BH4" s="673"/>
    </row>
    <row r="5" spans="2:61" ht="14.15" customHeight="1">
      <c r="B5" s="210" t="s">
        <v>321</v>
      </c>
      <c r="C5" s="186"/>
      <c r="D5" s="186"/>
      <c r="E5" s="186"/>
      <c r="F5" s="186"/>
      <c r="G5" s="187"/>
      <c r="H5" s="188"/>
      <c r="I5" s="188"/>
      <c r="J5" s="189"/>
      <c r="K5" s="187"/>
      <c r="L5" s="188"/>
      <c r="M5" s="188"/>
      <c r="N5" s="189"/>
      <c r="O5" s="187"/>
      <c r="P5" s="186"/>
      <c r="Q5" s="186"/>
      <c r="R5" s="186"/>
      <c r="S5" s="187"/>
      <c r="T5" s="186"/>
      <c r="U5" s="186"/>
      <c r="V5" s="186"/>
      <c r="W5" s="187"/>
      <c r="X5" s="186"/>
      <c r="Y5" s="186"/>
      <c r="Z5" s="186"/>
      <c r="AA5" s="190"/>
      <c r="AB5" s="186"/>
      <c r="AC5" s="186"/>
      <c r="AD5" s="186"/>
      <c r="AE5" s="190"/>
      <c r="AF5" s="186"/>
      <c r="AG5" s="186"/>
      <c r="AH5" s="186"/>
      <c r="AI5" s="190"/>
      <c r="AJ5" s="186"/>
      <c r="AK5" s="186"/>
      <c r="AL5" s="186"/>
      <c r="AM5" s="190"/>
      <c r="AN5" s="186"/>
      <c r="AO5" s="186"/>
      <c r="AP5" s="189"/>
      <c r="AQ5" s="190"/>
      <c r="AR5" s="186"/>
      <c r="AS5" s="186"/>
      <c r="AT5" s="503"/>
      <c r="AU5" s="190"/>
      <c r="AV5" s="186"/>
      <c r="AW5" s="186"/>
      <c r="AX5" s="503"/>
      <c r="AY5" s="190"/>
      <c r="AZ5" s="186"/>
      <c r="BA5" s="186"/>
      <c r="BB5" s="503"/>
      <c r="BC5" s="190"/>
      <c r="BD5" s="186"/>
      <c r="BE5" s="673"/>
      <c r="BF5" s="503"/>
      <c r="BG5" s="190"/>
      <c r="BH5" s="186"/>
    </row>
    <row r="6" spans="2:61" ht="14.15" customHeight="1">
      <c r="B6" s="57" t="s">
        <v>323</v>
      </c>
      <c r="C6" s="186">
        <v>1599.2890399391363</v>
      </c>
      <c r="D6" s="186">
        <v>1105.4473680586527</v>
      </c>
      <c r="E6" s="186">
        <v>1092.1840161700002</v>
      </c>
      <c r="F6" s="186">
        <v>1242.2495411200002</v>
      </c>
      <c r="G6" s="187">
        <v>1615.3899892600002</v>
      </c>
      <c r="H6" s="188">
        <v>1505.2567325999999</v>
      </c>
      <c r="I6" s="188">
        <v>1429.2237078200001</v>
      </c>
      <c r="J6" s="189">
        <v>1620.1593234600005</v>
      </c>
      <c r="K6" s="187">
        <v>1739.49997562</v>
      </c>
      <c r="L6" s="188">
        <v>1692.2528107200001</v>
      </c>
      <c r="M6" s="188">
        <v>1293.4025071000001</v>
      </c>
      <c r="N6" s="189">
        <v>1711.1677089099999</v>
      </c>
      <c r="O6" s="187">
        <v>1721.60793087</v>
      </c>
      <c r="P6" s="186">
        <v>1386.6309754399999</v>
      </c>
      <c r="Q6" s="186">
        <v>1064.9411481799998</v>
      </c>
      <c r="R6" s="186">
        <v>1971.5201794</v>
      </c>
      <c r="S6" s="187">
        <v>1792.3649857699997</v>
      </c>
      <c r="T6" s="186">
        <v>1323.5267063900001</v>
      </c>
      <c r="U6" s="186">
        <v>1230</v>
      </c>
      <c r="V6" s="186">
        <v>1250.0051609799998</v>
      </c>
      <c r="W6" s="187">
        <v>1246.42425473</v>
      </c>
      <c r="X6" s="186">
        <v>1324.8076976300001</v>
      </c>
      <c r="Y6" s="186">
        <v>1112.5204080399999</v>
      </c>
      <c r="Z6" s="186">
        <v>1542.3825806499997</v>
      </c>
      <c r="AA6" s="187">
        <f>+AA7+AA8+AA9</f>
        <v>1037.0766634699999</v>
      </c>
      <c r="AB6" s="186">
        <f t="shared" ref="AB6:AD6" si="0">+AB7+AB8+AB9</f>
        <v>1034.1528330400001</v>
      </c>
      <c r="AC6" s="186">
        <f t="shared" si="0"/>
        <v>833.61036053000009</v>
      </c>
      <c r="AD6" s="186">
        <f t="shared" si="0"/>
        <v>1110.1842130499999</v>
      </c>
      <c r="AE6" s="190">
        <v>1116.9837265400001</v>
      </c>
      <c r="AF6" s="186">
        <v>1244.3694409700004</v>
      </c>
      <c r="AG6" s="186">
        <v>987.61292587000003</v>
      </c>
      <c r="AH6" s="186">
        <v>1036.8413204499998</v>
      </c>
      <c r="AI6" s="190">
        <v>875.24345567</v>
      </c>
      <c r="AJ6" s="186">
        <v>840.36522336999997</v>
      </c>
      <c r="AK6" s="186">
        <v>987.88384958999995</v>
      </c>
      <c r="AL6" s="186">
        <v>964.13457095000024</v>
      </c>
      <c r="AM6" s="190">
        <v>1223.1888575599999</v>
      </c>
      <c r="AN6" s="186">
        <v>1178.3484030699999</v>
      </c>
      <c r="AO6" s="186">
        <v>1017.978608852547</v>
      </c>
      <c r="AP6" s="189">
        <v>1383.1322365674532</v>
      </c>
      <c r="AQ6" s="186">
        <f t="shared" ref="AQ6:AZ6" si="1">+SUM(AQ7:AQ9)</f>
        <v>1449.4997850999998</v>
      </c>
      <c r="AR6" s="186">
        <f t="shared" si="1"/>
        <v>1343</v>
      </c>
      <c r="AS6" s="186">
        <f t="shared" si="1"/>
        <v>1170</v>
      </c>
      <c r="AT6" s="189">
        <f t="shared" si="1"/>
        <v>1492.3796886999999</v>
      </c>
      <c r="AU6" s="186">
        <f t="shared" si="1"/>
        <v>1576.07868061</v>
      </c>
      <c r="AV6" s="186">
        <f t="shared" si="1"/>
        <v>1088.9000000000001</v>
      </c>
      <c r="AW6" s="186">
        <f t="shared" si="1"/>
        <v>1053.2924400700001</v>
      </c>
      <c r="AX6" s="505">
        <f t="shared" si="1"/>
        <v>1254.6316963099998</v>
      </c>
      <c r="AY6" s="878">
        <f t="shared" si="1"/>
        <v>904.95521787000007</v>
      </c>
      <c r="AZ6" s="878">
        <f t="shared" si="1"/>
        <v>1354.3</v>
      </c>
      <c r="BA6" s="878">
        <f t="shared" ref="BA6" si="2">+SUM(BA7:BA9)</f>
        <v>985.25800619999995</v>
      </c>
      <c r="BB6" s="505">
        <f t="shared" ref="BB6" si="3">+SUM(BB7:BB9)</f>
        <v>1144.23504297</v>
      </c>
      <c r="BC6" s="878">
        <f>+SUM(BC7:BC9)</f>
        <v>1345.5185284299998</v>
      </c>
      <c r="BD6" s="878">
        <f>+SUM(BD7:BD9)</f>
        <v>1299.1776253800001</v>
      </c>
      <c r="BE6" s="878">
        <v>1018.1304599999997</v>
      </c>
      <c r="BF6" s="505">
        <f t="shared" ref="BF6" si="4">+SUM(BF7:BF9)</f>
        <v>1191</v>
      </c>
      <c r="BG6" s="878">
        <f>+SUM(BG7:BG9)</f>
        <v>1573.4499424799999</v>
      </c>
    </row>
    <row r="7" spans="2:61" s="629" customFormat="1" ht="14.15" customHeight="1">
      <c r="B7" s="623" t="s">
        <v>324</v>
      </c>
      <c r="C7" s="624">
        <v>1336.0455452600002</v>
      </c>
      <c r="D7" s="624">
        <v>790.68137837999996</v>
      </c>
      <c r="E7" s="624">
        <v>560.24219480999989</v>
      </c>
      <c r="F7" s="624">
        <v>692.29373118000001</v>
      </c>
      <c r="G7" s="625">
        <v>852.26330388000008</v>
      </c>
      <c r="H7" s="626">
        <v>888.23580790999983</v>
      </c>
      <c r="I7" s="626">
        <v>786.92225435</v>
      </c>
      <c r="J7" s="627">
        <v>967.20851933000017</v>
      </c>
      <c r="K7" s="625">
        <v>1104.7924873499999</v>
      </c>
      <c r="L7" s="626">
        <v>970.48596451999992</v>
      </c>
      <c r="M7" s="626">
        <v>637.90516142000001</v>
      </c>
      <c r="N7" s="627">
        <v>907.59872164999979</v>
      </c>
      <c r="O7" s="625">
        <v>876.64916531999995</v>
      </c>
      <c r="P7" s="624">
        <v>730.22092755000006</v>
      </c>
      <c r="Q7" s="624">
        <v>552.50700516999984</v>
      </c>
      <c r="R7" s="624">
        <v>609.50707079999995</v>
      </c>
      <c r="S7" s="625">
        <v>509.33922193000001</v>
      </c>
      <c r="T7" s="624">
        <v>828.57718184999999</v>
      </c>
      <c r="U7" s="624">
        <v>751.79249829000003</v>
      </c>
      <c r="V7" s="624">
        <v>929.67471522000005</v>
      </c>
      <c r="W7" s="625">
        <v>1053.0329706500002</v>
      </c>
      <c r="X7" s="624">
        <v>1105.7262727400002</v>
      </c>
      <c r="Y7" s="624">
        <v>901.62806460000002</v>
      </c>
      <c r="Z7" s="624">
        <v>1213.9758931599997</v>
      </c>
      <c r="AA7" s="628">
        <v>1037.0766634699999</v>
      </c>
      <c r="AB7" s="624">
        <v>1034.1528330400001</v>
      </c>
      <c r="AC7" s="624">
        <v>833.61036053000009</v>
      </c>
      <c r="AD7" s="624">
        <v>1110.1842130499999</v>
      </c>
      <c r="AE7" s="628">
        <v>838.27067657000009</v>
      </c>
      <c r="AF7" s="624">
        <v>1056.3936954300002</v>
      </c>
      <c r="AG7" s="624">
        <v>813.79525716000012</v>
      </c>
      <c r="AH7" s="624">
        <v>1030.0795987799997</v>
      </c>
      <c r="AI7" s="628">
        <v>865.0096547600001</v>
      </c>
      <c r="AJ7" s="624">
        <v>792.3795143399999</v>
      </c>
      <c r="AK7" s="624">
        <v>978.33345146999989</v>
      </c>
      <c r="AL7" s="624">
        <v>955.96492215000012</v>
      </c>
      <c r="AM7" s="628">
        <v>1211.76573678</v>
      </c>
      <c r="AN7" s="624">
        <v>1168.15976153</v>
      </c>
      <c r="AO7" s="624">
        <v>1005.4271567925471</v>
      </c>
      <c r="AP7" s="627">
        <v>1343.9522659074532</v>
      </c>
      <c r="AQ7" s="624">
        <v>1419.1</v>
      </c>
      <c r="AR7" s="624">
        <v>1331</v>
      </c>
      <c r="AS7" s="624">
        <v>1128</v>
      </c>
      <c r="AT7" s="627">
        <v>1340.8800563399998</v>
      </c>
      <c r="AU7" s="624">
        <v>1226.9786806099999</v>
      </c>
      <c r="AV7" s="624">
        <v>914.3</v>
      </c>
      <c r="AW7" s="624">
        <v>707.39244007000013</v>
      </c>
      <c r="AX7" s="876">
        <v>830.93169630999989</v>
      </c>
      <c r="AY7" s="877">
        <v>660.95521786999996</v>
      </c>
      <c r="AZ7" s="877">
        <v>1088.7</v>
      </c>
      <c r="BA7" s="877">
        <v>756.25800619999995</v>
      </c>
      <c r="BB7" s="876">
        <v>763.83504297000013</v>
      </c>
      <c r="BC7" s="877">
        <v>1214.7185284299999</v>
      </c>
      <c r="BD7" s="877">
        <v>1194.7</v>
      </c>
      <c r="BE7" s="877">
        <v>898.43983066999976</v>
      </c>
      <c r="BF7" s="876">
        <v>1077.8</v>
      </c>
      <c r="BG7" s="877">
        <v>1417.6180543400001</v>
      </c>
    </row>
    <row r="8" spans="2:61" s="629" customFormat="1" ht="14.15" customHeight="1">
      <c r="B8" s="623" t="s">
        <v>818</v>
      </c>
      <c r="C8" s="624">
        <v>0</v>
      </c>
      <c r="D8" s="624">
        <v>0</v>
      </c>
      <c r="E8" s="624">
        <v>0</v>
      </c>
      <c r="F8" s="624">
        <v>0</v>
      </c>
      <c r="G8" s="625">
        <v>0</v>
      </c>
      <c r="H8" s="626">
        <v>0</v>
      </c>
      <c r="I8" s="626">
        <v>0</v>
      </c>
      <c r="J8" s="627">
        <v>0</v>
      </c>
      <c r="K8" s="625">
        <v>0</v>
      </c>
      <c r="L8" s="626">
        <v>0</v>
      </c>
      <c r="M8" s="626">
        <v>0</v>
      </c>
      <c r="N8" s="627">
        <v>0</v>
      </c>
      <c r="O8" s="625">
        <v>0</v>
      </c>
      <c r="P8" s="624">
        <v>0</v>
      </c>
      <c r="Q8" s="624">
        <v>0</v>
      </c>
      <c r="R8" s="624">
        <v>0</v>
      </c>
      <c r="S8" s="625">
        <v>0</v>
      </c>
      <c r="T8" s="624">
        <v>0</v>
      </c>
      <c r="U8" s="624">
        <v>0</v>
      </c>
      <c r="V8" s="624">
        <v>0</v>
      </c>
      <c r="W8" s="625">
        <v>0</v>
      </c>
      <c r="X8" s="624">
        <v>0</v>
      </c>
      <c r="Y8" s="624">
        <v>1.8207861600000002</v>
      </c>
      <c r="Z8" s="624">
        <v>3.5668211199999997</v>
      </c>
      <c r="AA8" s="628">
        <v>0</v>
      </c>
      <c r="AB8" s="624">
        <v>0</v>
      </c>
      <c r="AC8" s="624">
        <v>0</v>
      </c>
      <c r="AD8" s="624">
        <v>0</v>
      </c>
      <c r="AE8" s="628">
        <v>5.3816241800000002</v>
      </c>
      <c r="AF8" s="624">
        <v>4.5304601399999997</v>
      </c>
      <c r="AG8" s="624">
        <v>5.0266511100000004</v>
      </c>
      <c r="AH8" s="624">
        <v>4.8850816699999999</v>
      </c>
      <c r="AI8" s="628">
        <v>5.8424409099999997</v>
      </c>
      <c r="AJ8" s="624">
        <v>8.0176690300000004</v>
      </c>
      <c r="AK8" s="624">
        <v>8.6230381200000004</v>
      </c>
      <c r="AL8" s="624">
        <v>8.1696488000000009</v>
      </c>
      <c r="AM8" s="628">
        <v>11.42312078</v>
      </c>
      <c r="AN8" s="624">
        <v>9.2361961099999998</v>
      </c>
      <c r="AO8" s="624">
        <v>12.551452060000003</v>
      </c>
      <c r="AP8" s="627">
        <v>14.660799320000001</v>
      </c>
      <c r="AQ8" s="624">
        <v>11.799785100000001</v>
      </c>
      <c r="AR8" s="624">
        <v>11</v>
      </c>
      <c r="AS8" s="624">
        <v>18</v>
      </c>
      <c r="AT8" s="627">
        <v>24.332175880000001</v>
      </c>
      <c r="AU8" s="624">
        <v>44.5</v>
      </c>
      <c r="AV8" s="624">
        <v>64.599999999999994</v>
      </c>
      <c r="AW8" s="624">
        <v>91.7</v>
      </c>
      <c r="AX8" s="876">
        <v>85</v>
      </c>
      <c r="AY8" s="877">
        <v>97.2</v>
      </c>
      <c r="AZ8" s="877">
        <v>87.1</v>
      </c>
      <c r="BA8" s="877">
        <v>106.9</v>
      </c>
      <c r="BB8" s="876">
        <v>104.4</v>
      </c>
      <c r="BC8" s="877">
        <v>108</v>
      </c>
      <c r="BD8" s="877">
        <v>103.2</v>
      </c>
      <c r="BE8" s="877">
        <v>115.91062932999999</v>
      </c>
      <c r="BF8" s="876">
        <v>106.5</v>
      </c>
      <c r="BG8" s="877">
        <v>150.23188814</v>
      </c>
    </row>
    <row r="9" spans="2:61" s="629" customFormat="1" ht="14.15" customHeight="1">
      <c r="B9" s="623" t="s">
        <v>769</v>
      </c>
      <c r="C9" s="624">
        <v>262.75789276913628</v>
      </c>
      <c r="D9" s="624">
        <v>314.7553434686526</v>
      </c>
      <c r="E9" s="624">
        <v>531.85442035000005</v>
      </c>
      <c r="F9" s="624">
        <v>549.89837659</v>
      </c>
      <c r="G9" s="625">
        <v>763.13869810999995</v>
      </c>
      <c r="H9" s="626">
        <v>617.01729362000003</v>
      </c>
      <c r="I9" s="626">
        <v>642.46070218</v>
      </c>
      <c r="J9" s="627">
        <v>652.79122858999995</v>
      </c>
      <c r="K9" s="625">
        <v>634.84623912999996</v>
      </c>
      <c r="L9" s="626">
        <v>721.74532828000008</v>
      </c>
      <c r="M9" s="626">
        <v>655.48825780999994</v>
      </c>
      <c r="N9" s="627">
        <v>803.44990101999997</v>
      </c>
      <c r="O9" s="625">
        <v>844.95876554999995</v>
      </c>
      <c r="P9" s="624">
        <v>656.41004788999999</v>
      </c>
      <c r="Q9" s="624">
        <v>512.43414300999996</v>
      </c>
      <c r="R9" s="624">
        <v>1362.0131086000001</v>
      </c>
      <c r="S9" s="625">
        <v>1283.0257638400001</v>
      </c>
      <c r="T9" s="624">
        <v>494.94952454000008</v>
      </c>
      <c r="U9" s="624">
        <v>478.49939879000004</v>
      </c>
      <c r="V9" s="624">
        <v>320.33044575999998</v>
      </c>
      <c r="W9" s="625">
        <v>193.39128407999999</v>
      </c>
      <c r="X9" s="624">
        <v>219.08142488999997</v>
      </c>
      <c r="Y9" s="624">
        <v>209.07155728000001</v>
      </c>
      <c r="Z9" s="624">
        <v>324.83986636999998</v>
      </c>
      <c r="AA9" s="628">
        <v>0</v>
      </c>
      <c r="AB9" s="624">
        <v>0</v>
      </c>
      <c r="AC9" s="624">
        <v>0</v>
      </c>
      <c r="AD9" s="624">
        <v>0</v>
      </c>
      <c r="AE9" s="628">
        <v>273.33142579000003</v>
      </c>
      <c r="AF9" s="624">
        <v>183.44528539999999</v>
      </c>
      <c r="AG9" s="624">
        <v>168.79101759999998</v>
      </c>
      <c r="AH9" s="624">
        <v>1.8766399999999999</v>
      </c>
      <c r="AI9" s="628">
        <v>4.3913600000000006</v>
      </c>
      <c r="AJ9" s="624">
        <v>39.968040000000002</v>
      </c>
      <c r="AK9" s="624">
        <v>0.92735999999999996</v>
      </c>
      <c r="AL9" s="624">
        <v>0</v>
      </c>
      <c r="AM9" s="628">
        <v>0</v>
      </c>
      <c r="AN9" s="624">
        <v>0.95244543000000004</v>
      </c>
      <c r="AO9" s="624">
        <v>0</v>
      </c>
      <c r="AP9" s="627">
        <v>24.519171340000003</v>
      </c>
      <c r="AQ9" s="624">
        <v>18.600000000000001</v>
      </c>
      <c r="AR9" s="624">
        <v>1</v>
      </c>
      <c r="AS9" s="624">
        <v>24</v>
      </c>
      <c r="AT9" s="627">
        <v>127.16745648000001</v>
      </c>
      <c r="AU9" s="624">
        <v>304.60000000000002</v>
      </c>
      <c r="AV9" s="624">
        <v>110</v>
      </c>
      <c r="AW9" s="624">
        <v>254.2</v>
      </c>
      <c r="AX9" s="876">
        <v>338.7</v>
      </c>
      <c r="AY9" s="877">
        <v>146.80000000000001</v>
      </c>
      <c r="AZ9" s="877">
        <v>178.5</v>
      </c>
      <c r="BA9" s="877">
        <v>122.1</v>
      </c>
      <c r="BB9" s="876">
        <v>276</v>
      </c>
      <c r="BC9" s="877">
        <v>22.8</v>
      </c>
      <c r="BD9" s="877">
        <v>1.2776253799999999</v>
      </c>
      <c r="BE9" s="877">
        <v>3.8</v>
      </c>
      <c r="BF9" s="876">
        <v>6.7</v>
      </c>
      <c r="BG9" s="877">
        <v>5.6</v>
      </c>
    </row>
    <row r="10" spans="2:61" s="629" customFormat="1" ht="14.15" customHeight="1">
      <c r="B10" s="623" t="s">
        <v>890</v>
      </c>
      <c r="C10" s="624"/>
      <c r="D10" s="624"/>
      <c r="E10" s="624"/>
      <c r="F10" s="624"/>
      <c r="G10" s="625"/>
      <c r="H10" s="626"/>
      <c r="I10" s="626"/>
      <c r="J10" s="627"/>
      <c r="K10" s="625"/>
      <c r="L10" s="626"/>
      <c r="M10" s="626"/>
      <c r="N10" s="627"/>
      <c r="O10" s="625"/>
      <c r="P10" s="624"/>
      <c r="Q10" s="624"/>
      <c r="R10" s="624"/>
      <c r="S10" s="625"/>
      <c r="T10" s="624"/>
      <c r="U10" s="624"/>
      <c r="V10" s="624"/>
      <c r="W10" s="625"/>
      <c r="X10" s="624"/>
      <c r="Y10" s="624"/>
      <c r="Z10" s="624"/>
      <c r="AA10" s="628"/>
      <c r="AB10" s="624"/>
      <c r="AC10" s="624"/>
      <c r="AD10" s="624"/>
      <c r="AE10" s="628"/>
      <c r="AF10" s="624"/>
      <c r="AG10" s="624"/>
      <c r="AH10" s="624"/>
      <c r="AI10" s="628"/>
      <c r="AJ10" s="624"/>
      <c r="AK10" s="624"/>
      <c r="AL10" s="624"/>
      <c r="AM10" s="628"/>
      <c r="AN10" s="624"/>
      <c r="AO10" s="624"/>
      <c r="AP10" s="627"/>
      <c r="AQ10" s="624"/>
      <c r="AR10" s="624"/>
      <c r="AS10" s="624"/>
      <c r="AT10" s="627"/>
      <c r="AU10" s="624"/>
      <c r="AV10" s="624"/>
      <c r="AW10" s="624"/>
      <c r="AX10" s="876"/>
      <c r="AY10" s="877"/>
      <c r="AZ10" s="877"/>
      <c r="BA10" s="877"/>
      <c r="BB10" s="876"/>
      <c r="BC10" s="877"/>
      <c r="BD10" s="877"/>
      <c r="BE10" s="877">
        <v>2.7</v>
      </c>
      <c r="BF10" s="876">
        <v>3.1</v>
      </c>
      <c r="BG10" s="877">
        <v>8.775753120000001</v>
      </c>
    </row>
    <row r="11" spans="2:61" ht="14.15" customHeight="1">
      <c r="B11" s="57" t="s">
        <v>326</v>
      </c>
      <c r="C11" s="186">
        <v>890.70540400499999</v>
      </c>
      <c r="D11" s="186">
        <v>759.03334271750009</v>
      </c>
      <c r="E11" s="186">
        <v>725.79983972416665</v>
      </c>
      <c r="F11" s="186">
        <v>822.87768282333332</v>
      </c>
      <c r="G11" s="187">
        <v>949.26281692250382</v>
      </c>
      <c r="H11" s="188">
        <v>938.26521816731793</v>
      </c>
      <c r="I11" s="188">
        <v>864.66531075748958</v>
      </c>
      <c r="J11" s="189">
        <v>965.82102689499959</v>
      </c>
      <c r="K11" s="187">
        <v>1078.63397435</v>
      </c>
      <c r="L11" s="188">
        <v>1042.5226848</v>
      </c>
      <c r="M11" s="188">
        <v>1044.9319657799999</v>
      </c>
      <c r="N11" s="189">
        <v>1101.9181458999999</v>
      </c>
      <c r="O11" s="187">
        <v>1166.0236018400001</v>
      </c>
      <c r="P11" s="186">
        <v>1166.1745631800002</v>
      </c>
      <c r="Q11" s="186">
        <v>1293.6247906899998</v>
      </c>
      <c r="R11" s="186">
        <v>1374.7413362978289</v>
      </c>
      <c r="S11" s="187">
        <v>1268.2737648300001</v>
      </c>
      <c r="T11" s="186">
        <v>922</v>
      </c>
      <c r="U11" s="186">
        <v>909</v>
      </c>
      <c r="V11" s="186">
        <v>883.17980924000017</v>
      </c>
      <c r="W11" s="187">
        <v>724.8</v>
      </c>
      <c r="X11" s="186">
        <v>707.5</v>
      </c>
      <c r="Y11" s="186">
        <v>712.7</v>
      </c>
      <c r="Z11" s="186">
        <v>772.67145137</v>
      </c>
      <c r="AA11" s="190">
        <v>765.68452060000004</v>
      </c>
      <c r="AB11" s="186">
        <v>777.41614648999985</v>
      </c>
      <c r="AC11" s="186">
        <v>740.05141087000004</v>
      </c>
      <c r="AD11" s="186">
        <v>855.9253804299999</v>
      </c>
      <c r="AE11" s="190">
        <v>785.48039446000007</v>
      </c>
      <c r="AF11" s="186">
        <v>794.20773639000004</v>
      </c>
      <c r="AG11" s="186">
        <v>805.66708472908999</v>
      </c>
      <c r="AH11" s="186">
        <v>894.96588501973338</v>
      </c>
      <c r="AI11" s="190">
        <v>812.1</v>
      </c>
      <c r="AJ11" s="186">
        <v>741.6966891699999</v>
      </c>
      <c r="AK11" s="186">
        <v>679.90856145000009</v>
      </c>
      <c r="AL11" s="186">
        <v>837.12281978999999</v>
      </c>
      <c r="AM11" s="190">
        <v>880.89</v>
      </c>
      <c r="AN11" s="186">
        <v>911.5664469100002</v>
      </c>
      <c r="AO11" s="186">
        <v>822.00295819000007</v>
      </c>
      <c r="AP11" s="189">
        <v>1018.57857829</v>
      </c>
      <c r="AQ11" s="186">
        <v>962.6</v>
      </c>
      <c r="AR11" s="186">
        <v>997</v>
      </c>
      <c r="AS11" s="186">
        <v>949</v>
      </c>
      <c r="AT11" s="189">
        <v>997.20820432999903</v>
      </c>
      <c r="AU11" s="409">
        <v>1041.0999999999999</v>
      </c>
      <c r="AV11" s="186">
        <v>1073.0995301299999</v>
      </c>
      <c r="AW11" s="186">
        <v>1050.1295484099992</v>
      </c>
      <c r="AX11" s="505">
        <v>1187.3260531499991</v>
      </c>
      <c r="AY11" s="410">
        <v>1234.0359626199995</v>
      </c>
      <c r="AZ11" s="410">
        <v>1166.7</v>
      </c>
      <c r="BA11" s="410">
        <v>1090.2549463799992</v>
      </c>
      <c r="BB11" s="505">
        <v>1228.6204451399992</v>
      </c>
      <c r="BC11" s="410">
        <v>1393.0739859299993</v>
      </c>
      <c r="BD11" s="410">
        <v>1355.8</v>
      </c>
      <c r="BE11" s="410">
        <v>1335.9521766799994</v>
      </c>
      <c r="BF11" s="505">
        <v>1342.6644028099995</v>
      </c>
      <c r="BG11" s="410">
        <v>1411.9845227299988</v>
      </c>
      <c r="BH11" s="70"/>
    </row>
    <row r="12" spans="2:61" ht="14.15" customHeight="1">
      <c r="B12" s="57" t="s">
        <v>762</v>
      </c>
      <c r="C12" s="186" t="s">
        <v>83</v>
      </c>
      <c r="D12" s="186" t="s">
        <v>83</v>
      </c>
      <c r="E12" s="186" t="s">
        <v>83</v>
      </c>
      <c r="F12" s="186" t="s">
        <v>83</v>
      </c>
      <c r="G12" s="187" t="s">
        <v>83</v>
      </c>
      <c r="H12" s="188" t="s">
        <v>83</v>
      </c>
      <c r="I12" s="188" t="s">
        <v>83</v>
      </c>
      <c r="J12" s="189" t="s">
        <v>83</v>
      </c>
      <c r="K12" s="187" t="s">
        <v>83</v>
      </c>
      <c r="L12" s="188" t="s">
        <v>83</v>
      </c>
      <c r="M12" s="188" t="s">
        <v>83</v>
      </c>
      <c r="N12" s="189" t="s">
        <v>83</v>
      </c>
      <c r="O12" s="187">
        <v>148.14873726870826</v>
      </c>
      <c r="P12" s="186">
        <v>149.18883401524462</v>
      </c>
      <c r="Q12" s="186">
        <v>155.41512510976719</v>
      </c>
      <c r="R12" s="186">
        <v>170.25726402573935</v>
      </c>
      <c r="S12" s="187">
        <v>172.43233333333333</v>
      </c>
      <c r="T12" s="186">
        <v>165.64533333333335</v>
      </c>
      <c r="U12" s="186">
        <v>165.46299999999999</v>
      </c>
      <c r="V12" s="186">
        <v>166.37033333333332</v>
      </c>
      <c r="W12" s="187">
        <v>177.64599999999999</v>
      </c>
      <c r="X12" s="186">
        <v>177.45866666666666</v>
      </c>
      <c r="Y12" s="186">
        <v>177.60066666666668</v>
      </c>
      <c r="Z12" s="186">
        <v>178.73066666666668</v>
      </c>
      <c r="AA12" s="190">
        <v>187.82633333333334</v>
      </c>
      <c r="AB12" s="186">
        <v>188.92866666666669</v>
      </c>
      <c r="AC12" s="186">
        <v>189.39766666666665</v>
      </c>
      <c r="AD12" s="186">
        <v>192.47966666666665</v>
      </c>
      <c r="AE12" s="190">
        <v>201.47433333333333</v>
      </c>
      <c r="AF12" s="186">
        <v>203.23300000000003</v>
      </c>
      <c r="AG12" s="186">
        <v>206.67033933943333</v>
      </c>
      <c r="AH12" s="186">
        <v>209.38994474080002</v>
      </c>
      <c r="AI12" s="190">
        <v>219.73941139266665</v>
      </c>
      <c r="AJ12" s="186">
        <v>218.76266666666666</v>
      </c>
      <c r="AK12" s="186">
        <v>219.27908032466667</v>
      </c>
      <c r="AL12" s="186">
        <v>221.19646972266665</v>
      </c>
      <c r="AM12" s="190">
        <v>233.58169189166665</v>
      </c>
      <c r="AN12" s="186">
        <v>244.88165772333332</v>
      </c>
      <c r="AO12" s="186">
        <v>252.19114560900002</v>
      </c>
      <c r="AP12" s="189">
        <v>261.73346152133337</v>
      </c>
      <c r="AQ12" s="186">
        <v>264.5</v>
      </c>
      <c r="AR12" s="186">
        <v>271.60000000000002</v>
      </c>
      <c r="AS12" s="186">
        <v>278.2</v>
      </c>
      <c r="AT12" s="189">
        <v>278.24688069270917</v>
      </c>
      <c r="AU12" s="409">
        <v>285.45999999999998</v>
      </c>
      <c r="AV12" s="186">
        <v>279.73</v>
      </c>
      <c r="AW12" s="186">
        <v>302.59956097429466</v>
      </c>
      <c r="AX12" s="505">
        <v>314.92482239228815</v>
      </c>
      <c r="AY12" s="371">
        <v>319.8</v>
      </c>
      <c r="AZ12" s="371">
        <v>296.44</v>
      </c>
      <c r="BA12" s="371">
        <v>325.4445251728593</v>
      </c>
      <c r="BB12" s="505">
        <v>352.80054935811211</v>
      </c>
      <c r="BC12" s="410">
        <v>319.43244210315794</v>
      </c>
      <c r="BD12" s="371">
        <v>257.38611578339811</v>
      </c>
      <c r="BE12" s="371">
        <v>270.57869840619708</v>
      </c>
      <c r="BF12" s="505">
        <v>269.05118573335699</v>
      </c>
      <c r="BG12" s="410">
        <v>233.25990210657599</v>
      </c>
    </row>
    <row r="13" spans="2:61" ht="14.15" customHeight="1">
      <c r="B13" s="57" t="s">
        <v>327</v>
      </c>
      <c r="C13" s="186">
        <v>1065.1263521771612</v>
      </c>
      <c r="D13" s="186">
        <v>553.60779768543364</v>
      </c>
      <c r="E13" s="186">
        <v>525.71668929746306</v>
      </c>
      <c r="F13" s="186">
        <v>801.68755781920277</v>
      </c>
      <c r="G13" s="187">
        <v>1142.0433964734302</v>
      </c>
      <c r="H13" s="188">
        <v>948.76645085630832</v>
      </c>
      <c r="I13" s="188">
        <v>1047.2078247110578</v>
      </c>
      <c r="J13" s="189">
        <v>1076.0574959897117</v>
      </c>
      <c r="K13" s="187">
        <v>1174.940205366893</v>
      </c>
      <c r="L13" s="188">
        <v>1099.4359461224408</v>
      </c>
      <c r="M13" s="188">
        <v>914.11036229799993</v>
      </c>
      <c r="N13" s="189">
        <v>1161.135677369512</v>
      </c>
      <c r="O13" s="187">
        <v>1130.0203376942122</v>
      </c>
      <c r="P13" s="186">
        <v>820.81441810361935</v>
      </c>
      <c r="Q13" s="186">
        <v>485.62978531390888</v>
      </c>
      <c r="R13" s="186">
        <v>1039.5481231721683</v>
      </c>
      <c r="S13" s="187">
        <v>1156.8769844020749</v>
      </c>
      <c r="T13" s="186">
        <v>734</v>
      </c>
      <c r="U13" s="186">
        <v>774</v>
      </c>
      <c r="V13" s="186">
        <v>621.26684276999993</v>
      </c>
      <c r="W13" s="187">
        <v>702.6</v>
      </c>
      <c r="X13" s="186">
        <v>807.3</v>
      </c>
      <c r="Y13" s="186">
        <v>742.00752759999989</v>
      </c>
      <c r="Z13" s="186">
        <v>978.86714300999984</v>
      </c>
      <c r="AA13" s="190">
        <v>447.7</v>
      </c>
      <c r="AB13" s="186">
        <v>449</v>
      </c>
      <c r="AC13" s="186">
        <v>356.7</v>
      </c>
      <c r="AD13" s="186">
        <v>445.5</v>
      </c>
      <c r="AE13" s="190">
        <v>627.51147951316375</v>
      </c>
      <c r="AF13" s="186">
        <v>650.53940176683636</v>
      </c>
      <c r="AG13" s="186">
        <v>535.43837348091006</v>
      </c>
      <c r="AH13" s="186">
        <v>400.68570157026642</v>
      </c>
      <c r="AI13" s="190">
        <v>501.4</v>
      </c>
      <c r="AJ13" s="186">
        <v>547.97115342000018</v>
      </c>
      <c r="AK13" s="186">
        <v>598.27767122000012</v>
      </c>
      <c r="AL13" s="186">
        <v>464.57398767000012</v>
      </c>
      <c r="AM13" s="190">
        <v>633.39840482</v>
      </c>
      <c r="AN13" s="186">
        <v>552.69446789704307</v>
      </c>
      <c r="AO13" s="186">
        <v>562.43837797704305</v>
      </c>
      <c r="AP13" s="189">
        <v>750.33767620591368</v>
      </c>
      <c r="AQ13" s="186">
        <v>761</v>
      </c>
      <c r="AR13" s="186">
        <v>611</v>
      </c>
      <c r="AS13" s="186">
        <v>580</v>
      </c>
      <c r="AT13" s="189">
        <v>684.78216631999999</v>
      </c>
      <c r="AU13" s="409">
        <v>740.45147084000007</v>
      </c>
      <c r="AV13" s="186">
        <v>320.0692785999999</v>
      </c>
      <c r="AW13" s="186">
        <v>334.1534000966667</v>
      </c>
      <c r="AX13" s="505">
        <v>420.20668478333334</v>
      </c>
      <c r="AY13" s="410">
        <v>214.30966223999997</v>
      </c>
      <c r="AZ13" s="410">
        <v>665.2</v>
      </c>
      <c r="BA13" s="410">
        <v>324.67732893999988</v>
      </c>
      <c r="BB13" s="505">
        <v>462.61962368999991</v>
      </c>
      <c r="BC13" s="410">
        <v>340.82905412999997</v>
      </c>
      <c r="BD13" s="410">
        <v>304.74900000000002</v>
      </c>
      <c r="BE13" s="410">
        <v>229.25831115000005</v>
      </c>
      <c r="BF13" s="505">
        <v>309.79739514000005</v>
      </c>
      <c r="BG13" s="410">
        <v>425.42703133999998</v>
      </c>
    </row>
    <row r="14" spans="2:61" ht="14.15" customHeight="1">
      <c r="B14" s="57" t="s">
        <v>328</v>
      </c>
      <c r="C14" s="186">
        <v>83.737200000000001</v>
      </c>
      <c r="D14" s="186">
        <v>63.735233333333333</v>
      </c>
      <c r="E14" s="186">
        <v>134.27250000000001</v>
      </c>
      <c r="F14" s="186">
        <v>181.78040000000001</v>
      </c>
      <c r="G14" s="187">
        <v>165.12378829437444</v>
      </c>
      <c r="H14" s="188">
        <v>167.69335534593691</v>
      </c>
      <c r="I14" s="188">
        <v>172.26355720032777</v>
      </c>
      <c r="J14" s="189">
        <v>192.83351803449435</v>
      </c>
      <c r="K14" s="187">
        <v>163.62186203867793</v>
      </c>
      <c r="L14" s="188">
        <v>362.14447801784132</v>
      </c>
      <c r="M14" s="188">
        <v>184.72134729502923</v>
      </c>
      <c r="N14" s="189">
        <v>181.60993904773599</v>
      </c>
      <c r="O14" s="187">
        <v>185.42948901606067</v>
      </c>
      <c r="P14" s="186">
        <v>200.56446392791256</v>
      </c>
      <c r="Q14" s="186">
        <v>281.10954480050623</v>
      </c>
      <c r="R14" s="186">
        <v>834.43786379971755</v>
      </c>
      <c r="S14" s="187">
        <v>676.72569999999996</v>
      </c>
      <c r="T14" s="186">
        <v>213.59243333333333</v>
      </c>
      <c r="U14" s="186">
        <v>159.27306666666667</v>
      </c>
      <c r="V14" s="186">
        <v>152.96430000000001</v>
      </c>
      <c r="W14" s="187">
        <v>129.45340000000002</v>
      </c>
      <c r="X14" s="186">
        <v>78.87466666666667</v>
      </c>
      <c r="Y14" s="186">
        <v>95.794533333333334</v>
      </c>
      <c r="Z14" s="186">
        <v>121.79963333333335</v>
      </c>
      <c r="AA14" s="190">
        <v>145.54613333333336</v>
      </c>
      <c r="AB14" s="186">
        <v>88.142133333333334</v>
      </c>
      <c r="AC14" s="186">
        <v>92.087800000000001</v>
      </c>
      <c r="AD14" s="186">
        <v>138.39196666666666</v>
      </c>
      <c r="AE14" s="190">
        <v>283.87993333333333</v>
      </c>
      <c r="AF14" s="186">
        <v>158.40323333333333</v>
      </c>
      <c r="AG14" s="186">
        <v>184.78210638888891</v>
      </c>
      <c r="AH14" s="186">
        <v>287.57969015830344</v>
      </c>
      <c r="AI14" s="190">
        <v>364.30423333333334</v>
      </c>
      <c r="AJ14" s="186">
        <v>306.43946666666665</v>
      </c>
      <c r="AK14" s="186">
        <v>155.58940000000001</v>
      </c>
      <c r="AL14" s="186">
        <v>180.40936666666667</v>
      </c>
      <c r="AM14" s="190">
        <v>205.83519999999999</v>
      </c>
      <c r="AN14" s="186">
        <v>117.8288</v>
      </c>
      <c r="AO14" s="186">
        <v>97.281566666666663</v>
      </c>
      <c r="AP14" s="189">
        <v>181.09549999999999</v>
      </c>
      <c r="AQ14" s="186">
        <v>306.89999999999998</v>
      </c>
      <c r="AR14" s="186">
        <v>114.4</v>
      </c>
      <c r="AS14" s="186">
        <v>163</v>
      </c>
      <c r="AT14" s="189">
        <v>259.8</v>
      </c>
      <c r="AU14" s="409">
        <v>385.1</v>
      </c>
      <c r="AV14" s="186">
        <v>429.7</v>
      </c>
      <c r="AW14" s="186">
        <v>673.89</v>
      </c>
      <c r="AX14" s="505">
        <v>767.09333333333336</v>
      </c>
      <c r="AY14" s="371">
        <v>583.4</v>
      </c>
      <c r="AZ14" s="371">
        <v>440.30333333333334</v>
      </c>
      <c r="BA14" s="371">
        <v>575.40666666666664</v>
      </c>
      <c r="BB14" s="505">
        <v>1087.7966666666669</v>
      </c>
      <c r="BC14" s="371">
        <v>392.30333333333334</v>
      </c>
      <c r="BD14" s="371">
        <v>123.3</v>
      </c>
      <c r="BE14" s="410">
        <v>220.27333333333331</v>
      </c>
      <c r="BF14" s="505">
        <v>221.98000000000002</v>
      </c>
      <c r="BG14" s="371">
        <v>187.00666666666666</v>
      </c>
    </row>
    <row r="15" spans="2:61" ht="14.15" customHeight="1">
      <c r="B15" s="57" t="s">
        <v>329</v>
      </c>
      <c r="C15" s="186" t="s">
        <v>83</v>
      </c>
      <c r="D15" s="186" t="s">
        <v>83</v>
      </c>
      <c r="E15" s="186" t="s">
        <v>83</v>
      </c>
      <c r="F15" s="186" t="s">
        <v>83</v>
      </c>
      <c r="G15" s="187" t="s">
        <v>83</v>
      </c>
      <c r="H15" s="188" t="s">
        <v>83</v>
      </c>
      <c r="I15" s="188" t="s">
        <v>83</v>
      </c>
      <c r="J15" s="189" t="s">
        <v>83</v>
      </c>
      <c r="K15" s="187">
        <v>73.700585894708965</v>
      </c>
      <c r="L15" s="188">
        <v>126.65890570000002</v>
      </c>
      <c r="M15" s="188">
        <v>180.98880721315294</v>
      </c>
      <c r="N15" s="189">
        <v>186.58377495849456</v>
      </c>
      <c r="O15" s="187">
        <v>238.5703284688976</v>
      </c>
      <c r="P15" s="186">
        <v>263.4845713868275</v>
      </c>
      <c r="Q15" s="186">
        <v>203.74423053613316</v>
      </c>
      <c r="R15" s="186">
        <v>320.88882120714675</v>
      </c>
      <c r="S15" s="187">
        <v>328.46352862900301</v>
      </c>
      <c r="T15" s="186">
        <v>119.59363376034436</v>
      </c>
      <c r="U15" s="186">
        <v>88.705729939999998</v>
      </c>
      <c r="V15" s="186">
        <v>77.622914000000009</v>
      </c>
      <c r="W15" s="187">
        <v>141</v>
      </c>
      <c r="X15" s="186">
        <v>151.80000000000001</v>
      </c>
      <c r="Y15" s="186">
        <v>130.5</v>
      </c>
      <c r="Z15" s="186">
        <v>182.6</v>
      </c>
      <c r="AA15" s="190">
        <v>131.30000000000001</v>
      </c>
      <c r="AB15" s="186">
        <v>126.59702238000003</v>
      </c>
      <c r="AC15" s="186">
        <v>107.13414459000001</v>
      </c>
      <c r="AD15" s="186">
        <v>126.6</v>
      </c>
      <c r="AE15" s="190">
        <v>224.71</v>
      </c>
      <c r="AF15" s="186">
        <v>131.69999999999999</v>
      </c>
      <c r="AG15" s="186">
        <v>155.19999999999999</v>
      </c>
      <c r="AH15" s="186">
        <v>126.69</v>
      </c>
      <c r="AI15" s="190">
        <v>165.68310606999995</v>
      </c>
      <c r="AJ15" s="186">
        <v>190.03402621999999</v>
      </c>
      <c r="AK15" s="186">
        <v>122.65337541999997</v>
      </c>
      <c r="AL15" s="186">
        <v>186.20703749</v>
      </c>
      <c r="AM15" s="190">
        <v>166.72601821000003</v>
      </c>
      <c r="AN15" s="186">
        <v>163.37232388000001</v>
      </c>
      <c r="AO15" s="186">
        <v>170.86833261999999</v>
      </c>
      <c r="AP15" s="189">
        <v>242.20057161999998</v>
      </c>
      <c r="AQ15" s="186">
        <v>189.00220569999999</v>
      </c>
      <c r="AR15" s="186">
        <v>191</v>
      </c>
      <c r="AS15" s="186">
        <v>129.30000000000001</v>
      </c>
      <c r="AT15" s="189">
        <v>87.9</v>
      </c>
      <c r="AU15" s="409">
        <v>87</v>
      </c>
      <c r="AV15" s="186">
        <v>204.7</v>
      </c>
      <c r="AW15" s="186">
        <v>199.42450715000001</v>
      </c>
      <c r="AX15" s="505">
        <v>185.58579949201999</v>
      </c>
      <c r="AY15" s="410">
        <v>383.1</v>
      </c>
      <c r="AZ15" s="410">
        <v>303.8</v>
      </c>
      <c r="BA15" s="410">
        <v>200.55835859000001</v>
      </c>
      <c r="BB15" s="505">
        <v>410.16186084000003</v>
      </c>
      <c r="BC15" s="410">
        <v>276.15500656999995</v>
      </c>
      <c r="BD15" s="410">
        <v>261</v>
      </c>
      <c r="BE15" s="410">
        <v>423.13946907000002</v>
      </c>
      <c r="BF15" s="505">
        <v>344.49849830999995</v>
      </c>
      <c r="BG15" s="410">
        <v>182.85974178000001</v>
      </c>
    </row>
    <row r="16" spans="2:61" ht="14.15" customHeight="1">
      <c r="B16" s="57" t="s">
        <v>330</v>
      </c>
      <c r="C16" s="186" t="s">
        <v>83</v>
      </c>
      <c r="D16" s="186" t="s">
        <v>83</v>
      </c>
      <c r="E16" s="186" t="s">
        <v>83</v>
      </c>
      <c r="F16" s="186" t="s">
        <v>83</v>
      </c>
      <c r="G16" s="187" t="s">
        <v>83</v>
      </c>
      <c r="H16" s="188" t="s">
        <v>83</v>
      </c>
      <c r="I16" s="188" t="s">
        <v>83</v>
      </c>
      <c r="J16" s="189" t="s">
        <v>83</v>
      </c>
      <c r="K16" s="187">
        <v>87.697509440000005</v>
      </c>
      <c r="L16" s="188">
        <v>99.864964179999987</v>
      </c>
      <c r="M16" s="188">
        <v>190.17311902999995</v>
      </c>
      <c r="N16" s="189">
        <v>86.631358229999989</v>
      </c>
      <c r="O16" s="187">
        <v>80.046712999999997</v>
      </c>
      <c r="P16" s="186">
        <v>108.62538816999999</v>
      </c>
      <c r="Q16" s="186">
        <v>301.65294517000007</v>
      </c>
      <c r="R16" s="186">
        <v>101.51829525000001</v>
      </c>
      <c r="S16" s="187">
        <v>42.602733620000002</v>
      </c>
      <c r="T16" s="186">
        <v>24.524160809999998</v>
      </c>
      <c r="U16" s="186">
        <v>179.11486516999997</v>
      </c>
      <c r="V16" s="186">
        <v>24.890491339999997</v>
      </c>
      <c r="W16" s="187">
        <v>45.6</v>
      </c>
      <c r="X16" s="186">
        <v>48.1</v>
      </c>
      <c r="Y16" s="186">
        <v>219.9</v>
      </c>
      <c r="Z16" s="186">
        <v>34.700000000000003</v>
      </c>
      <c r="AA16" s="190">
        <v>43.5</v>
      </c>
      <c r="AB16" s="186">
        <v>63.2</v>
      </c>
      <c r="AC16" s="186">
        <v>156</v>
      </c>
      <c r="AD16" s="186">
        <v>64.7</v>
      </c>
      <c r="AE16" s="190">
        <v>79.318904709999984</v>
      </c>
      <c r="AF16" s="186">
        <v>74.584533009999987</v>
      </c>
      <c r="AG16" s="186">
        <v>201.74376589135508</v>
      </c>
      <c r="AH16" s="186">
        <v>133.99026689999999</v>
      </c>
      <c r="AI16" s="190">
        <v>274.80490533</v>
      </c>
      <c r="AJ16" s="186">
        <v>261.15980033999995</v>
      </c>
      <c r="AK16" s="186">
        <v>169.5</v>
      </c>
      <c r="AL16" s="186">
        <v>151.71</v>
      </c>
      <c r="AM16" s="190">
        <v>125.6</v>
      </c>
      <c r="AN16" s="186">
        <v>123.5</v>
      </c>
      <c r="AO16" s="186">
        <v>197.1</v>
      </c>
      <c r="AP16" s="189">
        <v>145.9</v>
      </c>
      <c r="AQ16" s="186">
        <v>86.654552680000023</v>
      </c>
      <c r="AR16" s="186">
        <v>78</v>
      </c>
      <c r="AS16" s="186">
        <v>232</v>
      </c>
      <c r="AT16" s="189">
        <v>104.96897581000003</v>
      </c>
      <c r="AU16" s="186">
        <v>121</v>
      </c>
      <c r="AV16" s="186">
        <v>103.4111331700002</v>
      </c>
      <c r="AW16" s="186">
        <v>135.33938007666649</v>
      </c>
      <c r="AX16" s="505">
        <v>169.03560124333333</v>
      </c>
      <c r="AY16" s="878">
        <v>163.92997871</v>
      </c>
      <c r="AZ16" s="878">
        <v>178.9</v>
      </c>
      <c r="BA16" s="878">
        <v>233.49857175000005</v>
      </c>
      <c r="BB16" s="505">
        <v>140.38231163999998</v>
      </c>
      <c r="BC16" s="878">
        <v>116.98063218</v>
      </c>
      <c r="BD16" s="878">
        <v>105.2</v>
      </c>
      <c r="BE16" s="878">
        <v>126.37723376</v>
      </c>
      <c r="BF16" s="505">
        <v>117.82033036999999</v>
      </c>
      <c r="BG16" s="878">
        <v>77.552297600000003</v>
      </c>
    </row>
    <row r="17" spans="2:59" ht="14.15" customHeight="1">
      <c r="B17" s="57"/>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c r="AT17" s="674"/>
      <c r="AU17" s="674"/>
      <c r="AV17" s="674"/>
      <c r="AW17" s="674"/>
      <c r="AX17" s="879"/>
      <c r="AY17" s="879"/>
      <c r="AZ17" s="879"/>
      <c r="BA17" s="723"/>
      <c r="BB17" s="723"/>
      <c r="BC17" s="723"/>
      <c r="BD17" s="723"/>
      <c r="BE17" s="723"/>
      <c r="BF17" s="723"/>
      <c r="BG17" s="723"/>
    </row>
    <row r="18" spans="2:59" ht="14.15" customHeight="1">
      <c r="B18" s="361" t="s">
        <v>331</v>
      </c>
      <c r="C18" s="191"/>
      <c r="D18" s="191"/>
      <c r="E18" s="191"/>
      <c r="F18" s="191"/>
      <c r="G18" s="362"/>
      <c r="H18" s="363"/>
      <c r="I18" s="363"/>
      <c r="J18" s="364"/>
      <c r="K18" s="362"/>
      <c r="L18" s="363"/>
      <c r="M18" s="363"/>
      <c r="N18" s="364"/>
      <c r="O18" s="362"/>
      <c r="P18" s="191"/>
      <c r="Q18" s="191"/>
      <c r="R18" s="191"/>
      <c r="S18" s="362"/>
      <c r="T18" s="191"/>
      <c r="U18" s="191"/>
      <c r="V18" s="191"/>
      <c r="W18" s="362"/>
      <c r="X18" s="191"/>
      <c r="Y18" s="191"/>
      <c r="Z18" s="191"/>
      <c r="AA18" s="365"/>
      <c r="AB18" s="191"/>
      <c r="AC18" s="191"/>
      <c r="AD18" s="191"/>
      <c r="AE18" s="365"/>
      <c r="AF18" s="191"/>
      <c r="AG18" s="191"/>
      <c r="AH18" s="191"/>
      <c r="AI18" s="365"/>
      <c r="AJ18" s="191"/>
      <c r="AK18" s="191"/>
      <c r="AL18" s="191"/>
      <c r="AM18" s="365"/>
      <c r="AN18" s="191"/>
      <c r="AO18" s="191"/>
      <c r="AP18" s="364"/>
      <c r="AQ18" s="191"/>
      <c r="AR18" s="191"/>
      <c r="AS18" s="191"/>
      <c r="AT18" s="504"/>
      <c r="AU18" s="397"/>
      <c r="AV18" s="191"/>
      <c r="AW18" s="191"/>
      <c r="AX18" s="880"/>
      <c r="AY18" s="881"/>
      <c r="AZ18" s="881"/>
      <c r="BA18" s="881"/>
      <c r="BB18" s="880"/>
      <c r="BC18" s="881"/>
      <c r="BD18" s="881"/>
      <c r="BE18" s="881"/>
      <c r="BF18" s="880"/>
      <c r="BG18" s="881"/>
    </row>
    <row r="19" spans="2:59" ht="14.15" hidden="1" customHeight="1">
      <c r="B19" s="366" t="s">
        <v>332</v>
      </c>
      <c r="C19" s="191"/>
      <c r="D19" s="191"/>
      <c r="E19" s="191"/>
      <c r="F19" s="191"/>
      <c r="G19" s="362"/>
      <c r="H19" s="363"/>
      <c r="I19" s="363"/>
      <c r="J19" s="364"/>
      <c r="K19" s="362"/>
      <c r="L19" s="363"/>
      <c r="M19" s="363"/>
      <c r="N19" s="364"/>
      <c r="O19" s="362"/>
      <c r="P19" s="191"/>
      <c r="Q19" s="191"/>
      <c r="R19" s="191"/>
      <c r="S19" s="362"/>
      <c r="T19" s="191"/>
      <c r="U19" s="191"/>
      <c r="V19" s="191"/>
      <c r="W19" s="362"/>
      <c r="X19" s="191"/>
      <c r="Y19" s="191"/>
      <c r="Z19" s="191"/>
      <c r="AA19" s="365"/>
      <c r="AB19" s="191"/>
      <c r="AC19" s="191"/>
      <c r="AD19" s="191"/>
      <c r="AE19" s="365"/>
      <c r="AF19" s="191"/>
      <c r="AG19" s="191"/>
      <c r="AH19" s="191"/>
      <c r="AI19" s="365"/>
      <c r="AJ19" s="191"/>
      <c r="AK19" s="191"/>
      <c r="AL19" s="191"/>
      <c r="AM19" s="365"/>
      <c r="AN19" s="191"/>
      <c r="AO19" s="191"/>
      <c r="AP19" s="364"/>
      <c r="AQ19" s="191"/>
      <c r="AR19" s="191"/>
      <c r="AS19" s="191"/>
      <c r="AT19" s="504"/>
      <c r="AU19" s="397"/>
      <c r="AV19" s="191"/>
      <c r="AW19" s="191"/>
      <c r="AX19" s="880"/>
      <c r="AY19" s="881"/>
      <c r="AZ19" s="881"/>
      <c r="BA19" s="881"/>
      <c r="BB19" s="880"/>
      <c r="BC19" s="881"/>
      <c r="BD19" s="881"/>
      <c r="BE19" s="881"/>
      <c r="BF19" s="880"/>
      <c r="BG19" s="881"/>
    </row>
    <row r="20" spans="2:59" ht="14.15" hidden="1" customHeight="1">
      <c r="B20" s="367" t="s">
        <v>324</v>
      </c>
      <c r="K20" s="362">
        <v>48.387683426500004</v>
      </c>
      <c r="L20" s="363">
        <v>43.767010098300005</v>
      </c>
      <c r="M20" s="363">
        <v>111.67484952629999</v>
      </c>
      <c r="N20" s="364">
        <v>126.7148377643</v>
      </c>
      <c r="O20" s="362">
        <v>96.055102330099984</v>
      </c>
      <c r="P20" s="191">
        <v>72.879688347100014</v>
      </c>
      <c r="Q20" s="191">
        <v>101.31369622010001</v>
      </c>
      <c r="R20" s="191">
        <v>129.31734642770002</v>
      </c>
      <c r="S20" s="362">
        <v>66.9925415246</v>
      </c>
      <c r="T20" s="191">
        <v>97.221615776100009</v>
      </c>
      <c r="U20" s="191">
        <v>137.96298589739999</v>
      </c>
      <c r="V20" s="191">
        <v>162.87876297219989</v>
      </c>
      <c r="W20" s="362">
        <v>78.618641840700008</v>
      </c>
      <c r="X20" s="191">
        <v>123.54208397719998</v>
      </c>
      <c r="Y20" s="191">
        <v>131.46075640220005</v>
      </c>
      <c r="Z20" s="191">
        <v>146.85698791870004</v>
      </c>
      <c r="AA20" s="365">
        <v>93.939439823900031</v>
      </c>
      <c r="AB20" s="191">
        <v>116.29196466359997</v>
      </c>
      <c r="AC20" s="191">
        <v>126.97998436180018</v>
      </c>
      <c r="AD20" s="191">
        <v>127.52757931709998</v>
      </c>
      <c r="AE20" s="365">
        <v>51.208370902799999</v>
      </c>
      <c r="AF20" s="191">
        <v>89.608884061300017</v>
      </c>
      <c r="AG20" s="191">
        <v>107.26139402559994</v>
      </c>
      <c r="AH20" s="191">
        <v>130.85040585660005</v>
      </c>
      <c r="AI20" s="365">
        <v>64.532301799599992</v>
      </c>
      <c r="AJ20" s="191">
        <v>91.161565594500047</v>
      </c>
      <c r="AK20" s="191">
        <v>159.38755980910011</v>
      </c>
      <c r="AL20" s="191">
        <v>178.87808516279998</v>
      </c>
      <c r="AM20" s="365">
        <v>77.949088028799963</v>
      </c>
      <c r="AN20" s="191">
        <v>117.70268560130003</v>
      </c>
      <c r="AO20" s="191">
        <v>157.83028325740008</v>
      </c>
      <c r="AP20" s="364">
        <v>148.67902124869988</v>
      </c>
      <c r="AQ20" s="191">
        <v>46.84</v>
      </c>
      <c r="AR20" s="191">
        <v>157</v>
      </c>
      <c r="AS20" s="191">
        <v>194</v>
      </c>
      <c r="AT20" s="364">
        <v>57</v>
      </c>
      <c r="AU20" s="191">
        <v>49.17</v>
      </c>
      <c r="AV20" s="191">
        <v>77</v>
      </c>
      <c r="AW20" s="191">
        <v>98.38804600416006</v>
      </c>
      <c r="AX20" s="369">
        <v>59.29</v>
      </c>
      <c r="AY20" s="371">
        <v>0</v>
      </c>
      <c r="AZ20" s="371">
        <v>1</v>
      </c>
      <c r="BA20" s="371">
        <v>2</v>
      </c>
      <c r="BB20" s="369">
        <v>59.29</v>
      </c>
      <c r="BC20" s="371">
        <v>0</v>
      </c>
      <c r="BD20" s="371">
        <v>0</v>
      </c>
      <c r="BE20" s="371"/>
      <c r="BF20" s="369"/>
      <c r="BG20" s="371"/>
    </row>
    <row r="21" spans="2:59" ht="14.15" hidden="1" customHeight="1">
      <c r="B21" s="367" t="s">
        <v>333</v>
      </c>
      <c r="K21" s="362">
        <v>145.01992326392835</v>
      </c>
      <c r="L21" s="363">
        <v>138.70240415949024</v>
      </c>
      <c r="M21" s="363">
        <v>145.66146677543776</v>
      </c>
      <c r="N21" s="364">
        <v>142.6454270406347</v>
      </c>
      <c r="O21" s="362">
        <v>144.47316232163419</v>
      </c>
      <c r="P21" s="191">
        <v>151.57679324100934</v>
      </c>
      <c r="Q21" s="191">
        <v>148.54556284654558</v>
      </c>
      <c r="R21" s="191">
        <v>149.9835016436455</v>
      </c>
      <c r="S21" s="362">
        <v>152.8953693371846</v>
      </c>
      <c r="T21" s="191">
        <v>150.04551431353903</v>
      </c>
      <c r="U21" s="191">
        <v>146.71364325042302</v>
      </c>
      <c r="V21" s="191">
        <v>140.46496110708784</v>
      </c>
      <c r="W21" s="362">
        <v>145.07331173196746</v>
      </c>
      <c r="X21" s="191">
        <v>150.27677889491193</v>
      </c>
      <c r="Y21" s="191">
        <v>145.06841981358747</v>
      </c>
      <c r="Z21" s="191">
        <v>138.75402139367486</v>
      </c>
      <c r="AA21" s="365">
        <v>144.41836060259337</v>
      </c>
      <c r="AB21" s="191">
        <v>145.43967684111385</v>
      </c>
      <c r="AC21" s="191">
        <v>139.92314006653547</v>
      </c>
      <c r="AD21" s="191">
        <v>136.38964600010169</v>
      </c>
      <c r="AE21" s="365">
        <v>155.99249258638847</v>
      </c>
      <c r="AF21" s="191">
        <v>165.34518071023933</v>
      </c>
      <c r="AG21" s="191">
        <v>173.04617991476965</v>
      </c>
      <c r="AH21" s="191">
        <v>135.58769703334769</v>
      </c>
      <c r="AI21" s="365">
        <v>134.95874607545451</v>
      </c>
      <c r="AJ21" s="191">
        <v>112.84091883447897</v>
      </c>
      <c r="AK21" s="191">
        <v>119.03468157457962</v>
      </c>
      <c r="AL21" s="191">
        <v>122.60891090491468</v>
      </c>
      <c r="AM21" s="365">
        <v>135.99552628891954</v>
      </c>
      <c r="AN21" s="191">
        <v>136.89681632054436</v>
      </c>
      <c r="AO21" s="191">
        <v>136.38750218359922</v>
      </c>
      <c r="AP21" s="364">
        <v>136.47966410841502</v>
      </c>
      <c r="AQ21" s="191">
        <v>135.91</v>
      </c>
      <c r="AR21" s="191">
        <v>136.1</v>
      </c>
      <c r="AS21" s="191">
        <v>206</v>
      </c>
      <c r="AT21" s="364">
        <v>134.57</v>
      </c>
      <c r="AU21" s="191">
        <v>0.53</v>
      </c>
      <c r="AV21" s="191">
        <v>0</v>
      </c>
      <c r="AW21" s="191">
        <v>35.19</v>
      </c>
      <c r="AX21" s="369">
        <v>12.26</v>
      </c>
      <c r="AY21" s="371">
        <v>0</v>
      </c>
      <c r="AZ21" s="371">
        <v>1</v>
      </c>
      <c r="BA21" s="371">
        <v>2</v>
      </c>
      <c r="BB21" s="369">
        <v>12.26</v>
      </c>
      <c r="BC21" s="371">
        <v>0</v>
      </c>
      <c r="BD21" s="371">
        <v>0</v>
      </c>
      <c r="BE21" s="371"/>
      <c r="BF21" s="369"/>
      <c r="BG21" s="371"/>
    </row>
    <row r="22" spans="2:59" ht="14.15" hidden="1" customHeight="1">
      <c r="B22" s="367" t="s">
        <v>334</v>
      </c>
      <c r="K22" s="362" t="s">
        <v>322</v>
      </c>
      <c r="L22" s="363" t="s">
        <v>322</v>
      </c>
      <c r="M22" s="363" t="s">
        <v>322</v>
      </c>
      <c r="N22" s="364" t="s">
        <v>322</v>
      </c>
      <c r="O22" s="362" t="s">
        <v>322</v>
      </c>
      <c r="P22" s="191" t="s">
        <v>322</v>
      </c>
      <c r="Q22" s="191" t="s">
        <v>322</v>
      </c>
      <c r="R22" s="191" t="s">
        <v>322</v>
      </c>
      <c r="S22" s="362" t="s">
        <v>322</v>
      </c>
      <c r="T22" s="191" t="s">
        <v>322</v>
      </c>
      <c r="U22" s="191" t="s">
        <v>322</v>
      </c>
      <c r="V22" s="191" t="s">
        <v>322</v>
      </c>
      <c r="W22" s="362" t="s">
        <v>322</v>
      </c>
      <c r="X22" s="191" t="s">
        <v>322</v>
      </c>
      <c r="Y22" s="191" t="s">
        <v>322</v>
      </c>
      <c r="Z22" s="191" t="s">
        <v>322</v>
      </c>
      <c r="AA22" s="365" t="s">
        <v>322</v>
      </c>
      <c r="AB22" s="191" t="s">
        <v>322</v>
      </c>
      <c r="AC22" s="191" t="s">
        <v>322</v>
      </c>
      <c r="AD22" s="191" t="s">
        <v>322</v>
      </c>
      <c r="AE22" s="365" t="s">
        <v>322</v>
      </c>
      <c r="AF22" s="191" t="s">
        <v>322</v>
      </c>
      <c r="AG22" s="191" t="s">
        <v>322</v>
      </c>
      <c r="AH22" s="191" t="s">
        <v>322</v>
      </c>
      <c r="AI22" s="365" t="s">
        <v>322</v>
      </c>
      <c r="AJ22" s="191" t="s">
        <v>322</v>
      </c>
      <c r="AK22" s="191" t="s">
        <v>322</v>
      </c>
      <c r="AL22" s="191" t="s">
        <v>322</v>
      </c>
      <c r="AM22" s="365" t="s">
        <v>322</v>
      </c>
      <c r="AN22" s="191" t="s">
        <v>322</v>
      </c>
      <c r="AO22" s="191" t="s">
        <v>322</v>
      </c>
      <c r="AP22" s="364" t="s">
        <v>322</v>
      </c>
      <c r="AQ22" s="191" t="s">
        <v>322</v>
      </c>
      <c r="AR22" s="191" t="s">
        <v>322</v>
      </c>
      <c r="AS22" s="191" t="s">
        <v>322</v>
      </c>
      <c r="AT22" s="364" t="s">
        <v>322</v>
      </c>
      <c r="AU22" s="191" t="s">
        <v>322</v>
      </c>
      <c r="AV22" s="191" t="s">
        <v>322</v>
      </c>
      <c r="AW22" s="191" t="s">
        <v>322</v>
      </c>
      <c r="AX22" s="369" t="s">
        <v>322</v>
      </c>
      <c r="AY22" s="371" t="s">
        <v>322</v>
      </c>
      <c r="AZ22" s="371" t="s">
        <v>322</v>
      </c>
      <c r="BA22" s="371" t="s">
        <v>322</v>
      </c>
      <c r="BB22" s="369" t="s">
        <v>322</v>
      </c>
      <c r="BC22" s="371" t="s">
        <v>322</v>
      </c>
      <c r="BD22" s="371" t="s">
        <v>322</v>
      </c>
      <c r="BE22" s="371"/>
      <c r="BF22" s="369" t="s">
        <v>322</v>
      </c>
      <c r="BG22" s="371"/>
    </row>
    <row r="23" spans="2:59" ht="14.15" hidden="1" customHeight="1">
      <c r="B23" s="366" t="s">
        <v>335</v>
      </c>
      <c r="K23" s="362"/>
      <c r="L23" s="363"/>
      <c r="M23" s="363"/>
      <c r="N23" s="364"/>
      <c r="O23" s="362"/>
      <c r="P23" s="191"/>
      <c r="Q23" s="191"/>
      <c r="R23" s="191"/>
      <c r="S23" s="362"/>
      <c r="T23" s="191"/>
      <c r="U23" s="191"/>
      <c r="V23" s="191"/>
      <c r="W23" s="362"/>
      <c r="X23" s="191"/>
      <c r="Y23" s="191"/>
      <c r="Z23" s="191"/>
      <c r="AA23" s="365"/>
      <c r="AB23" s="191"/>
      <c r="AC23" s="191"/>
      <c r="AD23" s="191"/>
      <c r="AE23" s="365"/>
      <c r="AF23" s="191"/>
      <c r="AG23" s="191"/>
      <c r="AH23" s="191"/>
      <c r="AI23" s="365"/>
      <c r="AJ23" s="191"/>
      <c r="AK23" s="191"/>
      <c r="AL23" s="191"/>
      <c r="AM23" s="365"/>
      <c r="AN23" s="191"/>
      <c r="AO23" s="191"/>
      <c r="AP23" s="364"/>
      <c r="AQ23" s="191"/>
      <c r="AR23" s="191"/>
      <c r="AS23" s="191"/>
      <c r="AT23" s="504"/>
      <c r="AU23" s="397"/>
      <c r="AV23" s="191"/>
      <c r="AW23" s="191"/>
      <c r="AX23" s="880"/>
      <c r="AY23" s="881"/>
      <c r="AZ23" s="881"/>
      <c r="BA23" s="881"/>
      <c r="BB23" s="880"/>
      <c r="BC23" s="881"/>
      <c r="BD23" s="881"/>
      <c r="BE23" s="881"/>
      <c r="BF23" s="880"/>
      <c r="BG23" s="881"/>
    </row>
    <row r="24" spans="2:59" ht="14.15" hidden="1" customHeight="1">
      <c r="B24" s="367" t="s">
        <v>336</v>
      </c>
      <c r="K24" s="362">
        <v>79.559555968750004</v>
      </c>
      <c r="L24" s="363">
        <v>55.803461249999998</v>
      </c>
      <c r="M24" s="363">
        <v>47.230689812500003</v>
      </c>
      <c r="N24" s="364">
        <v>54.645549500000001</v>
      </c>
      <c r="O24" s="362">
        <v>85.69</v>
      </c>
      <c r="P24" s="191">
        <v>67.22421271875001</v>
      </c>
      <c r="Q24" s="191">
        <v>57.595488469999999</v>
      </c>
      <c r="R24" s="191">
        <v>45.651927937499998</v>
      </c>
      <c r="S24" s="362">
        <v>78.433173124999996</v>
      </c>
      <c r="T24" s="191">
        <v>39.446953406250003</v>
      </c>
      <c r="U24" s="191">
        <v>39.075550000000007</v>
      </c>
      <c r="V24" s="191">
        <v>41.317549999999997</v>
      </c>
      <c r="W24" s="362">
        <v>60.013269999999999</v>
      </c>
      <c r="X24" s="191">
        <v>27.966809999999999</v>
      </c>
      <c r="Y24" s="191">
        <v>27.119697349999999</v>
      </c>
      <c r="Z24" s="191">
        <v>48.502811999999999</v>
      </c>
      <c r="AA24" s="365">
        <v>82.683260000000004</v>
      </c>
      <c r="AB24" s="191">
        <v>39.48839263</v>
      </c>
      <c r="AC24" s="191">
        <v>48.713992500000003</v>
      </c>
      <c r="AD24" s="191">
        <v>49.620673437500002</v>
      </c>
      <c r="AE24" s="365">
        <v>79.906242499999991</v>
      </c>
      <c r="AF24" s="191">
        <v>40.699362812499999</v>
      </c>
      <c r="AG24" s="191">
        <v>42.750460000000004</v>
      </c>
      <c r="AH24" s="191">
        <v>45.976150000000004</v>
      </c>
      <c r="AI24" s="365">
        <v>78.539283440000005</v>
      </c>
      <c r="AJ24" s="191">
        <v>34.549695870000001</v>
      </c>
      <c r="AK24" s="191">
        <v>22.160754403814998</v>
      </c>
      <c r="AL24" s="191">
        <v>33.736013749999998</v>
      </c>
      <c r="AM24" s="365">
        <v>73.331430999999995</v>
      </c>
      <c r="AN24" s="191">
        <v>41.473986655517578</v>
      </c>
      <c r="AO24" s="191">
        <v>29.45858453979492</v>
      </c>
      <c r="AP24" s="364">
        <v>44.909589234375005</v>
      </c>
      <c r="AQ24" s="191">
        <v>75.8</v>
      </c>
      <c r="AR24" s="191">
        <v>27</v>
      </c>
      <c r="AS24" s="191">
        <v>24</v>
      </c>
      <c r="AT24" s="364">
        <v>39</v>
      </c>
      <c r="AU24" s="191">
        <v>66.95</v>
      </c>
      <c r="AV24" s="191">
        <v>36.253056624999999</v>
      </c>
      <c r="AW24" s="191">
        <v>38</v>
      </c>
      <c r="AX24" s="369">
        <v>4.04</v>
      </c>
      <c r="AY24" s="371">
        <v>0</v>
      </c>
      <c r="AZ24" s="371">
        <v>1</v>
      </c>
      <c r="BA24" s="371">
        <v>2</v>
      </c>
      <c r="BB24" s="369">
        <v>4.04</v>
      </c>
      <c r="BC24" s="371">
        <v>0</v>
      </c>
      <c r="BD24" s="371">
        <v>0</v>
      </c>
      <c r="BE24" s="371"/>
      <c r="BF24" s="369"/>
      <c r="BG24" s="371"/>
    </row>
    <row r="25" spans="2:59" ht="14.15" hidden="1" customHeight="1">
      <c r="B25" s="367" t="s">
        <v>337</v>
      </c>
      <c r="K25" s="362">
        <v>79.559555968750004</v>
      </c>
      <c r="L25" s="363">
        <v>55.803461249999998</v>
      </c>
      <c r="M25" s="363">
        <v>47.230689812500003</v>
      </c>
      <c r="N25" s="364">
        <v>54.645549500000001</v>
      </c>
      <c r="O25" s="362">
        <v>85.69</v>
      </c>
      <c r="P25" s="191">
        <v>67.22421271875001</v>
      </c>
      <c r="Q25" s="191">
        <v>57.595488469999999</v>
      </c>
      <c r="R25" s="191">
        <v>45.651927937499998</v>
      </c>
      <c r="S25" s="362">
        <v>78.433173124999996</v>
      </c>
      <c r="T25" s="191">
        <v>39.446951187499998</v>
      </c>
      <c r="U25" s="191">
        <v>39.075550000000007</v>
      </c>
      <c r="V25" s="191">
        <v>41.317549999999997</v>
      </c>
      <c r="W25" s="362">
        <v>60.013269999999999</v>
      </c>
      <c r="X25" s="191">
        <v>27.966809999999999</v>
      </c>
      <c r="Y25" s="191">
        <v>27.119697349999999</v>
      </c>
      <c r="Z25" s="191">
        <v>48.502811999999999</v>
      </c>
      <c r="AA25" s="365">
        <v>82.683260000000004</v>
      </c>
      <c r="AB25" s="191">
        <v>39.48839263</v>
      </c>
      <c r="AC25" s="191">
        <v>48.713992500000003</v>
      </c>
      <c r="AD25" s="191">
        <v>49.620673437500002</v>
      </c>
      <c r="AE25" s="365">
        <v>79.906242499999991</v>
      </c>
      <c r="AF25" s="191">
        <v>40.699362812499999</v>
      </c>
      <c r="AG25" s="191">
        <v>42.750460000000004</v>
      </c>
      <c r="AH25" s="191">
        <v>45.976150000000004</v>
      </c>
      <c r="AI25" s="365">
        <v>78.539283440000005</v>
      </c>
      <c r="AJ25" s="191">
        <v>34.549695870000001</v>
      </c>
      <c r="AK25" s="191">
        <v>22.160754403814998</v>
      </c>
      <c r="AL25" s="191">
        <v>33.736013749999998</v>
      </c>
      <c r="AM25" s="365">
        <v>73.331430999999995</v>
      </c>
      <c r="AN25" s="191">
        <v>41.473986655517578</v>
      </c>
      <c r="AO25" s="191">
        <v>29.45858453979492</v>
      </c>
      <c r="AP25" s="364">
        <f>+AP24</f>
        <v>44.909589234375005</v>
      </c>
      <c r="AQ25" s="191">
        <f>+AQ24</f>
        <v>75.8</v>
      </c>
      <c r="AR25" s="191">
        <v>27</v>
      </c>
      <c r="AS25" s="191">
        <v>24</v>
      </c>
      <c r="AT25" s="364">
        <v>38.770000000000003</v>
      </c>
      <c r="AU25" s="191">
        <v>66.95</v>
      </c>
      <c r="AV25" s="191">
        <v>36.253056624999999</v>
      </c>
      <c r="AW25" s="191">
        <v>37.74</v>
      </c>
      <c r="AX25" s="369">
        <v>4.04</v>
      </c>
      <c r="AY25" s="371">
        <v>0</v>
      </c>
      <c r="AZ25" s="371">
        <v>1</v>
      </c>
      <c r="BA25" s="371">
        <v>2</v>
      </c>
      <c r="BB25" s="369">
        <v>4.04</v>
      </c>
      <c r="BC25" s="371">
        <v>0</v>
      </c>
      <c r="BD25" s="371">
        <v>0</v>
      </c>
      <c r="BE25" s="371"/>
      <c r="BF25" s="369"/>
      <c r="BG25" s="371"/>
    </row>
    <row r="26" spans="2:59" ht="14.15" hidden="1" customHeight="1">
      <c r="B26" s="367" t="s">
        <v>338</v>
      </c>
      <c r="K26" s="362" t="s">
        <v>322</v>
      </c>
      <c r="L26" s="363" t="s">
        <v>322</v>
      </c>
      <c r="M26" s="363" t="s">
        <v>322</v>
      </c>
      <c r="N26" s="364" t="s">
        <v>322</v>
      </c>
      <c r="O26" s="362" t="s">
        <v>322</v>
      </c>
      <c r="P26" s="191" t="s">
        <v>322</v>
      </c>
      <c r="Q26" s="191" t="s">
        <v>322</v>
      </c>
      <c r="R26" s="191" t="s">
        <v>322</v>
      </c>
      <c r="S26" s="362" t="s">
        <v>322</v>
      </c>
      <c r="T26" s="191" t="s">
        <v>322</v>
      </c>
      <c r="U26" s="191" t="s">
        <v>322</v>
      </c>
      <c r="V26" s="191" t="s">
        <v>322</v>
      </c>
      <c r="W26" s="362" t="s">
        <v>322</v>
      </c>
      <c r="X26" s="191" t="s">
        <v>322</v>
      </c>
      <c r="Y26" s="191" t="s">
        <v>322</v>
      </c>
      <c r="Z26" s="191" t="s">
        <v>322</v>
      </c>
      <c r="AA26" s="365" t="s">
        <v>322</v>
      </c>
      <c r="AB26" s="191" t="s">
        <v>322</v>
      </c>
      <c r="AC26" s="191" t="s">
        <v>322</v>
      </c>
      <c r="AD26" s="191" t="s">
        <v>322</v>
      </c>
      <c r="AE26" s="365" t="s">
        <v>322</v>
      </c>
      <c r="AF26" s="191" t="s">
        <v>322</v>
      </c>
      <c r="AG26" s="191" t="s">
        <v>322</v>
      </c>
      <c r="AH26" s="191" t="s">
        <v>322</v>
      </c>
      <c r="AI26" s="365" t="s">
        <v>322</v>
      </c>
      <c r="AJ26" s="191" t="s">
        <v>322</v>
      </c>
      <c r="AK26" s="191" t="s">
        <v>322</v>
      </c>
      <c r="AL26" s="191" t="s">
        <v>322</v>
      </c>
      <c r="AM26" s="365" t="s">
        <v>322</v>
      </c>
      <c r="AN26" s="191" t="s">
        <v>322</v>
      </c>
      <c r="AO26" s="191" t="s">
        <v>322</v>
      </c>
      <c r="AP26" s="364" t="s">
        <v>322</v>
      </c>
      <c r="AQ26" s="191" t="s">
        <v>322</v>
      </c>
      <c r="AR26" s="191" t="s">
        <v>322</v>
      </c>
      <c r="AS26" s="191" t="s">
        <v>322</v>
      </c>
      <c r="AT26" s="364" t="s">
        <v>322</v>
      </c>
      <c r="AU26" s="191" t="s">
        <v>322</v>
      </c>
      <c r="AV26" s="191" t="s">
        <v>322</v>
      </c>
      <c r="AW26" s="191" t="s">
        <v>322</v>
      </c>
      <c r="AX26" s="369" t="s">
        <v>322</v>
      </c>
      <c r="AY26" s="371" t="s">
        <v>322</v>
      </c>
      <c r="AZ26" s="371" t="s">
        <v>322</v>
      </c>
      <c r="BA26" s="371" t="s">
        <v>322</v>
      </c>
      <c r="BB26" s="369" t="s">
        <v>322</v>
      </c>
      <c r="BC26" s="371" t="s">
        <v>322</v>
      </c>
      <c r="BD26" s="371" t="s">
        <v>322</v>
      </c>
      <c r="BE26" s="371"/>
      <c r="BF26" s="369" t="s">
        <v>322</v>
      </c>
      <c r="BG26" s="371"/>
    </row>
    <row r="27" spans="2:59" ht="14.15" hidden="1" customHeight="1">
      <c r="B27" s="366" t="s">
        <v>339</v>
      </c>
      <c r="K27" s="362"/>
      <c r="L27" s="363"/>
      <c r="M27" s="363"/>
      <c r="N27" s="364"/>
      <c r="O27" s="362"/>
      <c r="P27" s="191"/>
      <c r="Q27" s="191"/>
      <c r="R27" s="191"/>
      <c r="S27" s="362"/>
      <c r="T27" s="191"/>
      <c r="U27" s="191"/>
      <c r="V27" s="191"/>
      <c r="W27" s="362"/>
      <c r="X27" s="191"/>
      <c r="Y27" s="191"/>
      <c r="Z27" s="191"/>
      <c r="AA27" s="365"/>
      <c r="AB27" s="191"/>
      <c r="AC27" s="191"/>
      <c r="AD27" s="191"/>
      <c r="AE27" s="365"/>
      <c r="AF27" s="191"/>
      <c r="AG27" s="191"/>
      <c r="AH27" s="191"/>
      <c r="AI27" s="365"/>
      <c r="AJ27" s="191"/>
      <c r="AK27" s="191"/>
      <c r="AL27" s="191"/>
      <c r="AM27" s="365"/>
      <c r="AN27" s="191"/>
      <c r="AO27" s="191"/>
      <c r="AP27" s="364"/>
      <c r="AQ27" s="191"/>
      <c r="AR27" s="191"/>
      <c r="AS27" s="191"/>
      <c r="AT27" s="504"/>
      <c r="AU27" s="397"/>
      <c r="AV27" s="397"/>
      <c r="AW27" s="397"/>
      <c r="AX27" s="880"/>
      <c r="AY27" s="881"/>
      <c r="AZ27" s="881"/>
      <c r="BA27" s="881"/>
      <c r="BB27" s="880"/>
      <c r="BC27" s="881"/>
      <c r="BD27" s="881"/>
      <c r="BE27" s="881"/>
      <c r="BF27" s="880"/>
      <c r="BG27" s="881"/>
    </row>
    <row r="28" spans="2:59" ht="14.15" hidden="1" customHeight="1">
      <c r="B28" s="367" t="s">
        <v>325</v>
      </c>
      <c r="K28" s="362">
        <v>304.32373310760011</v>
      </c>
      <c r="L28" s="363">
        <v>318.5156839696001</v>
      </c>
      <c r="M28" s="363">
        <v>330.72390124970013</v>
      </c>
      <c r="N28" s="364">
        <v>171.4864456727</v>
      </c>
      <c r="O28" s="362">
        <v>236.54172716799999</v>
      </c>
      <c r="P28" s="191">
        <v>304.84974163100014</v>
      </c>
      <c r="Q28" s="191">
        <v>222.53229194140008</v>
      </c>
      <c r="R28" s="191">
        <v>187.10799589530001</v>
      </c>
      <c r="S28" s="362">
        <v>259.44382473489998</v>
      </c>
      <c r="T28" s="191">
        <v>270.52315628830002</v>
      </c>
      <c r="U28" s="191">
        <v>203.44547264329992</v>
      </c>
      <c r="V28" s="191">
        <v>132.18558277089988</v>
      </c>
      <c r="W28" s="362">
        <v>102.17452177080001</v>
      </c>
      <c r="X28" s="191">
        <v>141.73182461690004</v>
      </c>
      <c r="Y28" s="191">
        <v>171.21776997829994</v>
      </c>
      <c r="Z28" s="191">
        <v>31.394040530499986</v>
      </c>
      <c r="AA28" s="365">
        <v>142.87117635869998</v>
      </c>
      <c r="AB28" s="191">
        <v>199.0645478015</v>
      </c>
      <c r="AC28" s="191">
        <v>43.974371721899956</v>
      </c>
      <c r="AD28" s="191">
        <v>5.7108257473999977</v>
      </c>
      <c r="AE28" s="365">
        <v>119.77882443330003</v>
      </c>
      <c r="AF28" s="191">
        <v>146.1839081551</v>
      </c>
      <c r="AG28" s="191">
        <v>121.47647252419998</v>
      </c>
      <c r="AH28" s="191">
        <v>113.54705082880005</v>
      </c>
      <c r="AI28" s="365">
        <v>162.85022483510011</v>
      </c>
      <c r="AJ28" s="191">
        <v>1.3754370549999346</v>
      </c>
      <c r="AK28" s="191">
        <v>0.11097996999999993</v>
      </c>
      <c r="AL28" s="191">
        <v>0.19778575500000001</v>
      </c>
      <c r="AM28" s="365">
        <v>12.9017397806</v>
      </c>
      <c r="AN28" s="191">
        <v>8.8036707859000085</v>
      </c>
      <c r="AO28" s="191">
        <v>13.722672254100003</v>
      </c>
      <c r="AP28" s="364">
        <v>26.008055110900006</v>
      </c>
      <c r="AQ28" s="191">
        <v>58.88</v>
      </c>
      <c r="AR28" s="191">
        <v>12</v>
      </c>
      <c r="AS28" s="191">
        <v>3</v>
      </c>
      <c r="AT28" s="364">
        <v>21</v>
      </c>
      <c r="AU28" s="191">
        <v>58.52</v>
      </c>
      <c r="AV28" s="191">
        <v>104.70581201690003</v>
      </c>
      <c r="AW28" s="191">
        <v>52.515407701499988</v>
      </c>
      <c r="AX28" s="369">
        <v>32.472482339000031</v>
      </c>
      <c r="AY28" s="371">
        <v>41.977700250999995</v>
      </c>
      <c r="AZ28" s="371">
        <v>59.02</v>
      </c>
      <c r="BA28" s="371">
        <v>23.81</v>
      </c>
      <c r="BB28" s="369">
        <v>4.22</v>
      </c>
      <c r="BC28" s="371">
        <v>2.0710998780000001</v>
      </c>
      <c r="BD28" s="371">
        <v>13</v>
      </c>
      <c r="BE28" s="371">
        <v>4.7316848160000013</v>
      </c>
      <c r="BF28" s="369">
        <v>1.29</v>
      </c>
      <c r="BG28" s="371"/>
    </row>
    <row r="29" spans="2:59" ht="14.15" hidden="1" customHeight="1">
      <c r="B29" s="367" t="s">
        <v>340</v>
      </c>
      <c r="K29" s="362">
        <v>169.9802617769237</v>
      </c>
      <c r="L29" s="363">
        <v>163.2207444160307</v>
      </c>
      <c r="M29" s="363">
        <v>169.65450909351711</v>
      </c>
      <c r="N29" s="364">
        <v>169.10947981563709</v>
      </c>
      <c r="O29" s="362">
        <v>170.18888699999999</v>
      </c>
      <c r="P29" s="191">
        <v>184.21754345647543</v>
      </c>
      <c r="Q29" s="191">
        <v>174.15916631308733</v>
      </c>
      <c r="R29" s="191">
        <v>176.2731189186168</v>
      </c>
      <c r="S29" s="362">
        <v>180.9063966791152</v>
      </c>
      <c r="T29" s="191">
        <v>171.892501659348</v>
      </c>
      <c r="U29" s="191">
        <v>169.6451820567161</v>
      </c>
      <c r="V29" s="191">
        <v>161.53818530436391</v>
      </c>
      <c r="W29" s="362">
        <v>165.27290166175422</v>
      </c>
      <c r="X29" s="191">
        <v>168.7251598026279</v>
      </c>
      <c r="Y29" s="191">
        <v>162.38526079656421</v>
      </c>
      <c r="Z29" s="191">
        <v>158.18227058959957</v>
      </c>
      <c r="AA29" s="365">
        <v>159.58825439201232</v>
      </c>
      <c r="AB29" s="191">
        <v>162.84210787625221</v>
      </c>
      <c r="AC29" s="191">
        <v>152.980467114118</v>
      </c>
      <c r="AD29" s="191">
        <v>146.40087202712343</v>
      </c>
      <c r="AE29" s="365">
        <v>0</v>
      </c>
      <c r="AF29" s="191">
        <v>0</v>
      </c>
      <c r="AG29" s="191">
        <v>0</v>
      </c>
      <c r="AH29" s="191">
        <v>28.288377341700002</v>
      </c>
      <c r="AI29" s="365">
        <v>52.573834457400004</v>
      </c>
      <c r="AJ29" s="191">
        <v>0</v>
      </c>
      <c r="AK29" s="191">
        <v>0</v>
      </c>
      <c r="AL29" s="191">
        <v>0</v>
      </c>
      <c r="AM29" s="365">
        <v>0</v>
      </c>
      <c r="AN29" s="191">
        <v>0</v>
      </c>
      <c r="AO29" s="191">
        <v>0</v>
      </c>
      <c r="AP29" s="364">
        <v>0</v>
      </c>
      <c r="AQ29" s="191">
        <v>0</v>
      </c>
      <c r="AR29" s="191">
        <v>0</v>
      </c>
      <c r="AS29" s="191" t="s">
        <v>112</v>
      </c>
      <c r="AT29" s="364" t="s">
        <v>112</v>
      </c>
      <c r="AU29" s="191">
        <v>0</v>
      </c>
      <c r="AV29" s="191">
        <v>0</v>
      </c>
      <c r="AW29" s="191">
        <v>0</v>
      </c>
      <c r="AX29" s="369" t="s">
        <v>112</v>
      </c>
      <c r="AY29" s="371">
        <v>0</v>
      </c>
      <c r="AZ29" s="371">
        <v>0</v>
      </c>
      <c r="BA29" s="371">
        <v>0</v>
      </c>
      <c r="BB29" s="369" t="s">
        <v>112</v>
      </c>
      <c r="BC29" s="371"/>
      <c r="BD29" s="371"/>
      <c r="BE29" s="371"/>
      <c r="BF29" s="369" t="s">
        <v>112</v>
      </c>
      <c r="BG29" s="371"/>
    </row>
    <row r="30" spans="2:59" ht="14.15" hidden="1" customHeight="1">
      <c r="B30" s="367" t="s">
        <v>341</v>
      </c>
      <c r="K30" s="362">
        <v>92.343365865500004</v>
      </c>
      <c r="L30" s="363">
        <v>88.838832555099998</v>
      </c>
      <c r="M30" s="363">
        <v>101.12225588517856</v>
      </c>
      <c r="N30" s="364">
        <v>88.553254865599996</v>
      </c>
      <c r="O30" s="362">
        <v>94.898078074500006</v>
      </c>
      <c r="P30" s="191">
        <v>100.62187350790001</v>
      </c>
      <c r="Q30" s="191">
        <v>103.52363053410005</v>
      </c>
      <c r="R30" s="191">
        <v>102.74769714850001</v>
      </c>
      <c r="S30" s="362">
        <v>101.94138072989999</v>
      </c>
      <c r="T30" s="191">
        <v>99.111565706699992</v>
      </c>
      <c r="U30" s="191">
        <v>102.25796979190001</v>
      </c>
      <c r="V30" s="191">
        <v>100.8370546158</v>
      </c>
      <c r="W30" s="362">
        <v>97.95204304089998</v>
      </c>
      <c r="X30" s="191">
        <v>108.17653115370007</v>
      </c>
      <c r="Y30" s="191">
        <v>103.18763851760002</v>
      </c>
      <c r="Z30" s="191">
        <v>100.44160655129997</v>
      </c>
      <c r="AA30" s="365">
        <v>101.54500183920001</v>
      </c>
      <c r="AB30" s="191">
        <v>43.981217328200046</v>
      </c>
      <c r="AC30" s="191">
        <v>38.571540726199999</v>
      </c>
      <c r="AD30" s="191">
        <v>5.6296263353999993</v>
      </c>
      <c r="AE30" s="365">
        <v>40.01150468649999</v>
      </c>
      <c r="AF30" s="191">
        <v>68.894093169800016</v>
      </c>
      <c r="AG30" s="191">
        <v>102.49093140330001</v>
      </c>
      <c r="AH30" s="191">
        <v>117.75118870240001</v>
      </c>
      <c r="AI30" s="365">
        <v>34.208969258800003</v>
      </c>
      <c r="AJ30" s="191">
        <v>18.805293673600005</v>
      </c>
      <c r="AK30" s="191">
        <v>22.654500887999991</v>
      </c>
      <c r="AL30" s="191">
        <v>30.989392684000002</v>
      </c>
      <c r="AM30" s="365">
        <v>27.412417199400004</v>
      </c>
      <c r="AN30" s="191">
        <v>32.38922774249999</v>
      </c>
      <c r="AO30" s="191">
        <v>33.0737144836</v>
      </c>
      <c r="AP30" s="364">
        <v>31.544978124100002</v>
      </c>
      <c r="AQ30" s="191">
        <v>32.01</v>
      </c>
      <c r="AR30" s="191">
        <v>33.979999999999997</v>
      </c>
      <c r="AS30" s="191">
        <v>33.67</v>
      </c>
      <c r="AT30" s="364">
        <v>33.14</v>
      </c>
      <c r="AU30" s="409">
        <v>33.483804710699992</v>
      </c>
      <c r="AV30" s="191">
        <v>35.945995233100007</v>
      </c>
      <c r="AW30" s="191">
        <v>0</v>
      </c>
      <c r="AX30" s="369" t="s">
        <v>112</v>
      </c>
      <c r="AY30" s="410">
        <v>0</v>
      </c>
      <c r="AZ30" s="410">
        <v>0</v>
      </c>
      <c r="BA30" s="410">
        <v>5.39</v>
      </c>
      <c r="BB30" s="369">
        <v>5.17</v>
      </c>
      <c r="BC30" s="371">
        <v>2.0710998780000001</v>
      </c>
      <c r="BD30" s="410">
        <f>+BD28</f>
        <v>13</v>
      </c>
      <c r="BE30" s="410">
        <f>+BE28</f>
        <v>4.7316848160000013</v>
      </c>
      <c r="BF30" s="369"/>
      <c r="BG30" s="371"/>
    </row>
    <row r="31" spans="2:59" ht="14.15" hidden="1" customHeight="1">
      <c r="B31" s="367" t="s">
        <v>342</v>
      </c>
      <c r="K31" s="362" t="s">
        <v>322</v>
      </c>
      <c r="L31" s="363" t="s">
        <v>322</v>
      </c>
      <c r="M31" s="363" t="s">
        <v>322</v>
      </c>
      <c r="N31" s="364" t="s">
        <v>322</v>
      </c>
      <c r="O31" s="362" t="s">
        <v>322</v>
      </c>
      <c r="P31" s="191" t="s">
        <v>322</v>
      </c>
      <c r="Q31" s="191" t="s">
        <v>322</v>
      </c>
      <c r="R31" s="191" t="s">
        <v>322</v>
      </c>
      <c r="S31" s="362" t="s">
        <v>322</v>
      </c>
      <c r="T31" s="191" t="s">
        <v>322</v>
      </c>
      <c r="U31" s="191" t="s">
        <v>322</v>
      </c>
      <c r="V31" s="191" t="s">
        <v>322</v>
      </c>
      <c r="W31" s="362" t="s">
        <v>322</v>
      </c>
      <c r="X31" s="191" t="s">
        <v>322</v>
      </c>
      <c r="Y31" s="191" t="s">
        <v>322</v>
      </c>
      <c r="Z31" s="191" t="s">
        <v>322</v>
      </c>
      <c r="AA31" s="365" t="s">
        <v>322</v>
      </c>
      <c r="AB31" s="191" t="s">
        <v>322</v>
      </c>
      <c r="AC31" s="191" t="s">
        <v>322</v>
      </c>
      <c r="AD31" s="191" t="s">
        <v>322</v>
      </c>
      <c r="AE31" s="365" t="s">
        <v>322</v>
      </c>
      <c r="AF31" s="191" t="s">
        <v>322</v>
      </c>
      <c r="AG31" s="191" t="s">
        <v>322</v>
      </c>
      <c r="AH31" s="191" t="s">
        <v>322</v>
      </c>
      <c r="AI31" s="365" t="s">
        <v>322</v>
      </c>
      <c r="AJ31" s="191" t="s">
        <v>322</v>
      </c>
      <c r="AK31" s="191" t="s">
        <v>322</v>
      </c>
      <c r="AL31" s="191" t="s">
        <v>322</v>
      </c>
      <c r="AM31" s="365" t="s">
        <v>322</v>
      </c>
      <c r="AN31" s="191" t="s">
        <v>322</v>
      </c>
      <c r="AO31" s="191" t="s">
        <v>322</v>
      </c>
      <c r="AP31" s="364" t="s">
        <v>322</v>
      </c>
      <c r="AQ31" s="191" t="s">
        <v>322</v>
      </c>
      <c r="AR31" s="191" t="s">
        <v>322</v>
      </c>
      <c r="AS31" s="191" t="s">
        <v>322</v>
      </c>
      <c r="AT31" s="364" t="s">
        <v>322</v>
      </c>
      <c r="AU31" s="191" t="s">
        <v>322</v>
      </c>
      <c r="AV31" s="191" t="s">
        <v>322</v>
      </c>
      <c r="AW31" s="191" t="s">
        <v>322</v>
      </c>
      <c r="AX31" s="369" t="s">
        <v>322</v>
      </c>
      <c r="AY31" s="371" t="s">
        <v>322</v>
      </c>
      <c r="AZ31" s="371" t="s">
        <v>322</v>
      </c>
      <c r="BA31" s="371"/>
      <c r="BB31" s="369" t="s">
        <v>322</v>
      </c>
      <c r="BC31" s="371"/>
      <c r="BD31" s="371"/>
      <c r="BE31" s="371"/>
      <c r="BF31" s="369" t="s">
        <v>322</v>
      </c>
      <c r="BG31" s="371"/>
    </row>
    <row r="32" spans="2:59" ht="14.15" hidden="1" customHeight="1">
      <c r="B32" s="366" t="s">
        <v>343</v>
      </c>
      <c r="K32" s="362"/>
      <c r="L32" s="363"/>
      <c r="M32" s="363"/>
      <c r="N32" s="364"/>
      <c r="O32" s="362"/>
      <c r="P32" s="191"/>
      <c r="Q32" s="191"/>
      <c r="R32" s="191"/>
      <c r="S32" s="362"/>
      <c r="T32" s="191"/>
      <c r="U32" s="191"/>
      <c r="V32" s="191"/>
      <c r="W32" s="362"/>
      <c r="X32" s="191"/>
      <c r="Y32" s="191"/>
      <c r="Z32" s="191"/>
      <c r="AA32" s="365"/>
      <c r="AB32" s="191"/>
      <c r="AC32" s="191"/>
      <c r="AD32" s="191"/>
      <c r="AE32" s="365"/>
      <c r="AF32" s="191"/>
      <c r="AG32" s="191"/>
      <c r="AH32" s="191"/>
      <c r="AI32" s="365"/>
      <c r="AJ32" s="191"/>
      <c r="AK32" s="191"/>
      <c r="AL32" s="191"/>
      <c r="AM32" s="365"/>
      <c r="AN32" s="191"/>
      <c r="AO32" s="191"/>
      <c r="AP32" s="364"/>
      <c r="AQ32" s="191"/>
      <c r="AR32" s="191"/>
      <c r="AS32" s="191"/>
      <c r="AT32" s="504"/>
      <c r="AU32" s="397"/>
      <c r="AV32" s="397"/>
      <c r="AW32" s="397"/>
      <c r="AX32" s="880"/>
      <c r="AY32" s="881"/>
      <c r="AZ32" s="881"/>
      <c r="BA32" s="881"/>
      <c r="BB32" s="880"/>
      <c r="BC32" s="881"/>
      <c r="BD32" s="881"/>
      <c r="BE32" s="881"/>
      <c r="BF32" s="880"/>
      <c r="BG32" s="881"/>
    </row>
    <row r="33" spans="2:60" s="373" customFormat="1" ht="14.15" hidden="1" customHeight="1">
      <c r="B33" s="367" t="s">
        <v>344</v>
      </c>
      <c r="C33" s="368">
        <v>0</v>
      </c>
      <c r="D33" s="368">
        <v>0</v>
      </c>
      <c r="E33" s="368">
        <v>0</v>
      </c>
      <c r="F33" s="369">
        <v>0</v>
      </c>
      <c r="G33" s="368">
        <v>0</v>
      </c>
      <c r="H33" s="368">
        <v>0</v>
      </c>
      <c r="I33" s="368">
        <v>0</v>
      </c>
      <c r="J33" s="368">
        <v>0</v>
      </c>
      <c r="K33" s="370">
        <v>0</v>
      </c>
      <c r="L33" s="368">
        <v>0</v>
      </c>
      <c r="M33" s="368">
        <v>0</v>
      </c>
      <c r="N33" s="369">
        <v>0</v>
      </c>
      <c r="O33" s="370">
        <v>0</v>
      </c>
      <c r="P33" s="371">
        <v>0</v>
      </c>
      <c r="Q33" s="371">
        <v>0</v>
      </c>
      <c r="R33" s="371">
        <v>0</v>
      </c>
      <c r="S33" s="370">
        <v>0</v>
      </c>
      <c r="T33" s="371">
        <v>0</v>
      </c>
      <c r="U33" s="371">
        <v>0</v>
      </c>
      <c r="V33" s="371">
        <v>0</v>
      </c>
      <c r="W33" s="370">
        <v>0</v>
      </c>
      <c r="X33" s="371">
        <v>0</v>
      </c>
      <c r="Y33" s="371">
        <v>0</v>
      </c>
      <c r="Z33" s="371">
        <v>0</v>
      </c>
      <c r="AA33" s="372">
        <v>0</v>
      </c>
      <c r="AB33" s="371">
        <v>0</v>
      </c>
      <c r="AC33" s="371">
        <v>0</v>
      </c>
      <c r="AD33" s="371">
        <v>1.4305532919999997</v>
      </c>
      <c r="AE33" s="372">
        <v>4.2403684090000002</v>
      </c>
      <c r="AF33" s="371">
        <v>3.1618552699999993</v>
      </c>
      <c r="AG33" s="371">
        <v>3.0572388150000007</v>
      </c>
      <c r="AH33" s="371">
        <v>3.4530889919999974</v>
      </c>
      <c r="AI33" s="372">
        <v>6.888003654000002</v>
      </c>
      <c r="AJ33" s="371">
        <v>4.7271262679999992</v>
      </c>
      <c r="AK33" s="371">
        <v>7.121584702999999</v>
      </c>
      <c r="AL33" s="371">
        <v>6.6568819369999988</v>
      </c>
      <c r="AM33" s="372">
        <v>8.1785995979999999</v>
      </c>
      <c r="AN33" s="371">
        <v>7.2278229100000004</v>
      </c>
      <c r="AO33" s="371">
        <v>8.7336741432999982</v>
      </c>
      <c r="AP33" s="369">
        <v>10.826463120000001</v>
      </c>
      <c r="AQ33" s="371">
        <v>13.03</v>
      </c>
      <c r="AR33" s="371">
        <v>11</v>
      </c>
      <c r="AS33" s="371">
        <v>11</v>
      </c>
      <c r="AT33" s="369">
        <v>11</v>
      </c>
      <c r="AU33" s="371">
        <f>+AU35+AU37+AU39</f>
        <v>12.758295331900003</v>
      </c>
      <c r="AV33" s="371">
        <f>+AV35+AV37+AV39</f>
        <v>11.693696824699998</v>
      </c>
      <c r="AW33" s="371">
        <f>+AW35+AW37+AW39</f>
        <v>11.7</v>
      </c>
      <c r="AX33" s="369">
        <f>+AX35+AX37+AX39</f>
        <v>6</v>
      </c>
      <c r="AY33" s="371">
        <v>15.58602351339144</v>
      </c>
      <c r="AZ33" s="371">
        <v>19.190000000000001</v>
      </c>
      <c r="BA33" s="371">
        <v>20.54</v>
      </c>
      <c r="BB33" s="369">
        <v>15</v>
      </c>
      <c r="BC33" s="371">
        <v>20.61871018705309</v>
      </c>
      <c r="BD33" s="371">
        <v>24.341656297822418</v>
      </c>
      <c r="BE33" s="371">
        <v>16.36</v>
      </c>
      <c r="BF33" s="369">
        <v>0</v>
      </c>
      <c r="BG33" s="371"/>
    </row>
    <row r="34" spans="2:60" s="573" customFormat="1" ht="14.15" hidden="1" customHeight="1">
      <c r="B34" s="631" t="s">
        <v>763</v>
      </c>
      <c r="C34" s="363"/>
      <c r="D34" s="363"/>
      <c r="E34" s="363"/>
      <c r="F34" s="363"/>
      <c r="G34" s="363"/>
      <c r="H34" s="363"/>
      <c r="I34" s="363"/>
      <c r="J34" s="363"/>
      <c r="K34" s="362"/>
      <c r="L34" s="363"/>
      <c r="M34" s="363"/>
      <c r="N34" s="364"/>
      <c r="O34" s="362"/>
      <c r="P34" s="191"/>
      <c r="Q34" s="191"/>
      <c r="R34" s="191"/>
      <c r="S34" s="362"/>
      <c r="T34" s="191"/>
      <c r="U34" s="191"/>
      <c r="V34" s="191"/>
      <c r="W34" s="362"/>
      <c r="X34" s="191"/>
      <c r="Y34" s="191"/>
      <c r="Z34" s="191"/>
      <c r="AA34" s="365"/>
      <c r="AB34" s="191"/>
      <c r="AC34" s="191"/>
      <c r="AD34" s="191"/>
      <c r="AE34" s="365"/>
      <c r="AF34" s="191"/>
      <c r="AG34" s="191"/>
      <c r="AH34" s="191"/>
      <c r="AI34" s="365"/>
      <c r="AJ34" s="191"/>
      <c r="AK34" s="191"/>
      <c r="AL34" s="191"/>
      <c r="AM34" s="365"/>
      <c r="AN34" s="191"/>
      <c r="AO34" s="191"/>
      <c r="AP34" s="364"/>
      <c r="AQ34" s="191"/>
      <c r="AR34" s="191"/>
      <c r="AS34" s="191"/>
      <c r="AT34" s="364"/>
      <c r="AU34" s="191"/>
      <c r="AV34" s="191"/>
      <c r="AW34" s="191"/>
      <c r="AX34" s="369"/>
      <c r="AY34" s="371">
        <v>15.58602351339144</v>
      </c>
      <c r="AZ34" s="371">
        <v>19.190000000000001</v>
      </c>
      <c r="BA34" s="371">
        <v>20.54</v>
      </c>
      <c r="BB34" s="369">
        <v>15.1</v>
      </c>
      <c r="BC34" s="371">
        <v>20.61871018705309</v>
      </c>
      <c r="BD34" s="371">
        <f>+BD33</f>
        <v>24.341656297822418</v>
      </c>
      <c r="BE34" s="371">
        <f>+BE33</f>
        <v>16.36</v>
      </c>
      <c r="BF34" s="369">
        <v>0</v>
      </c>
      <c r="BG34" s="371"/>
    </row>
    <row r="35" spans="2:60" s="373" customFormat="1" ht="14.15" hidden="1" customHeight="1">
      <c r="B35" s="518" t="s">
        <v>345</v>
      </c>
      <c r="C35" s="519"/>
      <c r="D35" s="519"/>
      <c r="E35" s="519"/>
      <c r="F35" s="519"/>
      <c r="G35" s="520"/>
      <c r="H35" s="519"/>
      <c r="I35" s="519"/>
      <c r="J35" s="521"/>
      <c r="K35" s="522">
        <v>0</v>
      </c>
      <c r="L35" s="523">
        <v>0</v>
      </c>
      <c r="M35" s="523">
        <v>0</v>
      </c>
      <c r="N35" s="524">
        <v>0</v>
      </c>
      <c r="O35" s="522">
        <v>0</v>
      </c>
      <c r="P35" s="523">
        <v>0</v>
      </c>
      <c r="Q35" s="523">
        <v>0</v>
      </c>
      <c r="R35" s="523">
        <v>0</v>
      </c>
      <c r="S35" s="522">
        <v>0</v>
      </c>
      <c r="T35" s="523">
        <v>0</v>
      </c>
      <c r="U35" s="523">
        <v>0</v>
      </c>
      <c r="V35" s="523">
        <v>0</v>
      </c>
      <c r="W35" s="522">
        <v>0</v>
      </c>
      <c r="X35" s="523">
        <v>0</v>
      </c>
      <c r="Y35" s="523">
        <v>0</v>
      </c>
      <c r="Z35" s="523">
        <v>0</v>
      </c>
      <c r="AA35" s="525">
        <v>0</v>
      </c>
      <c r="AB35" s="523">
        <v>0</v>
      </c>
      <c r="AC35" s="523">
        <v>0</v>
      </c>
      <c r="AD35" s="523">
        <v>1.4305532919999997</v>
      </c>
      <c r="AE35" s="525">
        <v>4.2403684090000002</v>
      </c>
      <c r="AF35" s="523">
        <v>3.1618552699999993</v>
      </c>
      <c r="AG35" s="523">
        <v>3.0572388150000007</v>
      </c>
      <c r="AH35" s="523">
        <v>3.4530889919999974</v>
      </c>
      <c r="AI35" s="525">
        <v>4.4910516540000014</v>
      </c>
      <c r="AJ35" s="523">
        <v>3.0873722679999993</v>
      </c>
      <c r="AK35" s="523">
        <v>3.1540997029999991</v>
      </c>
      <c r="AL35" s="523">
        <v>3.2407889369999987</v>
      </c>
      <c r="AM35" s="525">
        <v>4.0677205379999997</v>
      </c>
      <c r="AN35" s="523">
        <v>3.1410285099999999</v>
      </c>
      <c r="AO35" s="523">
        <v>3.1595825232999992</v>
      </c>
      <c r="AP35" s="524">
        <v>3.254023999100002</v>
      </c>
      <c r="AQ35" s="523">
        <v>4.38</v>
      </c>
      <c r="AR35" s="523">
        <v>3.26</v>
      </c>
      <c r="AS35" s="523">
        <v>3.1</v>
      </c>
      <c r="AT35" s="524">
        <v>3.4</v>
      </c>
      <c r="AU35" s="526">
        <v>4.0439467494000017</v>
      </c>
      <c r="AV35" s="523">
        <v>3.4759329464999977</v>
      </c>
      <c r="AW35" s="523">
        <v>3.3</v>
      </c>
      <c r="AX35" s="524">
        <v>1</v>
      </c>
      <c r="AY35" s="526"/>
      <c r="AZ35" s="526"/>
      <c r="BA35" s="526">
        <v>5.2560519639890888</v>
      </c>
      <c r="BB35" s="524">
        <v>1</v>
      </c>
      <c r="BC35" s="526"/>
      <c r="BD35" s="526"/>
      <c r="BE35" s="526"/>
      <c r="BF35" s="524">
        <v>1</v>
      </c>
      <c r="BG35" s="526"/>
    </row>
    <row r="36" spans="2:60" s="373" customFormat="1" ht="14.15" hidden="1" customHeight="1">
      <c r="B36" s="509" t="s">
        <v>346</v>
      </c>
      <c r="C36" s="510"/>
      <c r="D36" s="510"/>
      <c r="E36" s="510"/>
      <c r="F36" s="510"/>
      <c r="G36" s="511"/>
      <c r="H36" s="510"/>
      <c r="I36" s="510"/>
      <c r="J36" s="512"/>
      <c r="K36" s="513">
        <v>0</v>
      </c>
      <c r="L36" s="514">
        <v>0</v>
      </c>
      <c r="M36" s="514">
        <v>0</v>
      </c>
      <c r="N36" s="515">
        <v>0</v>
      </c>
      <c r="O36" s="513">
        <v>0</v>
      </c>
      <c r="P36" s="514">
        <v>0</v>
      </c>
      <c r="Q36" s="514">
        <v>0</v>
      </c>
      <c r="R36" s="514">
        <v>0</v>
      </c>
      <c r="S36" s="513">
        <v>0</v>
      </c>
      <c r="T36" s="514">
        <v>0</v>
      </c>
      <c r="U36" s="514">
        <v>0</v>
      </c>
      <c r="V36" s="514">
        <v>0</v>
      </c>
      <c r="W36" s="513">
        <v>0</v>
      </c>
      <c r="X36" s="514">
        <v>0</v>
      </c>
      <c r="Y36" s="514">
        <v>0</v>
      </c>
      <c r="Z36" s="514">
        <v>0</v>
      </c>
      <c r="AA36" s="516">
        <v>0</v>
      </c>
      <c r="AB36" s="514">
        <v>0</v>
      </c>
      <c r="AC36" s="514">
        <v>0</v>
      </c>
      <c r="AD36" s="514">
        <v>0</v>
      </c>
      <c r="AE36" s="516">
        <v>0</v>
      </c>
      <c r="AF36" s="514">
        <v>3.1649823790000005</v>
      </c>
      <c r="AG36" s="514">
        <v>3.0572388150000007</v>
      </c>
      <c r="AH36" s="514">
        <v>3.4530889919999974</v>
      </c>
      <c r="AI36" s="516">
        <v>4.4910516540000014</v>
      </c>
      <c r="AJ36" s="514">
        <v>3.0873722679999993</v>
      </c>
      <c r="AK36" s="514">
        <v>3.1540997029999991</v>
      </c>
      <c r="AL36" s="514">
        <v>3.2407889369999987</v>
      </c>
      <c r="AM36" s="516">
        <v>4.0677205379999997</v>
      </c>
      <c r="AN36" s="514">
        <v>3.1410285099999999</v>
      </c>
      <c r="AO36" s="514">
        <v>3.1595825232999992</v>
      </c>
      <c r="AP36" s="515">
        <v>3.254023999100002</v>
      </c>
      <c r="AQ36" s="514">
        <f>+AQ35</f>
        <v>4.38</v>
      </c>
      <c r="AR36" s="514">
        <v>3.26</v>
      </c>
      <c r="AS36" s="514">
        <v>3.1</v>
      </c>
      <c r="AT36" s="515">
        <v>3.3652845641999991</v>
      </c>
      <c r="AU36" s="517">
        <v>4.0439467494000017</v>
      </c>
      <c r="AV36" s="514">
        <v>3.4759329464999977</v>
      </c>
      <c r="AW36" s="514">
        <v>3.3</v>
      </c>
      <c r="AX36" s="515">
        <v>1.17</v>
      </c>
      <c r="AY36" s="517"/>
      <c r="AZ36" s="517"/>
      <c r="BA36" s="517"/>
      <c r="BB36" s="515">
        <v>1.17</v>
      </c>
      <c r="BC36" s="517"/>
      <c r="BD36" s="517"/>
      <c r="BE36" s="517"/>
      <c r="BF36" s="515">
        <v>1.17</v>
      </c>
      <c r="BG36" s="517"/>
    </row>
    <row r="37" spans="2:60" s="373" customFormat="1" ht="14.15" hidden="1" customHeight="1">
      <c r="B37" s="367" t="s">
        <v>347</v>
      </c>
      <c r="C37" s="374"/>
      <c r="D37" s="374"/>
      <c r="E37" s="374"/>
      <c r="F37" s="374"/>
      <c r="G37" s="375"/>
      <c r="H37" s="374"/>
      <c r="I37" s="374"/>
      <c r="J37" s="376"/>
      <c r="K37" s="370">
        <v>0</v>
      </c>
      <c r="L37" s="368">
        <v>0</v>
      </c>
      <c r="M37" s="368">
        <v>0</v>
      </c>
      <c r="N37" s="369">
        <v>0</v>
      </c>
      <c r="O37" s="370">
        <v>0</v>
      </c>
      <c r="P37" s="371">
        <v>0</v>
      </c>
      <c r="Q37" s="371">
        <v>0</v>
      </c>
      <c r="R37" s="371">
        <v>0</v>
      </c>
      <c r="S37" s="370">
        <v>0</v>
      </c>
      <c r="T37" s="371">
        <v>0</v>
      </c>
      <c r="U37" s="371">
        <v>0</v>
      </c>
      <c r="V37" s="371">
        <v>0</v>
      </c>
      <c r="W37" s="370">
        <v>0</v>
      </c>
      <c r="X37" s="371">
        <v>0</v>
      </c>
      <c r="Y37" s="371">
        <v>0</v>
      </c>
      <c r="Z37" s="371">
        <v>0</v>
      </c>
      <c r="AA37" s="372">
        <v>0</v>
      </c>
      <c r="AB37" s="371">
        <v>0</v>
      </c>
      <c r="AC37" s="371">
        <v>0</v>
      </c>
      <c r="AD37" s="371">
        <v>0</v>
      </c>
      <c r="AE37" s="372">
        <v>0</v>
      </c>
      <c r="AF37" s="371">
        <v>0</v>
      </c>
      <c r="AG37" s="371">
        <v>0</v>
      </c>
      <c r="AH37" s="371">
        <v>0</v>
      </c>
      <c r="AI37" s="372">
        <v>2.3969519999999997</v>
      </c>
      <c r="AJ37" s="371">
        <v>1.6397539999999999</v>
      </c>
      <c r="AK37" s="371">
        <v>3.9674849999999999</v>
      </c>
      <c r="AL37" s="371">
        <v>3.416093</v>
      </c>
      <c r="AM37" s="372">
        <v>4.1108790600000003</v>
      </c>
      <c r="AN37" s="371">
        <v>4.0867943999999996</v>
      </c>
      <c r="AO37" s="371">
        <v>4.2760258699999998</v>
      </c>
      <c r="AP37" s="369">
        <v>3.7736053300000001</v>
      </c>
      <c r="AQ37" s="371">
        <v>3.79</v>
      </c>
      <c r="AR37" s="371">
        <v>4.1900000000000004</v>
      </c>
      <c r="AS37" s="371">
        <v>4.29</v>
      </c>
      <c r="AT37" s="369">
        <v>3.8309717399999998</v>
      </c>
      <c r="AU37" s="410">
        <v>3.8074379999999994</v>
      </c>
      <c r="AV37" s="371">
        <v>4.0566347299999999</v>
      </c>
      <c r="AW37" s="371">
        <v>4.5</v>
      </c>
      <c r="AX37" s="369">
        <v>4</v>
      </c>
      <c r="AY37" s="410"/>
      <c r="AZ37" s="410"/>
      <c r="BA37" s="410"/>
      <c r="BB37" s="369">
        <v>4</v>
      </c>
      <c r="BC37" s="410"/>
      <c r="BD37" s="410"/>
      <c r="BE37" s="410"/>
      <c r="BF37" s="369">
        <v>4</v>
      </c>
      <c r="BG37" s="410"/>
    </row>
    <row r="38" spans="2:60" s="373" customFormat="1" ht="14.15" hidden="1" customHeight="1">
      <c r="B38" s="509" t="s">
        <v>348</v>
      </c>
      <c r="C38" s="514">
        <v>0</v>
      </c>
      <c r="D38" s="514">
        <v>0</v>
      </c>
      <c r="E38" s="514">
        <v>0</v>
      </c>
      <c r="F38" s="515">
        <v>0</v>
      </c>
      <c r="G38" s="514">
        <v>0</v>
      </c>
      <c r="H38" s="514">
        <v>0</v>
      </c>
      <c r="I38" s="514">
        <v>0</v>
      </c>
      <c r="J38" s="514">
        <v>0</v>
      </c>
      <c r="K38" s="513">
        <v>0</v>
      </c>
      <c r="L38" s="514">
        <v>0</v>
      </c>
      <c r="M38" s="514">
        <v>0</v>
      </c>
      <c r="N38" s="515">
        <v>0</v>
      </c>
      <c r="O38" s="513">
        <v>0</v>
      </c>
      <c r="P38" s="514">
        <v>0</v>
      </c>
      <c r="Q38" s="514">
        <v>0</v>
      </c>
      <c r="R38" s="514">
        <v>0</v>
      </c>
      <c r="S38" s="513">
        <v>0</v>
      </c>
      <c r="T38" s="514">
        <v>0</v>
      </c>
      <c r="U38" s="514">
        <v>0</v>
      </c>
      <c r="V38" s="514">
        <v>0</v>
      </c>
      <c r="W38" s="513">
        <v>0</v>
      </c>
      <c r="X38" s="514">
        <v>0</v>
      </c>
      <c r="Y38" s="514">
        <v>0</v>
      </c>
      <c r="Z38" s="514">
        <v>0</v>
      </c>
      <c r="AA38" s="516">
        <v>0</v>
      </c>
      <c r="AB38" s="514">
        <v>0</v>
      </c>
      <c r="AC38" s="514">
        <v>0</v>
      </c>
      <c r="AD38" s="514">
        <v>0</v>
      </c>
      <c r="AE38" s="516">
        <v>0</v>
      </c>
      <c r="AF38" s="514">
        <v>0</v>
      </c>
      <c r="AG38" s="514">
        <v>0</v>
      </c>
      <c r="AH38" s="514">
        <v>0</v>
      </c>
      <c r="AI38" s="516">
        <v>2.3969519999999997</v>
      </c>
      <c r="AJ38" s="514">
        <v>1.6397539999999999</v>
      </c>
      <c r="AK38" s="514">
        <v>3.9674849999999999</v>
      </c>
      <c r="AL38" s="514">
        <v>3.416093</v>
      </c>
      <c r="AM38" s="516">
        <v>4.1108790600000003</v>
      </c>
      <c r="AN38" s="514">
        <v>4.0867943999999996</v>
      </c>
      <c r="AO38" s="514">
        <v>4.2760258699999998</v>
      </c>
      <c r="AP38" s="515">
        <v>3.7736053300000001</v>
      </c>
      <c r="AQ38" s="514">
        <f>+AQ37</f>
        <v>3.79</v>
      </c>
      <c r="AR38" s="514">
        <v>4.1900000000000004</v>
      </c>
      <c r="AS38" s="514">
        <v>4.29</v>
      </c>
      <c r="AT38" s="515">
        <v>3.8309717399999998</v>
      </c>
      <c r="AU38" s="527">
        <v>3.8074379999999994</v>
      </c>
      <c r="AV38" s="514">
        <v>4.0566347299999999</v>
      </c>
      <c r="AW38" s="514">
        <v>4.53</v>
      </c>
      <c r="AX38" s="515">
        <v>3.63</v>
      </c>
      <c r="AY38" s="527"/>
      <c r="AZ38" s="527"/>
      <c r="BA38" s="527"/>
      <c r="BB38" s="515">
        <v>3.63</v>
      </c>
      <c r="BC38" s="527"/>
      <c r="BD38" s="527"/>
      <c r="BE38" s="527"/>
      <c r="BF38" s="515">
        <v>3.63</v>
      </c>
      <c r="BG38" s="527"/>
    </row>
    <row r="39" spans="2:60" s="373" customFormat="1" ht="14.15" hidden="1" customHeight="1">
      <c r="B39" s="367" t="s">
        <v>349</v>
      </c>
      <c r="C39" s="368">
        <v>0</v>
      </c>
      <c r="D39" s="368">
        <v>0</v>
      </c>
      <c r="E39" s="368">
        <v>0</v>
      </c>
      <c r="F39" s="369">
        <v>0</v>
      </c>
      <c r="G39" s="368">
        <v>0</v>
      </c>
      <c r="H39" s="368">
        <v>0</v>
      </c>
      <c r="I39" s="368">
        <v>0</v>
      </c>
      <c r="J39" s="368">
        <v>0</v>
      </c>
      <c r="K39" s="370">
        <v>0</v>
      </c>
      <c r="L39" s="368">
        <v>0</v>
      </c>
      <c r="M39" s="368">
        <v>0</v>
      </c>
      <c r="N39" s="369">
        <v>0</v>
      </c>
      <c r="O39" s="370">
        <v>0</v>
      </c>
      <c r="P39" s="371">
        <v>0</v>
      </c>
      <c r="Q39" s="371">
        <v>0</v>
      </c>
      <c r="R39" s="371">
        <v>0</v>
      </c>
      <c r="S39" s="370">
        <v>0</v>
      </c>
      <c r="T39" s="371">
        <v>0</v>
      </c>
      <c r="U39" s="371">
        <v>0</v>
      </c>
      <c r="V39" s="371">
        <v>0</v>
      </c>
      <c r="W39" s="370">
        <v>0</v>
      </c>
      <c r="X39" s="371">
        <v>0</v>
      </c>
      <c r="Y39" s="371">
        <v>0</v>
      </c>
      <c r="Z39" s="371">
        <v>0</v>
      </c>
      <c r="AA39" s="372">
        <v>0</v>
      </c>
      <c r="AB39" s="371">
        <v>0</v>
      </c>
      <c r="AC39" s="371">
        <v>0</v>
      </c>
      <c r="AD39" s="371">
        <v>0</v>
      </c>
      <c r="AE39" s="372">
        <v>0</v>
      </c>
      <c r="AF39" s="371">
        <v>0</v>
      </c>
      <c r="AG39" s="371">
        <v>0</v>
      </c>
      <c r="AH39" s="371">
        <v>0</v>
      </c>
      <c r="AI39" s="372">
        <v>0</v>
      </c>
      <c r="AJ39" s="371">
        <v>0</v>
      </c>
      <c r="AK39" s="371">
        <v>0</v>
      </c>
      <c r="AL39" s="371">
        <v>0</v>
      </c>
      <c r="AM39" s="372">
        <v>0</v>
      </c>
      <c r="AN39" s="371">
        <v>0</v>
      </c>
      <c r="AO39" s="371">
        <v>1.2980657499999995</v>
      </c>
      <c r="AP39" s="369">
        <v>3.798833790899999</v>
      </c>
      <c r="AQ39" s="371">
        <v>4.9000000000000004</v>
      </c>
      <c r="AR39" s="371">
        <v>3.53</v>
      </c>
      <c r="AS39" s="371">
        <v>3.48</v>
      </c>
      <c r="AT39" s="369">
        <v>3.6749663421999981</v>
      </c>
      <c r="AU39" s="410">
        <v>4.9069105825000019</v>
      </c>
      <c r="AV39" s="371">
        <v>4.1611291482000006</v>
      </c>
      <c r="AW39" s="371">
        <v>3.9</v>
      </c>
      <c r="AX39" s="369">
        <v>1</v>
      </c>
      <c r="AY39" s="410"/>
      <c r="AZ39" s="410"/>
      <c r="BA39" s="410"/>
      <c r="BB39" s="369">
        <v>1</v>
      </c>
      <c r="BC39" s="410"/>
      <c r="BD39" s="410"/>
      <c r="BE39" s="410"/>
      <c r="BF39" s="369">
        <v>1</v>
      </c>
      <c r="BG39" s="410"/>
    </row>
    <row r="40" spans="2:60" s="373" customFormat="1" ht="14.15" hidden="1" customHeight="1">
      <c r="B40" s="509" t="s">
        <v>350</v>
      </c>
      <c r="C40" s="514">
        <v>0</v>
      </c>
      <c r="D40" s="514">
        <v>0</v>
      </c>
      <c r="E40" s="514">
        <v>0</v>
      </c>
      <c r="F40" s="515">
        <v>0</v>
      </c>
      <c r="G40" s="514">
        <v>0</v>
      </c>
      <c r="H40" s="514">
        <v>0</v>
      </c>
      <c r="I40" s="514">
        <v>0</v>
      </c>
      <c r="J40" s="514">
        <v>0</v>
      </c>
      <c r="K40" s="513">
        <v>0</v>
      </c>
      <c r="L40" s="514">
        <v>0</v>
      </c>
      <c r="M40" s="514">
        <v>0</v>
      </c>
      <c r="N40" s="515">
        <v>0</v>
      </c>
      <c r="O40" s="513">
        <v>0</v>
      </c>
      <c r="P40" s="514">
        <v>0</v>
      </c>
      <c r="Q40" s="514">
        <v>0</v>
      </c>
      <c r="R40" s="514">
        <v>0</v>
      </c>
      <c r="S40" s="513">
        <v>0</v>
      </c>
      <c r="T40" s="514">
        <v>0</v>
      </c>
      <c r="U40" s="514">
        <v>0</v>
      </c>
      <c r="V40" s="514">
        <v>0</v>
      </c>
      <c r="W40" s="513">
        <v>0</v>
      </c>
      <c r="X40" s="514">
        <v>0</v>
      </c>
      <c r="Y40" s="514">
        <v>0</v>
      </c>
      <c r="Z40" s="514">
        <v>0</v>
      </c>
      <c r="AA40" s="516">
        <v>0</v>
      </c>
      <c r="AB40" s="514">
        <v>0</v>
      </c>
      <c r="AC40" s="514">
        <v>0</v>
      </c>
      <c r="AD40" s="514">
        <v>0</v>
      </c>
      <c r="AE40" s="516">
        <v>0</v>
      </c>
      <c r="AF40" s="514">
        <v>0</v>
      </c>
      <c r="AG40" s="514">
        <v>0</v>
      </c>
      <c r="AH40" s="514">
        <v>0</v>
      </c>
      <c r="AI40" s="516">
        <v>0</v>
      </c>
      <c r="AJ40" s="514">
        <v>0</v>
      </c>
      <c r="AK40" s="514">
        <v>0</v>
      </c>
      <c r="AL40" s="514">
        <v>0</v>
      </c>
      <c r="AM40" s="516">
        <v>0</v>
      </c>
      <c r="AN40" s="514">
        <v>0</v>
      </c>
      <c r="AO40" s="514">
        <v>1.2980657499999995</v>
      </c>
      <c r="AP40" s="515">
        <v>3.5733165568</v>
      </c>
      <c r="AQ40" s="514">
        <f>+AQ39</f>
        <v>4.9000000000000004</v>
      </c>
      <c r="AR40" s="514">
        <v>3.53</v>
      </c>
      <c r="AS40" s="514">
        <v>3.48</v>
      </c>
      <c r="AT40" s="515">
        <v>3.6749663421999981</v>
      </c>
      <c r="AU40" s="527">
        <v>4.9069105825000019</v>
      </c>
      <c r="AV40" s="514">
        <v>4.161127415700002</v>
      </c>
      <c r="AW40" s="514">
        <v>3.9</v>
      </c>
      <c r="AX40" s="515">
        <v>1.25</v>
      </c>
      <c r="AY40" s="527"/>
      <c r="AZ40" s="527"/>
      <c r="BA40" s="527"/>
      <c r="BB40" s="515">
        <v>1.25</v>
      </c>
      <c r="BC40" s="527"/>
      <c r="BD40" s="527"/>
      <c r="BE40" s="527"/>
      <c r="BF40" s="515">
        <v>1.25</v>
      </c>
      <c r="BG40" s="527"/>
    </row>
    <row r="41" spans="2:60" ht="14.15" customHeight="1">
      <c r="B41" s="12" t="s">
        <v>351</v>
      </c>
      <c r="C41" s="73" t="s">
        <v>83</v>
      </c>
      <c r="D41" s="73" t="s">
        <v>83</v>
      </c>
      <c r="E41" s="73" t="s">
        <v>83</v>
      </c>
      <c r="F41" s="73" t="s">
        <v>83</v>
      </c>
      <c r="G41" s="109" t="s">
        <v>83</v>
      </c>
      <c r="H41" s="73" t="s">
        <v>83</v>
      </c>
      <c r="I41" s="73" t="s">
        <v>83</v>
      </c>
      <c r="J41" s="110" t="s">
        <v>83</v>
      </c>
      <c r="K41" s="362">
        <v>432.2709725028501</v>
      </c>
      <c r="L41" s="363">
        <v>418.08615531790008</v>
      </c>
      <c r="M41" s="363">
        <v>489.62944058850007</v>
      </c>
      <c r="N41" s="364">
        <v>352.84683293699999</v>
      </c>
      <c r="O41" s="362">
        <v>418.34257616799999</v>
      </c>
      <c r="P41" s="191">
        <v>444.95163771874991</v>
      </c>
      <c r="Q41" s="191">
        <v>381.44147663150005</v>
      </c>
      <c r="R41" s="191">
        <v>365.04144693749998</v>
      </c>
      <c r="S41" s="362">
        <v>403.06330127140012</v>
      </c>
      <c r="T41" s="191">
        <v>405.69614974915004</v>
      </c>
      <c r="U41" s="191">
        <v>386</v>
      </c>
      <c r="V41" s="191">
        <v>341.80393708169987</v>
      </c>
      <c r="W41" s="362">
        <v>240.80643361150001</v>
      </c>
      <c r="X41" s="191">
        <v>293.24071859409997</v>
      </c>
      <c r="Y41" s="191">
        <v>329.79822373050001</v>
      </c>
      <c r="Z41" s="191">
        <v>226.75384044920003</v>
      </c>
      <c r="AA41" s="365">
        <v>319.49387618260005</v>
      </c>
      <c r="AB41" s="191">
        <v>354.84490509509999</v>
      </c>
      <c r="AC41" s="191">
        <v>219.66834858370012</v>
      </c>
      <c r="AD41" s="191">
        <v>182.85907850199999</v>
      </c>
      <c r="AE41" s="365">
        <v>255.1338062451</v>
      </c>
      <c r="AF41" s="191">
        <v>279.6540102989</v>
      </c>
      <c r="AG41" s="191">
        <v>274.54556536479993</v>
      </c>
      <c r="AH41" s="191">
        <v>293.8266956774001</v>
      </c>
      <c r="AI41" s="365">
        <v>310.41286172870008</v>
      </c>
      <c r="AJ41" s="191">
        <v>130.17407078749997</v>
      </c>
      <c r="AK41" s="191">
        <v>184.8133938859151</v>
      </c>
      <c r="AL41" s="191">
        <v>219.46876660479995</v>
      </c>
      <c r="AM41" s="365">
        <v>172.36191916489997</v>
      </c>
      <c r="AN41" s="191">
        <v>175.20816595271759</v>
      </c>
      <c r="AO41" s="191">
        <f>+AO39+AO37+AO35+AO28+AO24+AO20</f>
        <v>209.74521419459501</v>
      </c>
      <c r="AP41" s="364">
        <v>230.4231287139749</v>
      </c>
      <c r="AQ41" s="191">
        <v>195.3</v>
      </c>
      <c r="AR41" s="191">
        <v>207</v>
      </c>
      <c r="AS41" s="191">
        <v>232.05</v>
      </c>
      <c r="AT41" s="364">
        <v>128</v>
      </c>
      <c r="AU41" s="191">
        <v>187.39999999999998</v>
      </c>
      <c r="AV41" s="191">
        <f>+AV33+AV28+AV24+AV20</f>
        <v>229.65256546660004</v>
      </c>
      <c r="AW41" s="191">
        <f>+AW33+AW28+AW24+AW20</f>
        <v>200.60345370566006</v>
      </c>
      <c r="AX41" s="369">
        <f>+AX33+AX28+AX24+AX20</f>
        <v>101.80248233900002</v>
      </c>
      <c r="AY41" s="371">
        <f>+AY33+AY28</f>
        <v>57.563723764391433</v>
      </c>
      <c r="AZ41" s="371">
        <f>+AZ33+AZ28</f>
        <v>78.210000000000008</v>
      </c>
      <c r="BA41" s="371">
        <f>+BA33+BA28</f>
        <v>44.349999999999994</v>
      </c>
      <c r="BB41" s="369">
        <f>+BB33+BB28+BB24+BB20</f>
        <v>82.55</v>
      </c>
      <c r="BC41" s="371">
        <f>+BC33+BC28</f>
        <v>22.689810065053088</v>
      </c>
      <c r="BD41" s="371">
        <f>+BD33+BD28</f>
        <v>37.341656297822418</v>
      </c>
      <c r="BE41" s="371">
        <f>+BE33+BE28</f>
        <v>21.091684816000001</v>
      </c>
      <c r="BF41" s="369">
        <f>+BF33+BF28+BF24+BF20</f>
        <v>1.29</v>
      </c>
      <c r="BG41" s="371">
        <v>3.25</v>
      </c>
    </row>
    <row r="42" spans="2:60" ht="14" customHeight="1">
      <c r="B42" s="12" t="s">
        <v>1043</v>
      </c>
      <c r="K42" s="362">
        <v>486.90310687510203</v>
      </c>
      <c r="L42" s="363">
        <v>446.56544238062099</v>
      </c>
      <c r="M42" s="363">
        <v>463.6689215666334</v>
      </c>
      <c r="N42" s="364">
        <v>454.9537112218718</v>
      </c>
      <c r="O42" s="362">
        <v>495.25012739613419</v>
      </c>
      <c r="P42" s="191">
        <v>503.64042292413484</v>
      </c>
      <c r="Q42" s="191">
        <v>483.82384816373292</v>
      </c>
      <c r="R42" s="191">
        <v>473.83740593750002</v>
      </c>
      <c r="S42" s="362">
        <v>501.44263943749439</v>
      </c>
      <c r="T42" s="191">
        <v>460</v>
      </c>
      <c r="U42" s="191">
        <v>458</v>
      </c>
      <c r="V42" s="191">
        <v>429.53204645906339</v>
      </c>
      <c r="W42" s="362">
        <v>468.31152643462167</v>
      </c>
      <c r="X42" s="191">
        <v>455.14527985123993</v>
      </c>
      <c r="Y42" s="191">
        <v>437.76101647775175</v>
      </c>
      <c r="Z42" s="191">
        <v>445.8807105345744</v>
      </c>
      <c r="AA42" s="365">
        <v>488.23487683380574</v>
      </c>
      <c r="AB42" s="191">
        <v>391.75320812154047</v>
      </c>
      <c r="AC42" s="191">
        <v>380.18914040685343</v>
      </c>
      <c r="AD42" s="191">
        <v>338.04081780012513</v>
      </c>
      <c r="AE42" s="365">
        <v>275.91023977288842</v>
      </c>
      <c r="AF42" s="191">
        <v>278.10361907153936</v>
      </c>
      <c r="AG42" s="191">
        <v>321.3448101330697</v>
      </c>
      <c r="AH42" s="191">
        <v>331.05650206944773</v>
      </c>
      <c r="AI42" s="365">
        <v>304.77188488565452</v>
      </c>
      <c r="AJ42" s="191">
        <v>169.28328064607896</v>
      </c>
      <c r="AK42" s="191">
        <v>168.5911465693946</v>
      </c>
      <c r="AL42" s="191">
        <v>193.99119927591465</v>
      </c>
      <c r="AM42" s="365">
        <v>244.91797408631953</v>
      </c>
      <c r="AN42" s="191">
        <v>217.98785362856194</v>
      </c>
      <c r="AO42" s="191">
        <f>+AO38+AO36+AO29+AO30+AO25+AO21</f>
        <v>206.35540960029414</v>
      </c>
      <c r="AP42" s="364">
        <v>219.96186079599005</v>
      </c>
      <c r="AQ42" s="191">
        <v>256.79000000000002</v>
      </c>
      <c r="AR42" s="191">
        <v>208</v>
      </c>
      <c r="AS42" s="191">
        <v>205.63</v>
      </c>
      <c r="AT42" s="364">
        <v>217.35</v>
      </c>
      <c r="AU42" s="191">
        <v>113.73</v>
      </c>
      <c r="AV42" s="191">
        <f>+AV40+AV38+AV36+AV30+AV25+AV21</f>
        <v>83.892746950300008</v>
      </c>
      <c r="AW42" s="191">
        <f>+AW40+AW38+AW36+AW30+AW25+AW21</f>
        <v>84.66</v>
      </c>
      <c r="AX42" s="369">
        <v>22.35</v>
      </c>
      <c r="AY42" s="371">
        <f>+AY34</f>
        <v>15.58602351339144</v>
      </c>
      <c r="AZ42" s="371">
        <f>+AZ34</f>
        <v>19.190000000000001</v>
      </c>
      <c r="BA42" s="371">
        <f>+BA34+BA30</f>
        <v>25.93</v>
      </c>
      <c r="BB42" s="369">
        <f>+BB34+BB30</f>
        <v>20.27</v>
      </c>
      <c r="BC42" s="371">
        <f>+BC34</f>
        <v>20.61871018705309</v>
      </c>
      <c r="BD42" s="371">
        <v>34.28</v>
      </c>
      <c r="BE42" s="371">
        <v>27.48</v>
      </c>
      <c r="BF42" s="369">
        <v>11.72</v>
      </c>
      <c r="BG42" s="371">
        <v>11.47</v>
      </c>
      <c r="BH42" s="323"/>
    </row>
    <row r="43" spans="2:60" ht="14.15" customHeight="1">
      <c r="B43" s="12" t="s">
        <v>352</v>
      </c>
      <c r="K43" s="109" t="s">
        <v>83</v>
      </c>
      <c r="L43" s="73" t="s">
        <v>83</v>
      </c>
      <c r="M43" s="73" t="s">
        <v>83</v>
      </c>
      <c r="N43" s="110" t="s">
        <v>83</v>
      </c>
      <c r="O43" s="362">
        <v>63.844622951543052</v>
      </c>
      <c r="P43" s="191">
        <v>57.771951591748419</v>
      </c>
      <c r="Q43" s="191">
        <v>41.011936495752835</v>
      </c>
      <c r="R43" s="191">
        <v>47.565582014950408</v>
      </c>
      <c r="S43" s="362">
        <v>48.471451077275781</v>
      </c>
      <c r="T43" s="191">
        <v>54.226770806767561</v>
      </c>
      <c r="U43" s="191">
        <v>52.334523597518299</v>
      </c>
      <c r="V43" s="191">
        <v>68.474009095272976</v>
      </c>
      <c r="W43" s="362">
        <v>33.85751005533708</v>
      </c>
      <c r="X43" s="191">
        <v>20.265671351082034</v>
      </c>
      <c r="Y43" s="191">
        <v>25.775895989733549</v>
      </c>
      <c r="Z43" s="191">
        <v>35.03341664824967</v>
      </c>
      <c r="AA43" s="365">
        <v>40.160114793597131</v>
      </c>
      <c r="AB43" s="191">
        <v>68.951850181489419</v>
      </c>
      <c r="AC43" s="191">
        <v>29.4963100758632</v>
      </c>
      <c r="AD43" s="191">
        <v>29.219753233591106</v>
      </c>
      <c r="AE43" s="365">
        <v>134.32208951146507</v>
      </c>
      <c r="AF43" s="191">
        <v>123.41641543622744</v>
      </c>
      <c r="AG43" s="191">
        <v>127.55482268828932</v>
      </c>
      <c r="AH43" s="191">
        <v>117.45882159757042</v>
      </c>
      <c r="AI43" s="365">
        <v>146.11154518907964</v>
      </c>
      <c r="AJ43" s="191">
        <v>27.120959916075378</v>
      </c>
      <c r="AK43" s="191">
        <v>56.527764782095915</v>
      </c>
      <c r="AL43" s="191">
        <v>65.848458244652008</v>
      </c>
      <c r="AM43" s="365">
        <v>29.744398438336269</v>
      </c>
      <c r="AN43" s="191">
        <v>26.97818555840297</v>
      </c>
      <c r="AO43" s="191">
        <v>51</v>
      </c>
      <c r="AP43" s="364">
        <v>64.575047210184266</v>
      </c>
      <c r="AQ43" s="191">
        <v>55.34</v>
      </c>
      <c r="AR43" s="191">
        <v>59</v>
      </c>
      <c r="AS43" s="191">
        <v>53.75</v>
      </c>
      <c r="AT43" s="364">
        <v>18.420000000000002</v>
      </c>
      <c r="AU43" s="191">
        <v>139.11000000000001</v>
      </c>
      <c r="AV43" s="191">
        <v>170.379517569379</v>
      </c>
      <c r="AW43" s="191">
        <v>125.49</v>
      </c>
      <c r="AX43" s="369">
        <v>82.2</v>
      </c>
      <c r="AY43" s="371">
        <f>+AY41-AY42</f>
        <v>41.977700250999995</v>
      </c>
      <c r="AZ43" s="371">
        <f>+AZ41-AZ42</f>
        <v>59.02000000000001</v>
      </c>
      <c r="BA43" s="371">
        <f>+BA41-BA42</f>
        <v>18.419999999999995</v>
      </c>
      <c r="BB43" s="369">
        <f>+BB41-BB42</f>
        <v>62.28</v>
      </c>
      <c r="BC43" s="371">
        <f>+BC41-BC42</f>
        <v>2.0710998779999983</v>
      </c>
      <c r="BD43" s="371">
        <v>11.15</v>
      </c>
      <c r="BE43" s="371">
        <v>3.46</v>
      </c>
      <c r="BF43" s="369">
        <v>0.99</v>
      </c>
      <c r="BG43" s="371">
        <v>2.4700000000000002</v>
      </c>
    </row>
    <row r="44" spans="2:60" s="76" customFormat="1" ht="14.15" customHeight="1">
      <c r="B44" s="12" t="s">
        <v>353</v>
      </c>
      <c r="C44" s="191">
        <v>217.55999999999997</v>
      </c>
      <c r="D44" s="191">
        <v>200.97</v>
      </c>
      <c r="E44" s="191">
        <v>188.59666666666666</v>
      </c>
      <c r="F44" s="191">
        <v>167.89666666666668</v>
      </c>
      <c r="G44" s="362">
        <v>239.98000000000002</v>
      </c>
      <c r="H44" s="363">
        <v>252.14266666666666</v>
      </c>
      <c r="I44" s="363">
        <v>182.36599999999999</v>
      </c>
      <c r="J44" s="364">
        <v>171.245</v>
      </c>
      <c r="K44" s="362">
        <v>287.5793333333333</v>
      </c>
      <c r="L44" s="363">
        <v>257.39666666666665</v>
      </c>
      <c r="M44" s="363">
        <v>208.31333333333336</v>
      </c>
      <c r="N44" s="364">
        <v>114.93</v>
      </c>
      <c r="O44" s="362">
        <v>99.87</v>
      </c>
      <c r="P44" s="191">
        <v>98.293333333333337</v>
      </c>
      <c r="Q44" s="191">
        <v>81.295000000000002</v>
      </c>
      <c r="R44" s="191">
        <v>85.064000000000007</v>
      </c>
      <c r="S44" s="362">
        <v>65.25333333333333</v>
      </c>
      <c r="T44" s="191">
        <v>67.312794533595621</v>
      </c>
      <c r="U44" s="191">
        <v>61.163618179144144</v>
      </c>
      <c r="V44" s="191">
        <v>47.820999999999998</v>
      </c>
      <c r="W44" s="362">
        <v>77.936528189896094</v>
      </c>
      <c r="X44" s="191">
        <v>64.574793337898242</v>
      </c>
      <c r="Y44" s="191">
        <v>37.103806354878529</v>
      </c>
      <c r="Z44" s="191">
        <v>54.426666666666669</v>
      </c>
      <c r="AA44" s="365">
        <v>70.738352866683172</v>
      </c>
      <c r="AB44" s="191">
        <v>97.914516195433364</v>
      </c>
      <c r="AC44" s="191">
        <v>73.434908490410393</v>
      </c>
      <c r="AD44" s="191">
        <v>64.721158438623078</v>
      </c>
      <c r="AE44" s="365">
        <v>103.71</v>
      </c>
      <c r="AF44" s="191">
        <v>102.58866666666665</v>
      </c>
      <c r="AG44" s="191">
        <v>85.831666666666663</v>
      </c>
      <c r="AH44" s="191">
        <v>73.477666666666664</v>
      </c>
      <c r="AI44" s="365">
        <v>65.945999999999998</v>
      </c>
      <c r="AJ44" s="191">
        <v>43.073666666666668</v>
      </c>
      <c r="AK44" s="191">
        <v>41.650104565774967</v>
      </c>
      <c r="AL44" s="191">
        <v>37.201993602871319</v>
      </c>
      <c r="AM44" s="365">
        <v>70.825951254690906</v>
      </c>
      <c r="AN44" s="191">
        <v>62.795830416337736</v>
      </c>
      <c r="AO44" s="191">
        <v>58.46</v>
      </c>
      <c r="AP44" s="364">
        <v>94.895440680286484</v>
      </c>
      <c r="AQ44" s="191">
        <v>173.6</v>
      </c>
      <c r="AR44" s="191">
        <v>91.88</v>
      </c>
      <c r="AS44" s="191">
        <v>57.84</v>
      </c>
      <c r="AT44" s="364">
        <v>98.32</v>
      </c>
      <c r="AU44" s="409">
        <v>103.7</v>
      </c>
      <c r="AV44" s="409">
        <v>138.93</v>
      </c>
      <c r="AW44" s="409">
        <v>129.26</v>
      </c>
      <c r="AX44" s="369">
        <v>121</v>
      </c>
      <c r="AY44" s="410">
        <v>133.25</v>
      </c>
      <c r="AZ44" s="410">
        <v>160</v>
      </c>
      <c r="BA44" s="410">
        <v>79.349999999999994</v>
      </c>
      <c r="BB44" s="369">
        <v>45</v>
      </c>
      <c r="BC44" s="410">
        <v>70</v>
      </c>
      <c r="BD44" s="410">
        <v>70</v>
      </c>
      <c r="BE44" s="410">
        <v>73</v>
      </c>
      <c r="BF44" s="369">
        <v>57</v>
      </c>
      <c r="BG44" s="410">
        <v>64.679146267227836</v>
      </c>
    </row>
    <row r="45" spans="2:60" ht="14.15" customHeight="1">
      <c r="B45" s="209"/>
      <c r="O45" s="187"/>
      <c r="P45" s="186"/>
      <c r="Q45" s="186"/>
      <c r="R45" s="186"/>
      <c r="S45" s="187"/>
      <c r="T45" s="186"/>
      <c r="U45" s="186"/>
      <c r="V45" s="186"/>
      <c r="W45" s="187"/>
      <c r="X45" s="186"/>
      <c r="Y45" s="186"/>
      <c r="Z45" s="186"/>
      <c r="AA45" s="190"/>
      <c r="AB45" s="186"/>
      <c r="AC45" s="186"/>
      <c r="AD45" s="186"/>
      <c r="AE45" s="190"/>
      <c r="AF45" s="186"/>
      <c r="AG45" s="186"/>
      <c r="AH45" s="186"/>
      <c r="AI45" s="190"/>
      <c r="AJ45" s="186"/>
      <c r="AK45" s="186"/>
      <c r="AL45" s="186"/>
      <c r="AM45" s="190"/>
      <c r="AN45" s="186"/>
      <c r="AO45" s="186"/>
      <c r="AP45" s="189"/>
      <c r="AQ45" s="186"/>
      <c r="AR45" s="186"/>
      <c r="AS45" s="186"/>
      <c r="AT45" s="503"/>
      <c r="AU45" s="396"/>
      <c r="AV45" s="186"/>
      <c r="AW45" s="186"/>
      <c r="AX45" s="882"/>
      <c r="AY45" s="723"/>
      <c r="AZ45" s="723"/>
      <c r="BA45" s="723"/>
      <c r="BB45" s="882"/>
      <c r="BC45" s="723"/>
      <c r="BD45" s="723"/>
      <c r="BE45" s="723"/>
      <c r="BF45" s="882"/>
      <c r="BG45" s="723"/>
    </row>
    <row r="46" spans="2:60" ht="14.15" customHeight="1">
      <c r="B46" s="415" t="s">
        <v>18</v>
      </c>
    </row>
    <row r="47" spans="2:60" s="222" customFormat="1" ht="14.15" customHeight="1">
      <c r="B47" s="222" t="s">
        <v>354</v>
      </c>
      <c r="C47" s="216">
        <v>3.8879999999999999</v>
      </c>
      <c r="D47" s="216">
        <v>4.1770000000000005</v>
      </c>
      <c r="E47" s="216">
        <v>4.5299999999999994</v>
      </c>
      <c r="F47" s="216">
        <v>4.24</v>
      </c>
      <c r="G47" s="217">
        <v>3.3390000000000004</v>
      </c>
      <c r="H47" s="218">
        <v>4.5069999999999997</v>
      </c>
      <c r="I47" s="218">
        <v>3.6500000000000004</v>
      </c>
      <c r="J47" s="219">
        <v>3.4489999999999998</v>
      </c>
      <c r="K47" s="217">
        <v>3.1080000000000001</v>
      </c>
      <c r="L47" s="218">
        <v>2.96</v>
      </c>
      <c r="M47" s="218">
        <v>3.4499999999999997</v>
      </c>
      <c r="N47" s="219">
        <v>3.8</v>
      </c>
      <c r="O47" s="217">
        <v>2.84</v>
      </c>
      <c r="P47" s="216">
        <v>3.2700000000000005</v>
      </c>
      <c r="Q47" s="216">
        <v>3.06</v>
      </c>
      <c r="R47" s="216">
        <v>3.04</v>
      </c>
      <c r="S47" s="217">
        <v>2.6310000000000002</v>
      </c>
      <c r="T47" s="216">
        <v>4.0999999999999996</v>
      </c>
      <c r="U47" s="216">
        <v>3.3849999999999998</v>
      </c>
      <c r="V47" s="216">
        <v>3.6006999999999998</v>
      </c>
      <c r="W47" s="217">
        <v>3.3256999999999999</v>
      </c>
      <c r="X47" s="216">
        <v>4.2557999999999998</v>
      </c>
      <c r="Y47" s="216">
        <v>4.1319999999999997</v>
      </c>
      <c r="Z47" s="216">
        <v>4.58</v>
      </c>
      <c r="AA47" s="220">
        <v>2.9729999999999999</v>
      </c>
      <c r="AB47" s="216">
        <v>2.956</v>
      </c>
      <c r="AC47" s="216">
        <v>3.01</v>
      </c>
      <c r="AD47" s="216">
        <v>2.7620000000000005</v>
      </c>
      <c r="AE47" s="220">
        <v>2.9735500000000004</v>
      </c>
      <c r="AF47" s="216">
        <v>3.10683</v>
      </c>
      <c r="AG47" s="216">
        <v>2.9041000000000001</v>
      </c>
      <c r="AH47" s="216">
        <v>2.3566000000000003</v>
      </c>
      <c r="AI47" s="220">
        <v>2.2644000000000002</v>
      </c>
      <c r="AJ47" s="216">
        <v>2.0098598616449324</v>
      </c>
      <c r="AK47" s="216">
        <v>2.5503</v>
      </c>
      <c r="AL47" s="216">
        <v>2.4530000000000003</v>
      </c>
      <c r="AM47" s="220">
        <v>2.2489288317565514</v>
      </c>
      <c r="AN47" s="216">
        <v>1.8159338798726585</v>
      </c>
      <c r="AO47" s="216">
        <v>2.086781881552334</v>
      </c>
      <c r="AP47" s="219">
        <v>2.6</v>
      </c>
      <c r="AQ47" s="216">
        <v>2.1153788960480941</v>
      </c>
      <c r="AR47" s="216">
        <v>2.3990246424511152</v>
      </c>
      <c r="AS47" s="216">
        <v>2.68</v>
      </c>
      <c r="AT47" s="219">
        <v>2.5</v>
      </c>
      <c r="AU47" s="411">
        <v>2.21</v>
      </c>
      <c r="AV47" s="216">
        <v>3.198</v>
      </c>
      <c r="AW47" s="216">
        <v>3.7</v>
      </c>
      <c r="AX47" s="219">
        <v>2.02</v>
      </c>
      <c r="AY47" s="411">
        <v>2.7600000000000002</v>
      </c>
      <c r="AZ47" s="411">
        <v>2.42</v>
      </c>
      <c r="BA47" s="411">
        <v>1.6099999999999999</v>
      </c>
      <c r="BB47" s="219">
        <v>1.7400000000000002</v>
      </c>
      <c r="BC47" s="411">
        <v>3.2</v>
      </c>
      <c r="BD47" s="411">
        <v>2.2599999999999998</v>
      </c>
      <c r="BE47" s="411">
        <v>2.4500000000000002</v>
      </c>
      <c r="BF47" s="219">
        <v>2.3154588494796382</v>
      </c>
      <c r="BG47" s="411">
        <v>1.7</v>
      </c>
    </row>
    <row r="48" spans="2:60" s="222" customFormat="1" ht="14.15" customHeight="1">
      <c r="B48" s="222" t="s">
        <v>355</v>
      </c>
      <c r="C48" s="216">
        <v>5.2173999999999996</v>
      </c>
      <c r="D48" s="216">
        <v>5.2502499999999994</v>
      </c>
      <c r="E48" s="216">
        <v>6.1599999999999993</v>
      </c>
      <c r="F48" s="216">
        <v>4.59</v>
      </c>
      <c r="G48" s="217">
        <v>3.7910399999999997</v>
      </c>
      <c r="H48" s="218">
        <v>5.1523399999999997</v>
      </c>
      <c r="I48" s="218">
        <v>4.5462199999999999</v>
      </c>
      <c r="J48" s="219">
        <v>4.4641000000000002</v>
      </c>
      <c r="K48" s="217">
        <v>4.1929999999999996</v>
      </c>
      <c r="L48" s="218">
        <v>3.89</v>
      </c>
      <c r="M48" s="218">
        <v>4.12</v>
      </c>
      <c r="N48" s="219">
        <v>4.4799999999999995</v>
      </c>
      <c r="O48" s="217">
        <v>4.0999999999999996</v>
      </c>
      <c r="P48" s="216">
        <v>3.73</v>
      </c>
      <c r="Q48" s="216">
        <v>4.08</v>
      </c>
      <c r="R48" s="216">
        <v>3.79</v>
      </c>
      <c r="S48" s="217">
        <v>3.0110000000000001</v>
      </c>
      <c r="T48" s="216">
        <v>4.3940000000000001</v>
      </c>
      <c r="U48" s="216">
        <v>4.1379999999999999</v>
      </c>
      <c r="V48" s="216">
        <v>4.1834000000000007</v>
      </c>
      <c r="W48" s="217">
        <v>4.0776000000000003</v>
      </c>
      <c r="X48" s="216">
        <v>4.9497</v>
      </c>
      <c r="Y48" s="216">
        <v>4.7769999999999992</v>
      </c>
      <c r="Z48" s="216">
        <v>5.6779999999999999</v>
      </c>
      <c r="AA48" s="220">
        <v>4.1139999999999999</v>
      </c>
      <c r="AB48" s="216">
        <v>4.9790000000000001</v>
      </c>
      <c r="AC48" s="216">
        <v>4.4560000000000004</v>
      </c>
      <c r="AD48" s="216">
        <v>3.9489999999999998</v>
      </c>
      <c r="AE48" s="220">
        <v>2.4554499999999999</v>
      </c>
      <c r="AF48" s="216">
        <v>2.0228999999999999</v>
      </c>
      <c r="AG48" s="216">
        <v>2.1425999999999998</v>
      </c>
      <c r="AH48" s="216">
        <v>1.5194000000000001</v>
      </c>
      <c r="AI48" s="220">
        <v>1.4191</v>
      </c>
      <c r="AJ48" s="216">
        <v>1.388726013557932</v>
      </c>
      <c r="AK48" s="216">
        <v>1.9851000000000001</v>
      </c>
      <c r="AL48" s="216">
        <v>1.649</v>
      </c>
      <c r="AM48" s="220">
        <v>1.8077049173957764</v>
      </c>
      <c r="AN48" s="216">
        <v>1.0540766056672679</v>
      </c>
      <c r="AO48" s="216">
        <v>1.3616938118835762</v>
      </c>
      <c r="AP48" s="219">
        <v>1.5</v>
      </c>
      <c r="AQ48" s="216">
        <v>1.4953538702420845</v>
      </c>
      <c r="AR48" s="216">
        <v>1.3371759729216393</v>
      </c>
      <c r="AS48" s="216">
        <v>1.57</v>
      </c>
      <c r="AT48" s="219">
        <v>1.6</v>
      </c>
      <c r="AU48" s="411">
        <v>1.75</v>
      </c>
      <c r="AV48" s="216">
        <v>1.8260000000000001</v>
      </c>
      <c r="AW48" s="216">
        <v>2.2999999999999998</v>
      </c>
      <c r="AX48" s="219">
        <v>1.26</v>
      </c>
      <c r="AY48" s="411">
        <v>1.77</v>
      </c>
      <c r="AZ48" s="411">
        <v>1.62</v>
      </c>
      <c r="BA48" s="411">
        <v>1.19</v>
      </c>
      <c r="BB48" s="219">
        <v>1.4300000000000002</v>
      </c>
      <c r="BC48" s="411">
        <v>2.38</v>
      </c>
      <c r="BD48" s="411">
        <v>1.74</v>
      </c>
      <c r="BE48" s="411">
        <v>1.5899999999999999</v>
      </c>
      <c r="BF48" s="219">
        <v>1.3246022111197715</v>
      </c>
      <c r="BG48" s="411">
        <v>1.27</v>
      </c>
    </row>
    <row r="49" spans="2:59" s="166" customFormat="1" ht="14.15" customHeight="1">
      <c r="B49" s="166" t="s">
        <v>356</v>
      </c>
      <c r="C49" s="211"/>
      <c r="D49" s="211"/>
      <c r="E49" s="211"/>
      <c r="F49" s="211"/>
      <c r="G49" s="212"/>
      <c r="H49" s="213"/>
      <c r="I49" s="213"/>
      <c r="J49" s="214"/>
      <c r="K49" s="212" t="s">
        <v>83</v>
      </c>
      <c r="L49" s="213" t="s">
        <v>83</v>
      </c>
      <c r="M49" s="213" t="s">
        <v>83</v>
      </c>
      <c r="N49" s="214" t="s">
        <v>83</v>
      </c>
      <c r="O49" s="212" t="s">
        <v>83</v>
      </c>
      <c r="P49" s="211" t="s">
        <v>83</v>
      </c>
      <c r="Q49" s="211" t="s">
        <v>83</v>
      </c>
      <c r="R49" s="211" t="s">
        <v>83</v>
      </c>
      <c r="S49" s="212" t="s">
        <v>83</v>
      </c>
      <c r="T49" s="211" t="s">
        <v>83</v>
      </c>
      <c r="U49" s="211" t="s">
        <v>83</v>
      </c>
      <c r="V49" s="211" t="s">
        <v>83</v>
      </c>
      <c r="W49" s="212" t="s">
        <v>83</v>
      </c>
      <c r="X49" s="211" t="s">
        <v>83</v>
      </c>
      <c r="Y49" s="211" t="s">
        <v>83</v>
      </c>
      <c r="Z49" s="211" t="s">
        <v>83</v>
      </c>
      <c r="AA49" s="215" t="s">
        <v>83</v>
      </c>
      <c r="AB49" s="211" t="s">
        <v>83</v>
      </c>
      <c r="AC49" s="211" t="s">
        <v>83</v>
      </c>
      <c r="AD49" s="211" t="s">
        <v>83</v>
      </c>
      <c r="AE49" s="215" t="s">
        <v>83</v>
      </c>
      <c r="AF49" s="211" t="s">
        <v>83</v>
      </c>
      <c r="AG49" s="211" t="s">
        <v>83</v>
      </c>
      <c r="AH49" s="211">
        <v>8.9899999999999994E-2</v>
      </c>
      <c r="AI49" s="215">
        <v>8.9899999999999994E-2</v>
      </c>
      <c r="AJ49" s="211">
        <v>8.9200000000000002E-2</v>
      </c>
      <c r="AK49" s="211">
        <v>9.06E-2</v>
      </c>
      <c r="AL49" s="211">
        <v>9.1120000000000007E-2</v>
      </c>
      <c r="AM49" s="215">
        <v>9.1018535316419499E-2</v>
      </c>
      <c r="AN49" s="211">
        <v>9.4066131614367013E-2</v>
      </c>
      <c r="AO49" s="211">
        <v>9.8884632940006933E-2</v>
      </c>
      <c r="AP49" s="214">
        <v>9.694702214534498E-2</v>
      </c>
      <c r="AQ49" s="211">
        <v>9.4100000000000003E-2</v>
      </c>
      <c r="AR49" s="211">
        <v>9.5799999999999996E-2</v>
      </c>
      <c r="AS49" s="211">
        <v>9.1999999999999998E-2</v>
      </c>
      <c r="AT49" s="214">
        <v>9.4E-2</v>
      </c>
      <c r="AU49" s="414">
        <v>9.5145817592587084E-2</v>
      </c>
      <c r="AV49" s="211">
        <v>0.10073925679253007</v>
      </c>
      <c r="AW49" s="211">
        <v>9.8599999999999993E-2</v>
      </c>
      <c r="AX49" s="214">
        <v>9.9792934860639504E-2</v>
      </c>
      <c r="AY49" s="414">
        <v>0.10247101050046584</v>
      </c>
      <c r="AZ49" s="414">
        <v>9.5299999999999996E-2</v>
      </c>
      <c r="BA49" s="414">
        <v>9.7812707147127004E-2</v>
      </c>
      <c r="BB49" s="214">
        <v>9.1800000000000007E-2</v>
      </c>
      <c r="BC49" s="414">
        <v>9.1506967360526492E-2</v>
      </c>
      <c r="BD49" s="414">
        <v>9.4789927463850107E-2</v>
      </c>
      <c r="BE49" s="414">
        <v>9.2569445411446377E-2</v>
      </c>
      <c r="BF49" s="214">
        <v>9.8330691477352267E-2</v>
      </c>
      <c r="BG49" s="414">
        <v>9.9642012592334905E-2</v>
      </c>
    </row>
    <row r="50" spans="2:59" ht="14.15" customHeight="1">
      <c r="AU50" s="412"/>
      <c r="AY50" s="412"/>
      <c r="AZ50" s="412"/>
      <c r="BA50" s="412"/>
      <c r="BC50" s="412"/>
      <c r="BD50" s="412"/>
      <c r="BE50" s="412"/>
      <c r="BG50" s="412"/>
    </row>
    <row r="51" spans="2:59" s="221" customFormat="1" ht="14.15" customHeight="1">
      <c r="B51" s="221" t="s">
        <v>357</v>
      </c>
      <c r="C51" s="216" t="s">
        <v>83</v>
      </c>
      <c r="D51" s="216" t="s">
        <v>83</v>
      </c>
      <c r="E51" s="216" t="s">
        <v>83</v>
      </c>
      <c r="F51" s="216" t="s">
        <v>83</v>
      </c>
      <c r="G51" s="217" t="s">
        <v>83</v>
      </c>
      <c r="H51" s="218" t="s">
        <v>83</v>
      </c>
      <c r="I51" s="218" t="s">
        <v>83</v>
      </c>
      <c r="J51" s="219" t="s">
        <v>83</v>
      </c>
      <c r="K51" s="217" t="s">
        <v>83</v>
      </c>
      <c r="L51" s="218" t="s">
        <v>83</v>
      </c>
      <c r="M51" s="218" t="s">
        <v>83</v>
      </c>
      <c r="N51" s="219" t="s">
        <v>83</v>
      </c>
      <c r="O51" s="217" t="s">
        <v>83</v>
      </c>
      <c r="P51" s="216" t="s">
        <v>83</v>
      </c>
      <c r="Q51" s="216" t="s">
        <v>83</v>
      </c>
      <c r="R51" s="216" t="s">
        <v>83</v>
      </c>
      <c r="S51" s="217" t="s">
        <v>83</v>
      </c>
      <c r="T51" s="216" t="s">
        <v>83</v>
      </c>
      <c r="U51" s="216" t="s">
        <v>83</v>
      </c>
      <c r="V51" s="216" t="s">
        <v>83</v>
      </c>
      <c r="W51" s="217" t="s">
        <v>83</v>
      </c>
      <c r="X51" s="216" t="s">
        <v>83</v>
      </c>
      <c r="Y51" s="216" t="s">
        <v>83</v>
      </c>
      <c r="Z51" s="216" t="s">
        <v>83</v>
      </c>
      <c r="AA51" s="220" t="s">
        <v>83</v>
      </c>
      <c r="AB51" s="216" t="s">
        <v>83</v>
      </c>
      <c r="AC51" s="216" t="s">
        <v>83</v>
      </c>
      <c r="AD51" s="216" t="s">
        <v>83</v>
      </c>
      <c r="AE51" s="220" t="s">
        <v>83</v>
      </c>
      <c r="AF51" s="216" t="s">
        <v>83</v>
      </c>
      <c r="AG51" s="216" t="s">
        <v>83</v>
      </c>
      <c r="AH51" s="216" t="s">
        <v>83</v>
      </c>
      <c r="AI51" s="220">
        <v>15.980999999999998</v>
      </c>
      <c r="AJ51" s="216">
        <v>13.298960606425251</v>
      </c>
      <c r="AK51" s="216">
        <v>14.684000000000001</v>
      </c>
      <c r="AL51" s="216">
        <v>12.870000000000001</v>
      </c>
      <c r="AM51" s="220">
        <v>10.041270999872264</v>
      </c>
      <c r="AN51" s="216">
        <v>11.190841623783447</v>
      </c>
      <c r="AO51" s="216">
        <v>10.837480728647972</v>
      </c>
      <c r="AP51" s="219">
        <v>11.432374853907705</v>
      </c>
      <c r="AQ51" s="216">
        <v>9.77</v>
      </c>
      <c r="AR51" s="216">
        <v>9.8621439012633125</v>
      </c>
      <c r="AS51" s="216">
        <v>10.14</v>
      </c>
      <c r="AT51" s="505">
        <v>10.1</v>
      </c>
      <c r="AU51" s="410">
        <v>8.9</v>
      </c>
      <c r="AV51" s="216">
        <v>14.928000000000001</v>
      </c>
      <c r="AW51" s="216">
        <v>18.600000000000001</v>
      </c>
      <c r="AX51" s="505">
        <v>6.43</v>
      </c>
      <c r="AY51" s="410">
        <v>8.9600000000000009</v>
      </c>
      <c r="AZ51" s="410">
        <v>10.11</v>
      </c>
      <c r="BA51" s="410">
        <v>10.629999999999999</v>
      </c>
      <c r="BB51" s="505">
        <v>13.32</v>
      </c>
      <c r="BC51" s="410">
        <v>10.24</v>
      </c>
      <c r="BD51" s="410">
        <v>10.48</v>
      </c>
      <c r="BE51" s="410">
        <v>11.36</v>
      </c>
      <c r="BF51" s="505">
        <v>12.63</v>
      </c>
      <c r="BG51" s="410">
        <v>10.44</v>
      </c>
    </row>
    <row r="52" spans="2:59" s="221" customFormat="1" ht="14.15" customHeight="1">
      <c r="B52" s="221" t="s">
        <v>358</v>
      </c>
      <c r="C52" s="216" t="s">
        <v>83</v>
      </c>
      <c r="D52" s="216" t="s">
        <v>83</v>
      </c>
      <c r="E52" s="216" t="s">
        <v>83</v>
      </c>
      <c r="F52" s="216" t="s">
        <v>83</v>
      </c>
      <c r="G52" s="217" t="s">
        <v>83</v>
      </c>
      <c r="H52" s="218" t="s">
        <v>83</v>
      </c>
      <c r="I52" s="218" t="s">
        <v>83</v>
      </c>
      <c r="J52" s="219" t="s">
        <v>83</v>
      </c>
      <c r="K52" s="217" t="s">
        <v>83</v>
      </c>
      <c r="L52" s="218" t="s">
        <v>83</v>
      </c>
      <c r="M52" s="218" t="s">
        <v>83</v>
      </c>
      <c r="N52" s="219" t="s">
        <v>83</v>
      </c>
      <c r="O52" s="217" t="s">
        <v>83</v>
      </c>
      <c r="P52" s="216" t="s">
        <v>83</v>
      </c>
      <c r="Q52" s="216" t="s">
        <v>83</v>
      </c>
      <c r="R52" s="216" t="s">
        <v>83</v>
      </c>
      <c r="S52" s="217" t="s">
        <v>83</v>
      </c>
      <c r="T52" s="216" t="s">
        <v>83</v>
      </c>
      <c r="U52" s="216" t="s">
        <v>83</v>
      </c>
      <c r="V52" s="216" t="s">
        <v>83</v>
      </c>
      <c r="W52" s="217" t="s">
        <v>83</v>
      </c>
      <c r="X52" s="216" t="s">
        <v>83</v>
      </c>
      <c r="Y52" s="216" t="s">
        <v>83</v>
      </c>
      <c r="Z52" s="216" t="s">
        <v>83</v>
      </c>
      <c r="AA52" s="220" t="s">
        <v>83</v>
      </c>
      <c r="AB52" s="216" t="s">
        <v>83</v>
      </c>
      <c r="AC52" s="216" t="s">
        <v>83</v>
      </c>
      <c r="AD52" s="216" t="s">
        <v>83</v>
      </c>
      <c r="AE52" s="220" t="s">
        <v>83</v>
      </c>
      <c r="AF52" s="216" t="s">
        <v>83</v>
      </c>
      <c r="AG52" s="216" t="s">
        <v>83</v>
      </c>
      <c r="AH52" s="216" t="s">
        <v>83</v>
      </c>
      <c r="AI52" s="220">
        <v>8.1739999999999995</v>
      </c>
      <c r="AJ52" s="216">
        <v>8.2855169069709493</v>
      </c>
      <c r="AK52" s="216">
        <v>8.4160000000000004</v>
      </c>
      <c r="AL52" s="216">
        <v>9.33</v>
      </c>
      <c r="AM52" s="220">
        <v>7.6252055238041647</v>
      </c>
      <c r="AN52" s="216">
        <v>7.0005586359194201</v>
      </c>
      <c r="AO52" s="216">
        <v>5.6167985618331002</v>
      </c>
      <c r="AP52" s="219">
        <v>6.4596562941632882</v>
      </c>
      <c r="AQ52" s="216">
        <v>5.1100000000000003</v>
      </c>
      <c r="AR52" s="216">
        <v>5.2159354740014479</v>
      </c>
      <c r="AS52" s="216">
        <v>4.96</v>
      </c>
      <c r="AT52" s="505">
        <v>4.2</v>
      </c>
      <c r="AU52" s="410">
        <v>3.8</v>
      </c>
      <c r="AV52" s="216">
        <v>5.0819999999999999</v>
      </c>
      <c r="AW52" s="216">
        <v>6.3</v>
      </c>
      <c r="AX52" s="505">
        <v>2.14</v>
      </c>
      <c r="AY52" s="410">
        <v>4.34</v>
      </c>
      <c r="AZ52" s="410">
        <v>7.03</v>
      </c>
      <c r="BA52" s="410">
        <v>7.28</v>
      </c>
      <c r="BB52" s="505">
        <v>6.9599999999999991</v>
      </c>
      <c r="BC52" s="410">
        <v>4.57</v>
      </c>
      <c r="BD52" s="410">
        <v>5.39</v>
      </c>
      <c r="BE52" s="410">
        <v>8.08</v>
      </c>
      <c r="BF52" s="505">
        <v>7.17</v>
      </c>
      <c r="BG52" s="410">
        <v>6.61</v>
      </c>
    </row>
    <row r="53" spans="2:59" s="166" customFormat="1" ht="14.15" customHeight="1">
      <c r="B53" s="166" t="s">
        <v>359</v>
      </c>
      <c r="C53" s="211" t="s">
        <v>83</v>
      </c>
      <c r="D53" s="211" t="s">
        <v>83</v>
      </c>
      <c r="E53" s="211" t="s">
        <v>83</v>
      </c>
      <c r="F53" s="211" t="s">
        <v>83</v>
      </c>
      <c r="G53" s="212" t="s">
        <v>83</v>
      </c>
      <c r="H53" s="213" t="s">
        <v>83</v>
      </c>
      <c r="I53" s="213" t="s">
        <v>83</v>
      </c>
      <c r="J53" s="214" t="s">
        <v>83</v>
      </c>
      <c r="K53" s="212" t="s">
        <v>83</v>
      </c>
      <c r="L53" s="213" t="s">
        <v>83</v>
      </c>
      <c r="M53" s="213" t="s">
        <v>83</v>
      </c>
      <c r="N53" s="214" t="s">
        <v>83</v>
      </c>
      <c r="O53" s="212" t="s">
        <v>83</v>
      </c>
      <c r="P53" s="211" t="s">
        <v>83</v>
      </c>
      <c r="Q53" s="211" t="s">
        <v>83</v>
      </c>
      <c r="R53" s="211" t="s">
        <v>83</v>
      </c>
      <c r="S53" s="212" t="s">
        <v>83</v>
      </c>
      <c r="T53" s="211" t="s">
        <v>83</v>
      </c>
      <c r="U53" s="211" t="s">
        <v>83</v>
      </c>
      <c r="V53" s="211" t="s">
        <v>83</v>
      </c>
      <c r="W53" s="212" t="s">
        <v>83</v>
      </c>
      <c r="X53" s="211" t="s">
        <v>83</v>
      </c>
      <c r="Y53" s="211" t="s">
        <v>83</v>
      </c>
      <c r="Z53" s="211" t="s">
        <v>83</v>
      </c>
      <c r="AA53" s="215" t="s">
        <v>83</v>
      </c>
      <c r="AB53" s="211" t="s">
        <v>83</v>
      </c>
      <c r="AC53" s="211" t="s">
        <v>83</v>
      </c>
      <c r="AD53" s="211" t="s">
        <v>83</v>
      </c>
      <c r="AE53" s="215" t="s">
        <v>83</v>
      </c>
      <c r="AF53" s="211" t="s">
        <v>83</v>
      </c>
      <c r="AG53" s="211" t="s">
        <v>83</v>
      </c>
      <c r="AH53" s="211">
        <v>0.14369999999999999</v>
      </c>
      <c r="AI53" s="215">
        <v>0.14480999999999999</v>
      </c>
      <c r="AJ53" s="211">
        <v>0.14271</v>
      </c>
      <c r="AK53" s="211">
        <v>0.14316000000000001</v>
      </c>
      <c r="AL53" s="211">
        <v>0.14202999999999999</v>
      </c>
      <c r="AM53" s="215">
        <v>0.13900999999999999</v>
      </c>
      <c r="AN53" s="211">
        <v>0.14021956996229928</v>
      </c>
      <c r="AO53" s="211">
        <v>0.13760588154443676</v>
      </c>
      <c r="AP53" s="214">
        <v>0.13437223376676707</v>
      </c>
      <c r="AQ53" s="211">
        <v>0.13239999999999999</v>
      </c>
      <c r="AR53" s="211">
        <v>0.12609999999999999</v>
      </c>
      <c r="AS53" s="211">
        <v>0.129</v>
      </c>
      <c r="AT53" s="506">
        <v>0.129</v>
      </c>
      <c r="AU53" s="413">
        <v>0.1257349191805939</v>
      </c>
      <c r="AV53" s="211">
        <v>0.12106369789068036</v>
      </c>
      <c r="AW53" s="211">
        <v>0.124</v>
      </c>
      <c r="AX53" s="506">
        <v>0.12487182530089445</v>
      </c>
      <c r="AY53" s="413">
        <v>0.13914405158274148</v>
      </c>
      <c r="AZ53" s="413">
        <v>0.1232</v>
      </c>
      <c r="BA53" s="413">
        <v>0.12441439403362269</v>
      </c>
      <c r="BB53" s="506">
        <v>0.12261726168361536</v>
      </c>
      <c r="BC53" s="413">
        <v>0.11345821384874996</v>
      </c>
      <c r="BD53" s="413">
        <v>0.11919945783087922</v>
      </c>
      <c r="BE53" s="413">
        <v>0.1140541079300445</v>
      </c>
      <c r="BF53" s="506">
        <v>0.11595179916466644</v>
      </c>
      <c r="BG53" s="413">
        <v>0.12330000000000001</v>
      </c>
    </row>
    <row r="55" spans="2:59" ht="14.15" customHeight="1">
      <c r="B55" s="415" t="s">
        <v>360</v>
      </c>
    </row>
    <row r="56" spans="2:59" ht="14.15" customHeight="1">
      <c r="B56" s="12" t="s">
        <v>788</v>
      </c>
      <c r="C56" s="186">
        <v>391.24593783115046</v>
      </c>
      <c r="D56" s="186">
        <v>406.18560800951951</v>
      </c>
      <c r="E56" s="186">
        <v>428.04574815014325</v>
      </c>
      <c r="F56" s="186">
        <v>421.45685413463667</v>
      </c>
      <c r="G56" s="187">
        <v>444.53258848276073</v>
      </c>
      <c r="H56" s="188">
        <v>442.15409568354346</v>
      </c>
      <c r="I56" s="188">
        <v>469.28811265567577</v>
      </c>
      <c r="J56" s="189">
        <v>463.40107753632299</v>
      </c>
      <c r="K56" s="187">
        <v>461.3943930485255</v>
      </c>
      <c r="L56" s="188">
        <v>479.33418448271146</v>
      </c>
      <c r="M56" s="188">
        <v>508.11717237879139</v>
      </c>
      <c r="N56" s="189">
        <v>481.23713642442993</v>
      </c>
      <c r="O56" s="187">
        <v>501.3295078512981</v>
      </c>
      <c r="P56" s="186">
        <v>511.12473031367932</v>
      </c>
      <c r="Q56" s="186">
        <v>547.26244419224167</v>
      </c>
      <c r="R56" s="186">
        <v>537.44991523309432</v>
      </c>
      <c r="S56" s="187">
        <v>543.07783048014551</v>
      </c>
      <c r="T56" s="186">
        <v>508.27295348422342</v>
      </c>
      <c r="U56" s="186">
        <v>534</v>
      </c>
      <c r="V56" s="186">
        <v>505.84790688632449</v>
      </c>
      <c r="W56" s="187">
        <v>514.4967509939961</v>
      </c>
      <c r="X56" s="186">
        <v>518.79768570258466</v>
      </c>
      <c r="Y56" s="186">
        <v>561.90466547544452</v>
      </c>
      <c r="Z56" s="186">
        <v>541.9487538814044</v>
      </c>
      <c r="AA56" s="190">
        <v>541.22422051218643</v>
      </c>
      <c r="AB56" s="191">
        <v>567.60278650485418</v>
      </c>
      <c r="AC56" s="191">
        <v>594.71563996308907</v>
      </c>
      <c r="AD56" s="186">
        <v>589.77721583843561</v>
      </c>
      <c r="AE56" s="190">
        <v>588.06129175213971</v>
      </c>
      <c r="AF56" s="186">
        <v>590.61183140822186</v>
      </c>
      <c r="AG56" s="186">
        <v>627.8804949771461</v>
      </c>
      <c r="AH56" s="186">
        <v>612.51025865138581</v>
      </c>
      <c r="AI56" s="190">
        <v>589.66555760727726</v>
      </c>
      <c r="AJ56" s="186">
        <v>534.50125730685727</v>
      </c>
      <c r="AK56" s="186">
        <v>564.67474522036412</v>
      </c>
      <c r="AL56" s="186">
        <v>607.86704728013319</v>
      </c>
      <c r="AM56" s="190">
        <v>625.94856037604654</v>
      </c>
      <c r="AN56" s="186">
        <v>598.52852372242955</v>
      </c>
      <c r="AO56" s="186">
        <v>641.71862738066079</v>
      </c>
      <c r="AP56" s="189">
        <v>665.96510070408283</v>
      </c>
      <c r="AQ56" s="186">
        <v>657</v>
      </c>
      <c r="AR56" s="186">
        <v>672.1</v>
      </c>
      <c r="AS56" s="186">
        <v>682</v>
      </c>
      <c r="AT56" s="189">
        <v>683.9</v>
      </c>
      <c r="AU56" s="186">
        <v>632.70000000000005</v>
      </c>
      <c r="AV56" s="186">
        <v>669.9</v>
      </c>
      <c r="AW56" s="186">
        <v>708.7</v>
      </c>
      <c r="AX56" s="189">
        <v>691.3</v>
      </c>
      <c r="AY56" s="186">
        <v>701.4</v>
      </c>
      <c r="AZ56" s="186">
        <v>687</v>
      </c>
      <c r="BA56" s="186">
        <v>687.6</v>
      </c>
      <c r="BB56" s="189">
        <v>681.7</v>
      </c>
      <c r="BC56" s="186">
        <v>665.0000591605218</v>
      </c>
      <c r="BD56" s="186">
        <v>661.25320414944304</v>
      </c>
      <c r="BE56" s="186">
        <v>690.68711766992692</v>
      </c>
      <c r="BF56" s="189">
        <v>680.1</v>
      </c>
      <c r="BG56" s="186">
        <v>689.10773513726815</v>
      </c>
    </row>
    <row r="57" spans="2:59" ht="14.15" customHeight="1">
      <c r="B57" s="12" t="s">
        <v>783</v>
      </c>
      <c r="C57" s="186" t="s">
        <v>83</v>
      </c>
      <c r="D57" s="186" t="s">
        <v>83</v>
      </c>
      <c r="E57" s="186" t="s">
        <v>83</v>
      </c>
      <c r="F57" s="186" t="s">
        <v>83</v>
      </c>
      <c r="G57" s="187" t="s">
        <v>83</v>
      </c>
      <c r="H57" s="188" t="s">
        <v>83</v>
      </c>
      <c r="I57" s="188" t="s">
        <v>83</v>
      </c>
      <c r="J57" s="189" t="s">
        <v>83</v>
      </c>
      <c r="K57" s="187" t="s">
        <v>83</v>
      </c>
      <c r="L57" s="188" t="s">
        <v>83</v>
      </c>
      <c r="M57" s="188" t="s">
        <v>83</v>
      </c>
      <c r="N57" s="189" t="s">
        <v>83</v>
      </c>
      <c r="O57" s="187" t="s">
        <v>83</v>
      </c>
      <c r="P57" s="186" t="s">
        <v>83</v>
      </c>
      <c r="Q57" s="186" t="s">
        <v>83</v>
      </c>
      <c r="R57" s="186" t="s">
        <v>83</v>
      </c>
      <c r="S57" s="187" t="s">
        <v>83</v>
      </c>
      <c r="T57" s="186" t="s">
        <v>83</v>
      </c>
      <c r="U57" s="186" t="s">
        <v>83</v>
      </c>
      <c r="V57" s="186" t="s">
        <v>83</v>
      </c>
      <c r="W57" s="187" t="s">
        <v>83</v>
      </c>
      <c r="X57" s="186" t="s">
        <v>83</v>
      </c>
      <c r="Y57" s="186" t="s">
        <v>83</v>
      </c>
      <c r="Z57" s="186" t="s">
        <v>83</v>
      </c>
      <c r="AA57" s="190" t="s">
        <v>83</v>
      </c>
      <c r="AB57" s="191" t="s">
        <v>83</v>
      </c>
      <c r="AC57" s="191" t="s">
        <v>83</v>
      </c>
      <c r="AD57" s="186" t="s">
        <v>83</v>
      </c>
      <c r="AE57" s="190" t="s">
        <v>83</v>
      </c>
      <c r="AF57" s="186" t="s">
        <v>83</v>
      </c>
      <c r="AG57" s="186">
        <v>279.64360396910013</v>
      </c>
      <c r="AH57" s="186">
        <v>265.79398557669913</v>
      </c>
      <c r="AI57" s="190">
        <v>280.36238585559579</v>
      </c>
      <c r="AJ57" s="186">
        <v>243.20663318405664</v>
      </c>
      <c r="AK57" s="186">
        <v>259.20453932440012</v>
      </c>
      <c r="AL57" s="186">
        <v>277.8546555809998</v>
      </c>
      <c r="AM57" s="190">
        <v>271.16280318900129</v>
      </c>
      <c r="AN57" s="186">
        <v>267.4678385354992</v>
      </c>
      <c r="AO57" s="186">
        <v>282.28323243050033</v>
      </c>
      <c r="AP57" s="189">
        <v>282.81503514840114</v>
      </c>
      <c r="AQ57" s="186">
        <v>272.39999999999998</v>
      </c>
      <c r="AR57" s="186">
        <v>268</v>
      </c>
      <c r="AS57" s="186">
        <v>281</v>
      </c>
      <c r="AT57" s="189">
        <v>271</v>
      </c>
      <c r="AU57" s="186">
        <v>275</v>
      </c>
      <c r="AV57" s="186">
        <v>281.5</v>
      </c>
      <c r="AW57" s="186">
        <v>301.7</v>
      </c>
      <c r="AX57" s="189">
        <v>294</v>
      </c>
      <c r="AY57" s="186">
        <v>307.8</v>
      </c>
      <c r="AZ57" s="186">
        <v>288.3</v>
      </c>
      <c r="BA57" s="186">
        <v>304.2</v>
      </c>
      <c r="BB57" s="189">
        <v>296.8</v>
      </c>
      <c r="BC57" s="186">
        <v>281.47000000000003</v>
      </c>
      <c r="BD57" s="186">
        <v>275.39999999999998</v>
      </c>
      <c r="BE57" s="186">
        <v>300.2</v>
      </c>
      <c r="BF57" s="189">
        <v>283.5</v>
      </c>
      <c r="BG57" s="186">
        <v>274.2</v>
      </c>
    </row>
    <row r="58" spans="2:59" ht="14.15" customHeight="1">
      <c r="B58" s="12" t="s">
        <v>1044</v>
      </c>
      <c r="C58" s="186"/>
      <c r="D58" s="186"/>
      <c r="E58" s="186"/>
      <c r="F58" s="186"/>
      <c r="G58" s="187"/>
      <c r="H58" s="188"/>
      <c r="I58" s="188"/>
      <c r="J58" s="189"/>
      <c r="K58" s="187"/>
      <c r="L58" s="188"/>
      <c r="M58" s="188"/>
      <c r="N58" s="189"/>
      <c r="O58" s="187"/>
      <c r="P58" s="186"/>
      <c r="Q58" s="186"/>
      <c r="R58" s="186"/>
      <c r="S58" s="187"/>
      <c r="T58" s="186"/>
      <c r="U58" s="186"/>
      <c r="V58" s="186"/>
      <c r="W58" s="187"/>
      <c r="X58" s="186"/>
      <c r="Y58" s="186"/>
      <c r="Z58" s="186"/>
      <c r="AA58" s="190"/>
      <c r="AB58" s="191"/>
      <c r="AC58" s="191"/>
      <c r="AD58" s="186"/>
      <c r="AE58" s="190"/>
      <c r="AF58" s="186"/>
      <c r="AG58" s="186"/>
      <c r="AH58" s="186"/>
      <c r="AI58" s="190"/>
      <c r="AJ58" s="186"/>
      <c r="AK58" s="186"/>
      <c r="AL58" s="186"/>
      <c r="AM58" s="190"/>
      <c r="AN58" s="186"/>
      <c r="AO58" s="186"/>
      <c r="AP58" s="189"/>
      <c r="AQ58" s="186"/>
      <c r="AR58" s="186"/>
      <c r="AS58" s="186"/>
      <c r="AT58" s="189"/>
      <c r="AU58" s="186">
        <v>22.2</v>
      </c>
      <c r="AV58" s="186">
        <v>24.3</v>
      </c>
      <c r="AW58" s="186">
        <v>33.1</v>
      </c>
      <c r="AX58" s="189">
        <v>36.700000000000003</v>
      </c>
      <c r="AY58" s="186">
        <v>39.6</v>
      </c>
      <c r="AZ58" s="186">
        <v>35.4</v>
      </c>
      <c r="BA58" s="186">
        <v>39.700000000000003</v>
      </c>
      <c r="BB58" s="189">
        <v>46.6</v>
      </c>
      <c r="BC58" s="186">
        <v>39</v>
      </c>
      <c r="BD58" s="186">
        <v>43.3</v>
      </c>
      <c r="BE58" s="186">
        <v>26.689370670000002</v>
      </c>
      <c r="BF58" s="189">
        <v>41.048727815148666</v>
      </c>
      <c r="BG58" s="186">
        <v>41</v>
      </c>
    </row>
    <row r="60" spans="2:59" ht="14.15" customHeight="1" thickBot="1">
      <c r="B60" s="55" t="s">
        <v>361</v>
      </c>
    </row>
    <row r="61" spans="2:59" ht="14.15" customHeight="1" thickTop="1">
      <c r="B61" s="12" t="s">
        <v>817</v>
      </c>
      <c r="W61" s="159">
        <v>466.6</v>
      </c>
      <c r="X61" s="159">
        <v>448.6</v>
      </c>
      <c r="Y61" s="159">
        <v>467.9</v>
      </c>
      <c r="Z61" s="159">
        <v>468.4</v>
      </c>
      <c r="AA61" s="164">
        <v>529.5</v>
      </c>
      <c r="AB61" s="159">
        <v>512.5</v>
      </c>
      <c r="AC61" s="159">
        <v>542.29999999999995</v>
      </c>
      <c r="AD61" s="159">
        <v>539.1</v>
      </c>
      <c r="AE61" s="164">
        <v>592</v>
      </c>
      <c r="AF61" s="159">
        <v>582</v>
      </c>
      <c r="AG61" s="159">
        <v>688</v>
      </c>
      <c r="AH61" s="159">
        <v>648</v>
      </c>
      <c r="AI61" s="164">
        <v>646</v>
      </c>
      <c r="AJ61" s="159">
        <v>497.2</v>
      </c>
      <c r="AK61" s="159">
        <v>532.78</v>
      </c>
      <c r="AL61" s="159">
        <v>593.32000000000005</v>
      </c>
      <c r="AM61" s="164">
        <v>519.49</v>
      </c>
      <c r="AN61" s="159">
        <v>487.32</v>
      </c>
      <c r="AO61" s="159">
        <v>533.42698795999991</v>
      </c>
      <c r="AP61" s="501">
        <v>558.85970285999997</v>
      </c>
      <c r="AQ61" s="159">
        <v>533.57000000000005</v>
      </c>
      <c r="AR61" s="159">
        <v>542.74</v>
      </c>
      <c r="AS61" s="159">
        <v>564.25</v>
      </c>
      <c r="AT61" s="501">
        <v>530.51</v>
      </c>
      <c r="AU61" s="159">
        <v>661.16</v>
      </c>
      <c r="AV61" s="159">
        <v>667.66</v>
      </c>
      <c r="AW61" s="159">
        <v>753.98</v>
      </c>
      <c r="AX61" s="501">
        <v>759.96</v>
      </c>
      <c r="AY61" s="159">
        <v>759.17</v>
      </c>
      <c r="AZ61" s="159">
        <v>690.96</v>
      </c>
      <c r="BA61" s="159">
        <v>750.48</v>
      </c>
      <c r="BB61" s="501">
        <v>732.49</v>
      </c>
      <c r="BC61" s="159">
        <v>829.68</v>
      </c>
      <c r="BD61" s="159">
        <v>728.01</v>
      </c>
      <c r="BE61" s="159">
        <v>768.66</v>
      </c>
      <c r="BF61" s="501">
        <v>758.94</v>
      </c>
      <c r="BG61" s="159">
        <v>584.42999999999995</v>
      </c>
    </row>
    <row r="62" spans="2:59" ht="14.15" customHeight="1">
      <c r="B62" s="157" t="s">
        <v>362</v>
      </c>
      <c r="AY62" s="619"/>
      <c r="AZ62" s="619"/>
      <c r="BA62" s="619"/>
      <c r="BC62" s="159"/>
      <c r="BD62" s="619"/>
      <c r="BE62" s="619"/>
      <c r="BG62" s="159"/>
    </row>
    <row r="63" spans="2:59" s="160" customFormat="1" ht="14.15" customHeight="1">
      <c r="B63" s="160" t="s">
        <v>363</v>
      </c>
      <c r="C63" s="192"/>
      <c r="D63" s="192"/>
      <c r="E63" s="192"/>
      <c r="F63" s="192"/>
      <c r="G63" s="193"/>
      <c r="H63" s="194"/>
      <c r="I63" s="194"/>
      <c r="J63" s="195"/>
      <c r="K63" s="193"/>
      <c r="L63" s="194"/>
      <c r="M63" s="194"/>
      <c r="N63" s="195"/>
      <c r="O63" s="193"/>
      <c r="P63" s="192"/>
      <c r="Q63" s="192"/>
      <c r="R63" s="192"/>
      <c r="S63" s="193"/>
      <c r="T63" s="192"/>
      <c r="U63" s="192"/>
      <c r="V63" s="192"/>
      <c r="W63" s="193"/>
      <c r="X63" s="192"/>
      <c r="Y63" s="192"/>
      <c r="Z63" s="192"/>
      <c r="AA63" s="196">
        <f>+'Anexos Fros'!K25</f>
        <v>33858.921761999998</v>
      </c>
      <c r="AB63" s="192">
        <f>+'Anexos Fros'!L25</f>
        <v>31587.971458</v>
      </c>
      <c r="AC63" s="192">
        <f>+'Anexos Fros'!M25</f>
        <v>27997.979770000002</v>
      </c>
      <c r="AD63" s="192">
        <f>+'Anexos Fros'!N25</f>
        <v>49424.188443999999</v>
      </c>
      <c r="AE63" s="196">
        <f>+'Anexos Fros'!O25</f>
        <v>41319.303080999998</v>
      </c>
      <c r="AF63" s="192">
        <f>+'Anexos Fros'!P25</f>
        <v>31965.067611999999</v>
      </c>
      <c r="AG63" s="192">
        <f>+'Anexos Fros'!Q25</f>
        <v>18023.648032000001</v>
      </c>
      <c r="AH63" s="192">
        <f>+'Anexos Fros'!R25</f>
        <v>77231.878970999998</v>
      </c>
      <c r="AI63" s="196">
        <f>+'Anexos Fros'!S25</f>
        <v>27335.047308000001</v>
      </c>
      <c r="AJ63" s="192">
        <f>+'Anexos Fros'!T25</f>
        <v>59731.937797999999</v>
      </c>
      <c r="AK63" s="192">
        <f>+'Anexos Fros'!U25</f>
        <v>23388.018484</v>
      </c>
      <c r="AL63" s="192">
        <f>+'Anexos Fros'!V25</f>
        <v>44742.246120999996</v>
      </c>
      <c r="AM63" s="196">
        <f>+'Anexos Fros'!W25</f>
        <v>80563.305747999999</v>
      </c>
      <c r="AN63" s="192">
        <f>+'Anexos Fros'!X25</f>
        <v>101481.610027</v>
      </c>
      <c r="AO63" s="192">
        <f>+'Anexos Fros'!Y25</f>
        <v>68748.903338000004</v>
      </c>
      <c r="AP63" s="195">
        <f>+'Anexos Fros'!Z25</f>
        <v>116801.87565299997</v>
      </c>
      <c r="AQ63" s="192">
        <f>+'Anexos Fros'!AA25</f>
        <v>103698.149</v>
      </c>
      <c r="AR63" s="192">
        <f>+'Anexos Fros'!AB25</f>
        <v>115832.29</v>
      </c>
      <c r="AS63" s="192">
        <f>+'Anexos Fros'!AC25</f>
        <v>98910</v>
      </c>
      <c r="AT63" s="195">
        <f>+'Anexos Fros'!AD25</f>
        <v>122947.659667</v>
      </c>
      <c r="AU63" s="192">
        <f>+'Anexos Fros'!AE25</f>
        <v>99004.763636000003</v>
      </c>
      <c r="AV63" s="192">
        <f>+'Anexos Fros'!AF25</f>
        <v>102043.69</v>
      </c>
      <c r="AW63" s="192">
        <f>+'Anexos Fros'!AG25</f>
        <v>60886.091</v>
      </c>
      <c r="AX63" s="195">
        <f>+'Anexos Fros'!AH25</f>
        <v>129381.889029</v>
      </c>
      <c r="AY63" s="192">
        <f>+'Anexos Fros'!AI25</f>
        <v>116202.54287400001</v>
      </c>
      <c r="AZ63" s="192">
        <f>+'Anexos Fros'!AJ25</f>
        <v>110352.814</v>
      </c>
      <c r="BA63" s="192">
        <f>+'Anexos Fros'!AK25</f>
        <v>77406.555976000003</v>
      </c>
      <c r="BB63" s="195">
        <f>+'Anexos Fros'!AL25</f>
        <v>125277.223895</v>
      </c>
      <c r="BC63" s="192">
        <f>+'Anexos Fros'!AM25</f>
        <v>148094.69315899999</v>
      </c>
      <c r="BD63" s="192">
        <f>+'Anexos Fros'!AN25</f>
        <v>165202.37431399999</v>
      </c>
      <c r="BE63" s="192">
        <f>+'Anexos Fros'!AO25</f>
        <v>145199.0183</v>
      </c>
      <c r="BF63" s="195">
        <f>+'Anexos Fros'!AP25</f>
        <v>149172.84335499999</v>
      </c>
      <c r="BG63" s="192">
        <f>+'Anexos Fros'!AQ25</f>
        <v>122641.815334</v>
      </c>
    </row>
    <row r="64" spans="2:59" s="158" customFormat="1" ht="14.15" customHeight="1">
      <c r="B64" s="158" t="s">
        <v>364</v>
      </c>
      <c r="C64" s="197"/>
      <c r="D64" s="197"/>
      <c r="E64" s="197"/>
      <c r="F64" s="197"/>
      <c r="G64" s="198"/>
      <c r="H64" s="199"/>
      <c r="I64" s="199"/>
      <c r="J64" s="200"/>
      <c r="K64" s="198"/>
      <c r="L64" s="199"/>
      <c r="M64" s="199"/>
      <c r="N64" s="200"/>
      <c r="O64" s="198"/>
      <c r="P64" s="197"/>
      <c r="Q64" s="197"/>
      <c r="R64" s="197"/>
      <c r="S64" s="198"/>
      <c r="T64" s="197"/>
      <c r="U64" s="197"/>
      <c r="V64" s="197"/>
      <c r="W64" s="198"/>
      <c r="X64" s="197"/>
      <c r="Y64" s="197"/>
      <c r="Z64" s="197"/>
      <c r="AA64" s="201">
        <f>726-AA61</f>
        <v>196.5</v>
      </c>
      <c r="AB64" s="197">
        <f>716-AB61</f>
        <v>203.5</v>
      </c>
      <c r="AC64" s="197">
        <f>686-AC61</f>
        <v>143.70000000000005</v>
      </c>
      <c r="AD64" s="197">
        <f>790-AD61</f>
        <v>250.89999999999998</v>
      </c>
      <c r="AE64" s="201">
        <f>775-AE61</f>
        <v>183</v>
      </c>
      <c r="AF64" s="197">
        <f>794-AF61</f>
        <v>212</v>
      </c>
      <c r="AG64" s="197">
        <f t="shared" ref="AG64:BG64" si="5">+AG11-AG61</f>
        <v>117.66708472908999</v>
      </c>
      <c r="AH64" s="197">
        <f t="shared" si="5"/>
        <v>246.96588501973338</v>
      </c>
      <c r="AI64" s="201">
        <f t="shared" si="5"/>
        <v>166.10000000000002</v>
      </c>
      <c r="AJ64" s="197">
        <f t="shared" si="5"/>
        <v>244.49668916999991</v>
      </c>
      <c r="AK64" s="197">
        <f t="shared" si="5"/>
        <v>147.12856145000012</v>
      </c>
      <c r="AL64" s="197">
        <f t="shared" si="5"/>
        <v>243.80281978999994</v>
      </c>
      <c r="AM64" s="201">
        <f t="shared" si="5"/>
        <v>361.4</v>
      </c>
      <c r="AN64" s="197">
        <f t="shared" si="5"/>
        <v>424.2464469100002</v>
      </c>
      <c r="AO64" s="197">
        <f t="shared" si="5"/>
        <v>288.57597023000017</v>
      </c>
      <c r="AP64" s="200">
        <f t="shared" si="5"/>
        <v>459.71887543000003</v>
      </c>
      <c r="AQ64" s="197">
        <f t="shared" si="5"/>
        <v>429.03</v>
      </c>
      <c r="AR64" s="197">
        <f t="shared" si="5"/>
        <v>454.26</v>
      </c>
      <c r="AS64" s="197">
        <f t="shared" si="5"/>
        <v>384.75</v>
      </c>
      <c r="AT64" s="200">
        <f t="shared" si="5"/>
        <v>466.69820432999904</v>
      </c>
      <c r="AU64" s="197">
        <f t="shared" si="5"/>
        <v>379.93999999999994</v>
      </c>
      <c r="AV64" s="197">
        <f t="shared" si="5"/>
        <v>405.43953012999998</v>
      </c>
      <c r="AW64" s="197">
        <f t="shared" si="5"/>
        <v>296.14954840999917</v>
      </c>
      <c r="AX64" s="200">
        <f t="shared" si="5"/>
        <v>427.36605314999906</v>
      </c>
      <c r="AY64" s="197">
        <f t="shared" si="5"/>
        <v>474.86596261999955</v>
      </c>
      <c r="AZ64" s="197">
        <f t="shared" si="5"/>
        <v>475.74</v>
      </c>
      <c r="BA64" s="197">
        <f t="shared" si="5"/>
        <v>339.77494637999916</v>
      </c>
      <c r="BB64" s="200">
        <f t="shared" si="5"/>
        <v>496.13044513999921</v>
      </c>
      <c r="BC64" s="197">
        <f t="shared" si="5"/>
        <v>563.3939859299993</v>
      </c>
      <c r="BD64" s="197">
        <f t="shared" si="5"/>
        <v>627.79</v>
      </c>
      <c r="BE64" s="197">
        <f t="shared" si="5"/>
        <v>567.29217667999944</v>
      </c>
      <c r="BF64" s="200">
        <f t="shared" si="5"/>
        <v>583.72440280999945</v>
      </c>
      <c r="BG64" s="197">
        <f t="shared" si="5"/>
        <v>827.55452272999889</v>
      </c>
    </row>
    <row r="65" spans="3:59" s="161" customFormat="1" ht="14.15" customHeight="1">
      <c r="C65" s="202"/>
      <c r="D65" s="202"/>
      <c r="E65" s="202"/>
      <c r="F65" s="202"/>
      <c r="G65" s="203"/>
      <c r="H65" s="204"/>
      <c r="I65" s="204"/>
      <c r="J65" s="205"/>
      <c r="K65" s="203"/>
      <c r="L65" s="204"/>
      <c r="M65" s="204"/>
      <c r="N65" s="205"/>
      <c r="O65" s="203"/>
      <c r="P65" s="202"/>
      <c r="Q65" s="202"/>
      <c r="R65" s="202"/>
      <c r="S65" s="203"/>
      <c r="T65" s="202"/>
      <c r="U65" s="202"/>
      <c r="V65" s="202"/>
      <c r="W65" s="203"/>
      <c r="X65" s="202"/>
      <c r="Y65" s="202"/>
      <c r="Z65" s="202"/>
      <c r="AA65" s="206"/>
      <c r="AB65" s="202"/>
      <c r="AC65" s="202"/>
      <c r="AD65" s="202"/>
      <c r="AE65" s="206"/>
      <c r="AF65" s="202"/>
      <c r="AG65" s="202"/>
      <c r="AH65" s="202"/>
      <c r="AI65" s="206"/>
      <c r="AJ65" s="202"/>
      <c r="AK65" s="202"/>
      <c r="AL65" s="202"/>
      <c r="AM65" s="206"/>
      <c r="AN65" s="202"/>
      <c r="AO65" s="202"/>
      <c r="AP65" s="205"/>
      <c r="AQ65" s="202"/>
      <c r="AR65" s="202"/>
      <c r="AS65" s="202"/>
      <c r="AT65" s="507"/>
      <c r="AU65" s="399"/>
      <c r="AV65" s="202"/>
      <c r="AW65" s="202"/>
      <c r="AX65" s="507"/>
      <c r="AY65" s="399"/>
      <c r="AZ65" s="399"/>
      <c r="BA65" s="399"/>
      <c r="BB65" s="507"/>
      <c r="BC65" s="399"/>
      <c r="BD65" s="399"/>
      <c r="BE65" s="399"/>
      <c r="BF65" s="507"/>
      <c r="BG65" s="399"/>
    </row>
    <row r="66" spans="3:59" s="158" customFormat="1" ht="14.15" customHeight="1">
      <c r="C66" s="197"/>
      <c r="D66" s="197"/>
      <c r="E66" s="197"/>
      <c r="F66" s="197"/>
      <c r="G66" s="198"/>
      <c r="H66" s="199"/>
      <c r="I66" s="199"/>
      <c r="J66" s="200"/>
      <c r="K66" s="198"/>
      <c r="L66" s="199"/>
      <c r="M66" s="199"/>
      <c r="N66" s="200"/>
      <c r="O66" s="198"/>
      <c r="P66" s="197"/>
      <c r="Q66" s="197"/>
      <c r="R66" s="197"/>
      <c r="S66" s="198"/>
      <c r="T66" s="197"/>
      <c r="U66" s="197"/>
      <c r="V66" s="197"/>
      <c r="W66" s="198"/>
      <c r="X66" s="197"/>
      <c r="Y66" s="197"/>
      <c r="Z66" s="197"/>
      <c r="AA66" s="201"/>
      <c r="AB66" s="197"/>
      <c r="AC66" s="197"/>
      <c r="AD66" s="197"/>
      <c r="AE66" s="201"/>
      <c r="AF66" s="197"/>
      <c r="AG66" s="197"/>
      <c r="AH66" s="197"/>
      <c r="AI66" s="201"/>
      <c r="AJ66" s="197"/>
      <c r="AK66" s="197"/>
      <c r="AL66" s="197"/>
      <c r="AM66" s="201"/>
      <c r="AN66" s="197"/>
      <c r="AO66" s="197"/>
      <c r="AP66" s="200"/>
      <c r="AQ66" s="197"/>
      <c r="AR66" s="197"/>
      <c r="AS66" s="197"/>
      <c r="AT66" s="508"/>
      <c r="AU66" s="398"/>
      <c r="AV66" s="197"/>
      <c r="AW66" s="197"/>
      <c r="AX66" s="508"/>
      <c r="AY66" s="398"/>
      <c r="AZ66" s="398"/>
      <c r="BA66" s="398"/>
      <c r="BB66" s="508"/>
      <c r="BC66" s="398"/>
      <c r="BD66" s="398"/>
      <c r="BE66" s="398"/>
      <c r="BF66" s="508"/>
      <c r="BG66" s="398"/>
    </row>
    <row r="67" spans="3:59" s="158" customFormat="1" ht="14.15" customHeight="1">
      <c r="C67" s="197"/>
      <c r="D67" s="197"/>
      <c r="E67" s="197"/>
      <c r="F67" s="197"/>
      <c r="G67" s="198"/>
      <c r="H67" s="199"/>
      <c r="I67" s="199"/>
      <c r="J67" s="200"/>
      <c r="K67" s="198"/>
      <c r="L67" s="199"/>
      <c r="M67" s="199"/>
      <c r="N67" s="200"/>
      <c r="O67" s="198"/>
      <c r="P67" s="197"/>
      <c r="Q67" s="197"/>
      <c r="R67" s="197"/>
      <c r="S67" s="198"/>
      <c r="T67" s="197"/>
      <c r="U67" s="197"/>
      <c r="V67" s="197"/>
      <c r="W67" s="198"/>
      <c r="X67" s="197"/>
      <c r="Y67" s="197"/>
      <c r="Z67" s="197"/>
      <c r="AA67" s="201"/>
      <c r="AB67" s="197"/>
      <c r="AC67" s="197"/>
      <c r="AD67" s="197"/>
      <c r="AE67" s="201"/>
      <c r="AF67" s="197"/>
      <c r="AG67" s="197"/>
      <c r="AH67" s="197"/>
      <c r="AI67" s="201"/>
      <c r="AJ67" s="197"/>
      <c r="AK67" s="197"/>
      <c r="AL67" s="197"/>
      <c r="AM67" s="201"/>
      <c r="AN67" s="197"/>
      <c r="AO67" s="197"/>
      <c r="AP67" s="200"/>
      <c r="AQ67" s="197"/>
      <c r="AR67" s="197"/>
      <c r="AS67" s="197"/>
      <c r="AT67" s="508"/>
      <c r="AU67" s="398"/>
      <c r="AV67" s="197"/>
      <c r="AW67" s="197"/>
      <c r="AX67" s="508"/>
      <c r="AY67" s="398"/>
      <c r="AZ67" s="398"/>
      <c r="BA67" s="398"/>
      <c r="BB67" s="508"/>
      <c r="BC67" s="398"/>
      <c r="BD67" s="398"/>
      <c r="BE67" s="398"/>
      <c r="BF67" s="508"/>
      <c r="BG67" s="398"/>
    </row>
  </sheetData>
  <phoneticPr fontId="13" type="noConversion"/>
  <hyperlinks>
    <hyperlink ref="B1" location="Contenido!A1" display="Volver a contenido" xr:uid="{E1FD1499-F78C-443F-9A1C-88CE19EF5225}"/>
  </hyperlink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22"/>
  <sheetViews>
    <sheetView showGridLines="0" zoomScaleNormal="100" workbookViewId="0">
      <pane xSplit="2" ySplit="2" topLeftCell="C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7.453125" style="12" customWidth="1"/>
    <col min="2" max="2" width="46.7265625" style="12" customWidth="1"/>
    <col min="3" max="3" width="17.453125" style="12" bestFit="1" customWidth="1"/>
    <col min="4" max="4" width="20.81640625" style="108" bestFit="1" customWidth="1"/>
    <col min="5" max="5" width="19.26953125" style="12" customWidth="1"/>
    <col min="6" max="6" width="15.90625" style="12" bestFit="1" customWidth="1"/>
    <col min="7" max="7" width="21.36328125" style="72" customWidth="1"/>
    <col min="8" max="8" width="22.90625" style="12" customWidth="1"/>
    <col min="9" max="9" width="16.90625" style="12" bestFit="1" customWidth="1"/>
    <col min="10" max="10" width="22.90625" style="12" customWidth="1"/>
    <col min="11" max="11" width="31.90625" style="12" bestFit="1" customWidth="1"/>
    <col min="12" max="12" width="11.453125" style="12"/>
    <col min="13" max="13" width="17.81640625" style="12" bestFit="1" customWidth="1"/>
    <col min="14" max="16384" width="11.453125" style="12"/>
  </cols>
  <sheetData>
    <row r="1" spans="2:13" ht="17" customHeight="1">
      <c r="B1" s="533" t="s">
        <v>32</v>
      </c>
      <c r="F1" s="391"/>
      <c r="G1" s="609"/>
      <c r="H1" s="323"/>
      <c r="I1" s="323"/>
    </row>
    <row r="2" spans="2:13" ht="16.5" customHeight="1">
      <c r="B2" s="415" t="s">
        <v>1030</v>
      </c>
      <c r="D2" s="115"/>
      <c r="E2" s="391"/>
      <c r="F2" s="823"/>
      <c r="K2" s="391"/>
    </row>
    <row r="3" spans="2:13" s="72" customFormat="1" ht="14.15" customHeight="1">
      <c r="B3" s="729"/>
      <c r="D3" s="587"/>
      <c r="H3" s="591"/>
      <c r="I3" s="836" t="s">
        <v>1025</v>
      </c>
    </row>
    <row r="4" spans="2:13" s="591" customFormat="1" ht="14.15" customHeight="1">
      <c r="B4" s="588" t="s">
        <v>443</v>
      </c>
      <c r="C4" s="589" t="s">
        <v>857</v>
      </c>
      <c r="D4" s="589" t="s">
        <v>444</v>
      </c>
      <c r="E4" s="590" t="s">
        <v>445</v>
      </c>
      <c r="F4" s="589" t="s">
        <v>805</v>
      </c>
      <c r="G4" s="589" t="s">
        <v>446</v>
      </c>
      <c r="H4" s="565" t="s">
        <v>806</v>
      </c>
      <c r="I4" s="565" t="s">
        <v>1023</v>
      </c>
      <c r="J4" s="565" t="s">
        <v>748</v>
      </c>
      <c r="K4" s="620"/>
      <c r="L4" s="621"/>
      <c r="M4" s="592"/>
    </row>
    <row r="5" spans="2:13" ht="14.15" customHeight="1">
      <c r="B5" s="593" t="s">
        <v>462</v>
      </c>
      <c r="C5" s="594" t="s">
        <v>856</v>
      </c>
      <c r="D5" s="594" t="s">
        <v>448</v>
      </c>
      <c r="E5" s="595" t="s">
        <v>461</v>
      </c>
      <c r="F5" s="594" t="s">
        <v>453</v>
      </c>
      <c r="G5" s="596" t="s">
        <v>454</v>
      </c>
      <c r="H5" s="597">
        <v>10</v>
      </c>
      <c r="I5" s="597"/>
      <c r="J5" s="597">
        <v>0.58628743972989572</v>
      </c>
      <c r="K5" s="620"/>
      <c r="L5" s="622"/>
      <c r="M5" s="600"/>
    </row>
    <row r="6" spans="2:13" ht="14.15" customHeight="1">
      <c r="B6" s="593" t="s">
        <v>468</v>
      </c>
      <c r="C6" s="594" t="s">
        <v>856</v>
      </c>
      <c r="D6" s="594" t="s">
        <v>448</v>
      </c>
      <c r="E6" s="595" t="s">
        <v>211</v>
      </c>
      <c r="F6" s="594" t="s">
        <v>453</v>
      </c>
      <c r="G6" s="596" t="s">
        <v>454</v>
      </c>
      <c r="H6" s="597">
        <v>19.899999999999999</v>
      </c>
      <c r="I6" s="597"/>
      <c r="J6" s="597">
        <v>0.74596971896678976</v>
      </c>
      <c r="K6" s="601"/>
      <c r="L6" s="599"/>
      <c r="M6" s="600"/>
    </row>
    <row r="7" spans="2:13" ht="14.15" customHeight="1">
      <c r="B7" s="593" t="s">
        <v>452</v>
      </c>
      <c r="C7" s="594" t="s">
        <v>856</v>
      </c>
      <c r="D7" s="594" t="s">
        <v>448</v>
      </c>
      <c r="E7" s="595" t="s">
        <v>211</v>
      </c>
      <c r="F7" s="594" t="s">
        <v>453</v>
      </c>
      <c r="G7" s="596" t="s">
        <v>454</v>
      </c>
      <c r="H7" s="597">
        <v>19.899999999999999</v>
      </c>
      <c r="I7" s="597"/>
      <c r="J7" s="597">
        <v>0.78765841394715574</v>
      </c>
      <c r="K7" s="598"/>
      <c r="L7" s="599"/>
      <c r="M7" s="600"/>
    </row>
    <row r="8" spans="2:13" ht="14.15" customHeight="1">
      <c r="B8" s="593" t="s">
        <v>464</v>
      </c>
      <c r="C8" s="594" t="s">
        <v>856</v>
      </c>
      <c r="D8" s="594" t="s">
        <v>448</v>
      </c>
      <c r="E8" s="602" t="s">
        <v>211</v>
      </c>
      <c r="F8" s="594" t="s">
        <v>453</v>
      </c>
      <c r="G8" s="596" t="s">
        <v>454</v>
      </c>
      <c r="H8" s="597">
        <v>19.899999999999999</v>
      </c>
      <c r="I8" s="603"/>
      <c r="J8" s="603">
        <v>0.77381086058301041</v>
      </c>
      <c r="K8" s="403"/>
      <c r="L8" s="403"/>
      <c r="M8" s="403"/>
    </row>
    <row r="9" spans="2:13" ht="14.15" customHeight="1">
      <c r="B9" s="593" t="s">
        <v>466</v>
      </c>
      <c r="C9" s="594" t="s">
        <v>856</v>
      </c>
      <c r="D9" s="594" t="s">
        <v>448</v>
      </c>
      <c r="E9" s="602" t="s">
        <v>211</v>
      </c>
      <c r="F9" s="594" t="s">
        <v>453</v>
      </c>
      <c r="G9" s="596" t="s">
        <v>454</v>
      </c>
      <c r="H9" s="597">
        <v>19.899999999999999</v>
      </c>
      <c r="I9" s="604"/>
      <c r="J9" s="604">
        <v>0.44144147918735888</v>
      </c>
      <c r="M9" s="570"/>
    </row>
    <row r="10" spans="2:13" ht="12.75" customHeight="1">
      <c r="B10" s="593" t="s">
        <v>463</v>
      </c>
      <c r="C10" s="594" t="s">
        <v>856</v>
      </c>
      <c r="D10" s="594" t="s">
        <v>448</v>
      </c>
      <c r="E10" s="595" t="s">
        <v>211</v>
      </c>
      <c r="F10" s="594" t="s">
        <v>453</v>
      </c>
      <c r="G10" s="596" t="s">
        <v>454</v>
      </c>
      <c r="H10" s="597">
        <v>19.170000000000002</v>
      </c>
      <c r="I10" s="597"/>
      <c r="J10" s="597">
        <v>0.35251289557039817</v>
      </c>
      <c r="M10" s="570"/>
    </row>
    <row r="11" spans="2:13" ht="12.5" customHeight="1">
      <c r="B11" s="593" t="s">
        <v>465</v>
      </c>
      <c r="C11" s="594" t="s">
        <v>856</v>
      </c>
      <c r="D11" s="594" t="s">
        <v>448</v>
      </c>
      <c r="E11" s="602" t="s">
        <v>211</v>
      </c>
      <c r="F11" s="594" t="s">
        <v>453</v>
      </c>
      <c r="G11" s="596" t="s">
        <v>454</v>
      </c>
      <c r="H11" s="597">
        <v>19.899999999999999</v>
      </c>
      <c r="I11" s="603"/>
      <c r="J11" s="603">
        <v>0.41191454429265456</v>
      </c>
      <c r="M11" s="570"/>
    </row>
    <row r="12" spans="2:13" ht="12.75" customHeight="1">
      <c r="B12" s="593" t="s">
        <v>458</v>
      </c>
      <c r="C12" s="594" t="s">
        <v>856</v>
      </c>
      <c r="D12" s="594" t="s">
        <v>448</v>
      </c>
      <c r="E12" s="602" t="s">
        <v>211</v>
      </c>
      <c r="F12" s="594" t="s">
        <v>453</v>
      </c>
      <c r="G12" s="596" t="s">
        <v>456</v>
      </c>
      <c r="H12" s="597">
        <v>315</v>
      </c>
      <c r="I12" s="597"/>
      <c r="J12" s="597">
        <v>0.37255235560758254</v>
      </c>
    </row>
    <row r="13" spans="2:13" ht="12.5" customHeight="1">
      <c r="B13" s="593" t="s">
        <v>460</v>
      </c>
      <c r="C13" s="594" t="s">
        <v>856</v>
      </c>
      <c r="D13" s="594" t="s">
        <v>448</v>
      </c>
      <c r="E13" s="605" t="s">
        <v>211</v>
      </c>
      <c r="F13" s="594" t="s">
        <v>453</v>
      </c>
      <c r="G13" s="596" t="s">
        <v>456</v>
      </c>
      <c r="H13" s="597">
        <v>51</v>
      </c>
      <c r="I13" s="603"/>
      <c r="J13" s="603">
        <v>0.38158862857296261</v>
      </c>
    </row>
    <row r="14" spans="2:13" ht="14.15" customHeight="1">
      <c r="B14" s="593" t="s">
        <v>784</v>
      </c>
      <c r="C14" s="594" t="s">
        <v>856</v>
      </c>
      <c r="D14" s="594" t="s">
        <v>448</v>
      </c>
      <c r="E14" s="595" t="s">
        <v>211</v>
      </c>
      <c r="F14" s="594" t="s">
        <v>453</v>
      </c>
      <c r="G14" s="596" t="s">
        <v>454</v>
      </c>
      <c r="H14" s="597">
        <v>5</v>
      </c>
      <c r="I14" s="603"/>
      <c r="J14" s="603">
        <v>0.38158862857296261</v>
      </c>
      <c r="K14" s="644"/>
      <c r="L14" s="644"/>
      <c r="M14" s="644"/>
    </row>
    <row r="15" spans="2:13" ht="12.5" customHeight="1">
      <c r="B15" s="593" t="s">
        <v>467</v>
      </c>
      <c r="C15" s="594" t="s">
        <v>856</v>
      </c>
      <c r="D15" s="594" t="s">
        <v>448</v>
      </c>
      <c r="E15" s="595" t="s">
        <v>211</v>
      </c>
      <c r="F15" s="594" t="s">
        <v>453</v>
      </c>
      <c r="G15" s="596" t="s">
        <v>456</v>
      </c>
      <c r="H15" s="597">
        <v>56</v>
      </c>
      <c r="I15" s="597"/>
      <c r="J15" s="597">
        <v>0.47542786158190448</v>
      </c>
      <c r="K15" s="901"/>
      <c r="L15" s="901"/>
      <c r="M15" s="901"/>
    </row>
    <row r="16" spans="2:13" ht="12.75" customHeight="1">
      <c r="B16" s="593" t="s">
        <v>459</v>
      </c>
      <c r="C16" s="594" t="s">
        <v>856</v>
      </c>
      <c r="D16" s="594" t="s">
        <v>448</v>
      </c>
      <c r="E16" s="595" t="s">
        <v>211</v>
      </c>
      <c r="F16" s="594" t="s">
        <v>453</v>
      </c>
      <c r="G16" s="596" t="s">
        <v>456</v>
      </c>
      <c r="H16" s="597">
        <v>132</v>
      </c>
      <c r="I16" s="597"/>
      <c r="J16" s="597">
        <v>0.15003468084843549</v>
      </c>
      <c r="K16" s="901"/>
      <c r="L16" s="901"/>
      <c r="M16" s="901"/>
    </row>
    <row r="17" spans="2:13" ht="12.5" customHeight="1">
      <c r="B17" s="593" t="s">
        <v>457</v>
      </c>
      <c r="C17" s="594" t="s">
        <v>856</v>
      </c>
      <c r="D17" s="594" t="s">
        <v>448</v>
      </c>
      <c r="E17" s="595" t="s">
        <v>211</v>
      </c>
      <c r="F17" s="594" t="s">
        <v>453</v>
      </c>
      <c r="G17" s="596" t="s">
        <v>456</v>
      </c>
      <c r="H17" s="597">
        <v>72</v>
      </c>
      <c r="I17" s="597"/>
      <c r="J17" s="597">
        <v>0.44403363276524227</v>
      </c>
      <c r="K17" s="643"/>
      <c r="L17" s="643"/>
      <c r="M17" s="643"/>
    </row>
    <row r="18" spans="2:13" ht="12.75" customHeight="1">
      <c r="B18" s="593" t="s">
        <v>455</v>
      </c>
      <c r="C18" s="594" t="s">
        <v>856</v>
      </c>
      <c r="D18" s="594" t="s">
        <v>448</v>
      </c>
      <c r="E18" s="595" t="s">
        <v>211</v>
      </c>
      <c r="F18" s="594" t="s">
        <v>453</v>
      </c>
      <c r="G18" s="596" t="s">
        <v>456</v>
      </c>
      <c r="H18" s="597">
        <v>355</v>
      </c>
      <c r="I18" s="597"/>
      <c r="J18" s="597">
        <v>0.44403363276524227</v>
      </c>
      <c r="K18" s="643"/>
      <c r="L18" s="643"/>
      <c r="M18" s="643"/>
    </row>
    <row r="19" spans="2:13" ht="12.75" customHeight="1">
      <c r="B19" s="593" t="s">
        <v>896</v>
      </c>
      <c r="C19" s="594" t="s">
        <v>856</v>
      </c>
      <c r="D19" s="594" t="s">
        <v>448</v>
      </c>
      <c r="E19" s="595" t="s">
        <v>211</v>
      </c>
      <c r="F19" s="594" t="s">
        <v>897</v>
      </c>
      <c r="G19" s="596" t="s">
        <v>897</v>
      </c>
      <c r="H19" s="597">
        <v>9.6</v>
      </c>
      <c r="I19" s="597"/>
      <c r="J19" s="597"/>
      <c r="K19" s="643"/>
      <c r="L19" s="643"/>
      <c r="M19" s="643"/>
    </row>
    <row r="20" spans="2:13" ht="12.65" customHeight="1">
      <c r="B20" s="593" t="s">
        <v>870</v>
      </c>
      <c r="C20" s="594" t="s">
        <v>858</v>
      </c>
      <c r="D20" s="594" t="s">
        <v>448</v>
      </c>
      <c r="E20" s="595" t="s">
        <v>749</v>
      </c>
      <c r="F20" s="594" t="s">
        <v>343</v>
      </c>
      <c r="G20" s="596" t="s">
        <v>475</v>
      </c>
      <c r="H20" s="597">
        <v>19.899999999999999</v>
      </c>
      <c r="I20" s="597">
        <v>24.5</v>
      </c>
      <c r="J20" s="597">
        <v>0.27254951452324055</v>
      </c>
      <c r="K20" s="834"/>
      <c r="L20" s="643"/>
      <c r="M20" s="643"/>
    </row>
    <row r="21" spans="2:13" ht="12.75" customHeight="1">
      <c r="B21" s="593" t="s">
        <v>871</v>
      </c>
      <c r="C21" s="594" t="s">
        <v>858</v>
      </c>
      <c r="D21" s="594" t="s">
        <v>448</v>
      </c>
      <c r="E21" s="595" t="s">
        <v>749</v>
      </c>
      <c r="F21" s="594" t="s">
        <v>343</v>
      </c>
      <c r="G21" s="596" t="s">
        <v>475</v>
      </c>
      <c r="H21" s="597">
        <v>9.9</v>
      </c>
      <c r="I21" s="597">
        <v>11.23</v>
      </c>
      <c r="J21" s="597">
        <v>5.4947917860637421E-2</v>
      </c>
      <c r="K21" s="834"/>
      <c r="L21" s="643"/>
      <c r="M21" s="643"/>
    </row>
    <row r="22" spans="2:13" ht="12.5" customHeight="1">
      <c r="B22" s="593" t="s">
        <v>872</v>
      </c>
      <c r="C22" s="594" t="s">
        <v>858</v>
      </c>
      <c r="D22" s="594" t="s">
        <v>448</v>
      </c>
      <c r="E22" s="595" t="s">
        <v>749</v>
      </c>
      <c r="F22" s="594" t="s">
        <v>343</v>
      </c>
      <c r="G22" s="596" t="s">
        <v>475</v>
      </c>
      <c r="H22" s="597">
        <v>9.9</v>
      </c>
      <c r="I22" s="597">
        <v>12.7</v>
      </c>
      <c r="J22" s="597">
        <v>0.27689692264682486</v>
      </c>
      <c r="K22" s="834"/>
      <c r="L22" s="643"/>
      <c r="M22" s="643"/>
    </row>
    <row r="23" spans="2:13" ht="12.5" customHeight="1">
      <c r="B23" s="593" t="s">
        <v>873</v>
      </c>
      <c r="C23" s="594" t="s">
        <v>858</v>
      </c>
      <c r="D23" s="594" t="s">
        <v>448</v>
      </c>
      <c r="E23" s="595" t="s">
        <v>749</v>
      </c>
      <c r="F23" s="594" t="s">
        <v>343</v>
      </c>
      <c r="G23" s="596" t="s">
        <v>475</v>
      </c>
      <c r="H23" s="597">
        <v>9.9</v>
      </c>
      <c r="I23" s="597">
        <v>13.3</v>
      </c>
      <c r="J23" s="597">
        <v>0.12818047017561693</v>
      </c>
      <c r="K23" s="834"/>
      <c r="L23" s="643"/>
      <c r="M23" s="643"/>
    </row>
    <row r="24" spans="2:13" ht="12.65" customHeight="1">
      <c r="B24" s="593" t="s">
        <v>874</v>
      </c>
      <c r="C24" s="594" t="s">
        <v>858</v>
      </c>
      <c r="D24" s="594" t="s">
        <v>448</v>
      </c>
      <c r="E24" s="595" t="s">
        <v>749</v>
      </c>
      <c r="F24" s="594" t="s">
        <v>343</v>
      </c>
      <c r="G24" s="596" t="s">
        <v>475</v>
      </c>
      <c r="H24" s="597">
        <v>19.899999999999999</v>
      </c>
      <c r="I24" s="597">
        <v>26</v>
      </c>
      <c r="J24" s="597">
        <v>0.27254951452324055</v>
      </c>
      <c r="K24" s="834"/>
      <c r="L24" s="643"/>
      <c r="M24" s="643"/>
    </row>
    <row r="25" spans="2:13" ht="12.75" customHeight="1">
      <c r="B25" s="593" t="s">
        <v>875</v>
      </c>
      <c r="C25" s="594" t="s">
        <v>858</v>
      </c>
      <c r="D25" s="594" t="s">
        <v>448</v>
      </c>
      <c r="E25" s="595" t="s">
        <v>749</v>
      </c>
      <c r="F25" s="594" t="s">
        <v>343</v>
      </c>
      <c r="G25" s="596" t="s">
        <v>475</v>
      </c>
      <c r="H25" s="597">
        <v>9.9</v>
      </c>
      <c r="I25" s="597">
        <v>14.3</v>
      </c>
      <c r="J25" s="597">
        <v>0.26405224463512145</v>
      </c>
      <c r="K25" s="834"/>
      <c r="L25" s="643"/>
      <c r="M25" s="643"/>
    </row>
    <row r="26" spans="2:13" ht="12.75" customHeight="1">
      <c r="B26" s="593" t="s">
        <v>876</v>
      </c>
      <c r="C26" s="594" t="s">
        <v>858</v>
      </c>
      <c r="D26" s="594" t="s">
        <v>448</v>
      </c>
      <c r="E26" s="595" t="s">
        <v>749</v>
      </c>
      <c r="F26" s="594" t="s">
        <v>343</v>
      </c>
      <c r="G26" s="596" t="s">
        <v>475</v>
      </c>
      <c r="H26" s="597">
        <v>9.9</v>
      </c>
      <c r="I26" s="597">
        <v>12.51</v>
      </c>
      <c r="J26" s="597">
        <v>5.5432523749540753E-2</v>
      </c>
      <c r="K26" s="834"/>
      <c r="L26" s="643"/>
      <c r="M26" s="643"/>
    </row>
    <row r="27" spans="2:13" ht="12.75" customHeight="1">
      <c r="B27" s="593" t="s">
        <v>877</v>
      </c>
      <c r="C27" s="594" t="s">
        <v>858</v>
      </c>
      <c r="D27" s="594" t="s">
        <v>448</v>
      </c>
      <c r="E27" s="595" t="s">
        <v>749</v>
      </c>
      <c r="F27" s="594" t="s">
        <v>343</v>
      </c>
      <c r="G27" s="596" t="s">
        <v>475</v>
      </c>
      <c r="H27" s="597">
        <v>9.9</v>
      </c>
      <c r="I27" s="597">
        <v>14.3</v>
      </c>
      <c r="J27" s="597">
        <v>0.25407174720256909</v>
      </c>
      <c r="K27" s="834"/>
      <c r="L27" s="643"/>
      <c r="M27" s="643"/>
    </row>
    <row r="28" spans="2:13" ht="12.5" customHeight="1">
      <c r="B28" s="593" t="s">
        <v>886</v>
      </c>
      <c r="C28" s="594" t="s">
        <v>858</v>
      </c>
      <c r="D28" s="594" t="s">
        <v>448</v>
      </c>
      <c r="E28" s="595" t="s">
        <v>749</v>
      </c>
      <c r="F28" s="594" t="s">
        <v>343</v>
      </c>
      <c r="G28" s="596" t="s">
        <v>475</v>
      </c>
      <c r="H28" s="903">
        <v>39.799999999999997</v>
      </c>
      <c r="I28" s="903">
        <v>52.72</v>
      </c>
      <c r="J28" s="903">
        <v>0.25407174720256909</v>
      </c>
      <c r="K28" s="834"/>
      <c r="L28" s="643"/>
      <c r="M28" s="643"/>
    </row>
    <row r="29" spans="2:13" ht="12.5" customHeight="1">
      <c r="B29" s="593" t="s">
        <v>885</v>
      </c>
      <c r="C29" s="594" t="s">
        <v>858</v>
      </c>
      <c r="D29" s="594" t="s">
        <v>448</v>
      </c>
      <c r="E29" s="595" t="s">
        <v>749</v>
      </c>
      <c r="F29" s="594" t="s">
        <v>343</v>
      </c>
      <c r="G29" s="596" t="s">
        <v>475</v>
      </c>
      <c r="H29" s="904"/>
      <c r="I29" s="904"/>
      <c r="J29" s="904"/>
      <c r="K29" s="834"/>
      <c r="L29" s="643"/>
      <c r="M29" s="643"/>
    </row>
    <row r="30" spans="2:13" ht="12.75" customHeight="1">
      <c r="B30" s="593" t="s">
        <v>878</v>
      </c>
      <c r="C30" s="594" t="s">
        <v>858</v>
      </c>
      <c r="D30" s="594" t="s">
        <v>448</v>
      </c>
      <c r="E30" s="595" t="s">
        <v>749</v>
      </c>
      <c r="F30" s="594" t="s">
        <v>343</v>
      </c>
      <c r="G30" s="596" t="s">
        <v>475</v>
      </c>
      <c r="H30" s="597">
        <v>9.9</v>
      </c>
      <c r="I30" s="597">
        <v>13.3</v>
      </c>
      <c r="J30" s="597">
        <v>7.1662524387712742E-2</v>
      </c>
      <c r="K30" s="834"/>
      <c r="L30" s="643"/>
      <c r="M30" s="643"/>
    </row>
    <row r="31" spans="2:13" ht="12.75" customHeight="1">
      <c r="B31" s="593" t="s">
        <v>879</v>
      </c>
      <c r="C31" s="594" t="s">
        <v>858</v>
      </c>
      <c r="D31" s="594" t="s">
        <v>448</v>
      </c>
      <c r="E31" s="595" t="s">
        <v>749</v>
      </c>
      <c r="F31" s="594" t="s">
        <v>343</v>
      </c>
      <c r="G31" s="596" t="s">
        <v>475</v>
      </c>
      <c r="H31" s="597">
        <v>19.899999999999999</v>
      </c>
      <c r="I31" s="597">
        <v>28.1</v>
      </c>
      <c r="J31" s="597">
        <v>0.25829646031718723</v>
      </c>
      <c r="K31" s="834"/>
      <c r="L31" s="643"/>
      <c r="M31" s="643"/>
    </row>
    <row r="32" spans="2:13" ht="12.5" customHeight="1">
      <c r="B32" s="593" t="s">
        <v>880</v>
      </c>
      <c r="C32" s="594" t="s">
        <v>858</v>
      </c>
      <c r="D32" s="594" t="s">
        <v>448</v>
      </c>
      <c r="E32" s="595" t="s">
        <v>749</v>
      </c>
      <c r="F32" s="594" t="s">
        <v>343</v>
      </c>
      <c r="G32" s="596" t="s">
        <v>475</v>
      </c>
      <c r="H32" s="597">
        <v>9.9</v>
      </c>
      <c r="I32" s="597">
        <v>12.5</v>
      </c>
      <c r="J32" s="597">
        <v>0.14419752275417799</v>
      </c>
      <c r="K32" s="834"/>
      <c r="L32" s="643"/>
      <c r="M32" s="643"/>
    </row>
    <row r="33" spans="2:13" ht="12.75" customHeight="1">
      <c r="B33" s="593" t="s">
        <v>881</v>
      </c>
      <c r="C33" s="594" t="s">
        <v>858</v>
      </c>
      <c r="D33" s="594" t="s">
        <v>448</v>
      </c>
      <c r="E33" s="595" t="s">
        <v>749</v>
      </c>
      <c r="F33" s="594" t="s">
        <v>343</v>
      </c>
      <c r="G33" s="596" t="s">
        <v>475</v>
      </c>
      <c r="H33" s="597">
        <v>9.9</v>
      </c>
      <c r="I33" s="597">
        <v>12.51</v>
      </c>
      <c r="J33" s="597">
        <v>6.7094072161877516E-2</v>
      </c>
      <c r="K33" s="834"/>
      <c r="L33" s="643"/>
      <c r="M33" s="643"/>
    </row>
    <row r="34" spans="2:13" ht="12.75" customHeight="1">
      <c r="B34" s="593" t="s">
        <v>882</v>
      </c>
      <c r="C34" s="594" t="s">
        <v>858</v>
      </c>
      <c r="D34" s="594" t="s">
        <v>448</v>
      </c>
      <c r="E34" s="595" t="s">
        <v>749</v>
      </c>
      <c r="F34" s="594" t="s">
        <v>343</v>
      </c>
      <c r="G34" s="596" t="s">
        <v>475</v>
      </c>
      <c r="H34" s="597">
        <v>19.899999999999999</v>
      </c>
      <c r="I34" s="597">
        <v>28.1</v>
      </c>
      <c r="J34" s="597">
        <v>0.27788269222826456</v>
      </c>
      <c r="K34" s="834"/>
      <c r="L34" s="643"/>
      <c r="M34" s="643"/>
    </row>
    <row r="35" spans="2:13" ht="12.75" customHeight="1">
      <c r="B35" s="593" t="s">
        <v>883</v>
      </c>
      <c r="C35" s="594" t="s">
        <v>858</v>
      </c>
      <c r="D35" s="594" t="s">
        <v>448</v>
      </c>
      <c r="E35" s="595" t="s">
        <v>749</v>
      </c>
      <c r="F35" s="594" t="s">
        <v>343</v>
      </c>
      <c r="G35" s="596" t="s">
        <v>475</v>
      </c>
      <c r="H35" s="597">
        <v>9.9</v>
      </c>
      <c r="I35" s="597">
        <v>13.3</v>
      </c>
      <c r="J35" s="597">
        <v>0.11716824657534251</v>
      </c>
      <c r="K35" s="834"/>
      <c r="L35" s="643"/>
      <c r="M35" s="643"/>
    </row>
    <row r="36" spans="2:13" ht="12.75" customHeight="1">
      <c r="B36" s="593" t="s">
        <v>884</v>
      </c>
      <c r="C36" s="594" t="s">
        <v>858</v>
      </c>
      <c r="D36" s="594" t="s">
        <v>448</v>
      </c>
      <c r="E36" s="595" t="s">
        <v>749</v>
      </c>
      <c r="F36" s="594" t="s">
        <v>343</v>
      </c>
      <c r="G36" s="596" t="s">
        <v>475</v>
      </c>
      <c r="H36" s="597">
        <v>8.6</v>
      </c>
      <c r="I36" s="597">
        <v>10.53</v>
      </c>
      <c r="J36" s="597">
        <v>0.21553229491711701</v>
      </c>
      <c r="K36" s="834"/>
      <c r="L36" s="643"/>
      <c r="M36" s="643"/>
    </row>
    <row r="37" spans="2:13" ht="12.5" customHeight="1">
      <c r="B37" s="593" t="s">
        <v>869</v>
      </c>
      <c r="C37" s="594" t="s">
        <v>858</v>
      </c>
      <c r="D37" s="594" t="s">
        <v>448</v>
      </c>
      <c r="E37" s="595" t="s">
        <v>749</v>
      </c>
      <c r="F37" s="594" t="s">
        <v>343</v>
      </c>
      <c r="G37" s="596" t="s">
        <v>475</v>
      </c>
      <c r="H37" s="597">
        <v>9.9</v>
      </c>
      <c r="I37" s="597">
        <v>12.77</v>
      </c>
      <c r="J37" s="597">
        <v>0.20069999999999999</v>
      </c>
      <c r="K37" s="834"/>
    </row>
    <row r="38" spans="2:13" ht="12.5" customHeight="1">
      <c r="B38" s="593" t="s">
        <v>868</v>
      </c>
      <c r="C38" s="594" t="s">
        <v>858</v>
      </c>
      <c r="D38" s="594" t="s">
        <v>448</v>
      </c>
      <c r="E38" s="595" t="s">
        <v>749</v>
      </c>
      <c r="F38" s="594" t="s">
        <v>343</v>
      </c>
      <c r="G38" s="596" t="s">
        <v>475</v>
      </c>
      <c r="H38" s="597">
        <v>19.899999999999999</v>
      </c>
      <c r="I38" s="597">
        <v>26.9</v>
      </c>
      <c r="J38" s="597">
        <v>0.2094</v>
      </c>
      <c r="K38" s="834"/>
    </row>
    <row r="39" spans="2:13" ht="12.5" customHeight="1">
      <c r="B39" s="593" t="s">
        <v>867</v>
      </c>
      <c r="C39" s="594" t="s">
        <v>858</v>
      </c>
      <c r="D39" s="594" t="s">
        <v>448</v>
      </c>
      <c r="E39" s="595" t="s">
        <v>749</v>
      </c>
      <c r="F39" s="594" t="s">
        <v>343</v>
      </c>
      <c r="G39" s="596" t="s">
        <v>475</v>
      </c>
      <c r="H39" s="597">
        <v>9.9</v>
      </c>
      <c r="I39" s="597">
        <v>15.16</v>
      </c>
      <c r="J39" s="597">
        <v>0.20069999999999999</v>
      </c>
      <c r="K39" s="834"/>
    </row>
    <row r="40" spans="2:13" ht="12.5" customHeight="1">
      <c r="B40" s="593" t="s">
        <v>866</v>
      </c>
      <c r="C40" s="594" t="s">
        <v>858</v>
      </c>
      <c r="D40" s="594" t="s">
        <v>448</v>
      </c>
      <c r="E40" s="595" t="s">
        <v>749</v>
      </c>
      <c r="F40" s="594" t="s">
        <v>343</v>
      </c>
      <c r="G40" s="596" t="s">
        <v>475</v>
      </c>
      <c r="H40" s="597">
        <v>19.899999999999999</v>
      </c>
      <c r="I40" s="597">
        <v>26.87</v>
      </c>
      <c r="J40" s="597">
        <v>0.2094</v>
      </c>
      <c r="K40" s="834"/>
    </row>
    <row r="41" spans="2:13" ht="12.5" customHeight="1">
      <c r="B41" s="593" t="s">
        <v>865</v>
      </c>
      <c r="C41" s="594" t="s">
        <v>858</v>
      </c>
      <c r="D41" s="594" t="s">
        <v>448</v>
      </c>
      <c r="E41" s="595" t="s">
        <v>749</v>
      </c>
      <c r="F41" s="594" t="s">
        <v>343</v>
      </c>
      <c r="G41" s="596" t="s">
        <v>475</v>
      </c>
      <c r="H41" s="597">
        <v>19.899999999999999</v>
      </c>
      <c r="I41" s="597">
        <v>23.09</v>
      </c>
      <c r="J41" s="597">
        <v>0.2094</v>
      </c>
      <c r="K41" s="834"/>
    </row>
    <row r="42" spans="2:13" ht="12.5" customHeight="1">
      <c r="B42" s="593" t="s">
        <v>864</v>
      </c>
      <c r="C42" s="594" t="s">
        <v>858</v>
      </c>
      <c r="D42" s="594" t="s">
        <v>448</v>
      </c>
      <c r="E42" s="595" t="s">
        <v>749</v>
      </c>
      <c r="F42" s="594" t="s">
        <v>343</v>
      </c>
      <c r="G42" s="596" t="s">
        <v>475</v>
      </c>
      <c r="H42" s="597">
        <v>19.899999999999999</v>
      </c>
      <c r="I42" s="597">
        <v>24.06</v>
      </c>
      <c r="J42" s="597">
        <v>0.2094</v>
      </c>
      <c r="K42" s="834"/>
    </row>
    <row r="43" spans="2:13" ht="12.5" customHeight="1">
      <c r="B43" s="593" t="s">
        <v>863</v>
      </c>
      <c r="C43" s="594" t="s">
        <v>858</v>
      </c>
      <c r="D43" s="594" t="s">
        <v>448</v>
      </c>
      <c r="E43" s="595" t="s">
        <v>749</v>
      </c>
      <c r="F43" s="594" t="s">
        <v>343</v>
      </c>
      <c r="G43" s="596" t="s">
        <v>475</v>
      </c>
      <c r="H43" s="597">
        <v>19.899999999999999</v>
      </c>
      <c r="I43" s="597">
        <v>24.88</v>
      </c>
      <c r="J43" s="597">
        <v>0.2094</v>
      </c>
      <c r="K43" s="834"/>
    </row>
    <row r="44" spans="2:13" ht="12.5" customHeight="1">
      <c r="B44" s="593" t="s">
        <v>862</v>
      </c>
      <c r="C44" s="594" t="s">
        <v>858</v>
      </c>
      <c r="D44" s="594" t="s">
        <v>448</v>
      </c>
      <c r="E44" s="595" t="s">
        <v>749</v>
      </c>
      <c r="F44" s="594" t="s">
        <v>343</v>
      </c>
      <c r="G44" s="596" t="s">
        <v>475</v>
      </c>
      <c r="H44" s="597">
        <v>19.899999999999999</v>
      </c>
      <c r="I44" s="597">
        <v>26.02</v>
      </c>
      <c r="J44" s="597">
        <v>0.2094</v>
      </c>
      <c r="K44" s="834"/>
    </row>
    <row r="45" spans="2:13" ht="12.75" customHeight="1">
      <c r="B45" s="616" t="s">
        <v>861</v>
      </c>
      <c r="C45" s="594" t="s">
        <v>858</v>
      </c>
      <c r="D45" s="594" t="s">
        <v>448</v>
      </c>
      <c r="E45" s="595" t="s">
        <v>851</v>
      </c>
      <c r="F45" s="594" t="s">
        <v>343</v>
      </c>
      <c r="G45" s="596" t="s">
        <v>475</v>
      </c>
      <c r="H45" s="597">
        <v>9.9</v>
      </c>
      <c r="I45" s="597">
        <f>+H45/0.8</f>
        <v>12.375</v>
      </c>
      <c r="J45" s="597">
        <v>0.2</v>
      </c>
    </row>
    <row r="46" spans="2:13" ht="12.75" customHeight="1">
      <c r="B46" s="616" t="s">
        <v>894</v>
      </c>
      <c r="C46" s="594" t="s">
        <v>858</v>
      </c>
      <c r="D46" s="594" t="s">
        <v>469</v>
      </c>
      <c r="E46" s="595" t="s">
        <v>851</v>
      </c>
      <c r="F46" s="594" t="s">
        <v>343</v>
      </c>
      <c r="G46" s="596" t="s">
        <v>475</v>
      </c>
      <c r="H46" s="597">
        <v>9.65</v>
      </c>
      <c r="I46" s="597">
        <f>+H46/0.8</f>
        <v>12.0625</v>
      </c>
      <c r="J46" s="597">
        <v>0.2</v>
      </c>
    </row>
    <row r="47" spans="2:13" ht="12.75" customHeight="1">
      <c r="B47" s="593" t="s">
        <v>447</v>
      </c>
      <c r="C47" s="594" t="s">
        <v>856</v>
      </c>
      <c r="D47" s="594" t="s">
        <v>448</v>
      </c>
      <c r="E47" s="595" t="s">
        <v>859</v>
      </c>
      <c r="F47" s="594" t="s">
        <v>449</v>
      </c>
      <c r="G47" s="596" t="s">
        <v>450</v>
      </c>
      <c r="H47" s="597">
        <v>164</v>
      </c>
      <c r="I47" s="597"/>
      <c r="J47" s="597">
        <v>0.11710580008656561</v>
      </c>
    </row>
    <row r="48" spans="2:13" ht="12.75" customHeight="1">
      <c r="B48" s="593" t="s">
        <v>476</v>
      </c>
      <c r="C48" s="594" t="s">
        <v>858</v>
      </c>
      <c r="D48" s="594" t="s">
        <v>448</v>
      </c>
      <c r="E48" s="595" t="s">
        <v>477</v>
      </c>
      <c r="F48" s="594" t="s">
        <v>449</v>
      </c>
      <c r="G48" s="596" t="s">
        <v>478</v>
      </c>
      <c r="H48" s="597">
        <v>200</v>
      </c>
      <c r="I48" s="597"/>
      <c r="J48" s="597">
        <v>0.21260248285388136</v>
      </c>
    </row>
    <row r="49" spans="2:13" ht="12.5" customHeight="1">
      <c r="B49" s="593" t="s">
        <v>472</v>
      </c>
      <c r="C49" s="594" t="s">
        <v>856</v>
      </c>
      <c r="D49" s="594" t="s">
        <v>469</v>
      </c>
      <c r="E49" s="595" t="s">
        <v>471</v>
      </c>
      <c r="F49" s="594" t="s">
        <v>449</v>
      </c>
      <c r="G49" s="596" t="s">
        <v>473</v>
      </c>
      <c r="H49" s="597">
        <v>87</v>
      </c>
      <c r="I49" s="597"/>
      <c r="J49" s="597"/>
    </row>
    <row r="50" spans="2:13" ht="12.75" customHeight="1">
      <c r="B50" s="593" t="s">
        <v>470</v>
      </c>
      <c r="C50" s="594" t="s">
        <v>856</v>
      </c>
      <c r="D50" s="594" t="s">
        <v>469</v>
      </c>
      <c r="E50" s="595" t="s">
        <v>471</v>
      </c>
      <c r="F50" s="594" t="s">
        <v>449</v>
      </c>
      <c r="G50" s="596" t="s">
        <v>432</v>
      </c>
      <c r="H50" s="597">
        <v>34</v>
      </c>
      <c r="I50" s="597"/>
      <c r="J50" s="597"/>
    </row>
    <row r="51" spans="2:13" ht="12.75" customHeight="1">
      <c r="B51" s="616" t="s">
        <v>790</v>
      </c>
      <c r="C51" s="594" t="s">
        <v>858</v>
      </c>
      <c r="D51" s="594" t="s">
        <v>791</v>
      </c>
      <c r="E51" s="595" t="s">
        <v>895</v>
      </c>
      <c r="F51" s="594" t="s">
        <v>453</v>
      </c>
      <c r="G51" s="596" t="s">
        <v>454</v>
      </c>
      <c r="H51" s="597">
        <v>19.78</v>
      </c>
      <c r="I51" s="597"/>
      <c r="J51" s="597"/>
    </row>
    <row r="52" spans="2:13" ht="12.75" customHeight="1">
      <c r="B52" s="593" t="s">
        <v>807</v>
      </c>
      <c r="C52" s="594" t="s">
        <v>856</v>
      </c>
      <c r="D52" s="594" t="s">
        <v>448</v>
      </c>
      <c r="E52" s="595" t="s">
        <v>211</v>
      </c>
      <c r="F52" s="594" t="s">
        <v>343</v>
      </c>
      <c r="G52" s="596" t="s">
        <v>860</v>
      </c>
      <c r="H52" s="597">
        <v>7.68</v>
      </c>
      <c r="I52" s="597">
        <f>+H52/0.8</f>
        <v>9.6</v>
      </c>
      <c r="J52" s="597"/>
    </row>
    <row r="53" spans="2:13" ht="12.5" customHeight="1">
      <c r="B53" s="593" t="s">
        <v>898</v>
      </c>
      <c r="C53" s="594" t="s">
        <v>858</v>
      </c>
      <c r="D53" s="594" t="s">
        <v>448</v>
      </c>
      <c r="E53" s="595" t="s">
        <v>851</v>
      </c>
      <c r="F53" s="594" t="s">
        <v>343</v>
      </c>
      <c r="G53" s="596" t="s">
        <v>900</v>
      </c>
      <c r="H53" s="597">
        <v>27.04</v>
      </c>
      <c r="I53" s="597"/>
      <c r="J53" s="597">
        <v>0.2</v>
      </c>
      <c r="K53" s="643"/>
      <c r="L53" s="643"/>
      <c r="M53" s="643"/>
    </row>
    <row r="54" spans="2:13" ht="12.5" customHeight="1">
      <c r="B54" s="593" t="s">
        <v>899</v>
      </c>
      <c r="C54" s="594" t="s">
        <v>858</v>
      </c>
      <c r="D54" s="594" t="s">
        <v>448</v>
      </c>
      <c r="E54" s="595" t="s">
        <v>851</v>
      </c>
      <c r="F54" s="594" t="s">
        <v>343</v>
      </c>
      <c r="G54" s="596" t="s">
        <v>901</v>
      </c>
      <c r="H54" s="597">
        <v>80.56</v>
      </c>
      <c r="I54" s="597"/>
      <c r="J54" s="597">
        <v>0.2</v>
      </c>
      <c r="K54" s="643"/>
      <c r="L54" s="643"/>
      <c r="M54" s="643"/>
    </row>
    <row r="55" spans="2:13" ht="12.5" customHeight="1">
      <c r="B55" s="606"/>
      <c r="C55" s="607"/>
      <c r="D55" s="730"/>
      <c r="E55" s="607"/>
      <c r="F55" s="731"/>
      <c r="G55" s="732"/>
      <c r="H55" s="732"/>
      <c r="I55" s="732"/>
      <c r="J55" s="643"/>
      <c r="K55" s="643"/>
      <c r="L55" s="643"/>
      <c r="M55" s="643"/>
    </row>
    <row r="56" spans="2:13" ht="12.5" customHeight="1">
      <c r="B56" s="606"/>
      <c r="C56" s="607"/>
      <c r="D56" s="730"/>
      <c r="E56" s="607"/>
      <c r="F56" s="731"/>
      <c r="G56" s="732"/>
      <c r="H56" s="732"/>
      <c r="I56" s="732"/>
      <c r="J56" s="643"/>
      <c r="K56" s="643"/>
      <c r="L56" s="643"/>
      <c r="M56" s="643"/>
    </row>
    <row r="57" spans="2:13" ht="14.15" customHeight="1">
      <c r="B57" s="534" t="s">
        <v>726</v>
      </c>
      <c r="C57" s="108"/>
      <c r="D57" s="12"/>
      <c r="G57" s="610"/>
      <c r="H57" s="221"/>
      <c r="I57" s="221"/>
    </row>
    <row r="58" spans="2:13" ht="14.15" customHeight="1">
      <c r="B58" s="12" t="s">
        <v>727</v>
      </c>
      <c r="C58" s="108"/>
      <c r="D58" s="12"/>
      <c r="G58" s="617"/>
      <c r="H58" s="221"/>
      <c r="I58" s="221"/>
    </row>
    <row r="59" spans="2:13" ht="14.15" customHeight="1">
      <c r="C59" s="108"/>
      <c r="D59" s="12"/>
      <c r="G59" s="609"/>
      <c r="I59" s="70"/>
    </row>
    <row r="60" spans="2:13" ht="14.15" customHeight="1">
      <c r="B60" s="15" t="s">
        <v>728</v>
      </c>
      <c r="C60" s="108"/>
      <c r="D60" s="12"/>
      <c r="G60" s="609"/>
    </row>
    <row r="61" spans="2:13" s="95" customFormat="1" ht="26.5" customHeight="1">
      <c r="B61" s="577" t="s">
        <v>729</v>
      </c>
      <c r="C61" s="577" t="s">
        <v>752</v>
      </c>
      <c r="D61" s="577" t="s">
        <v>739</v>
      </c>
      <c r="E61" s="577" t="s">
        <v>738</v>
      </c>
      <c r="F61" s="578" t="s">
        <v>730</v>
      </c>
      <c r="G61" s="577" t="s">
        <v>740</v>
      </c>
      <c r="H61" s="577" t="s">
        <v>743</v>
      </c>
      <c r="I61" s="831"/>
    </row>
    <row r="62" spans="2:13" ht="14" customHeight="1">
      <c r="B62" s="574" t="s">
        <v>731</v>
      </c>
      <c r="C62" s="608">
        <v>43497</v>
      </c>
      <c r="D62" s="580">
        <v>1.5100000000000001E-2</v>
      </c>
      <c r="E62" s="575">
        <v>1664398175</v>
      </c>
      <c r="F62" s="579">
        <v>49</v>
      </c>
      <c r="G62" s="581" t="s">
        <v>741</v>
      </c>
      <c r="H62" s="581">
        <v>52200</v>
      </c>
      <c r="I62" s="832"/>
    </row>
    <row r="63" spans="2:13" ht="14.15" customHeight="1">
      <c r="B63" s="574" t="s">
        <v>732</v>
      </c>
      <c r="C63" s="608">
        <v>43497</v>
      </c>
      <c r="D63" s="580">
        <v>1.5100000000000001E-2</v>
      </c>
      <c r="E63" s="575">
        <v>792932935</v>
      </c>
      <c r="F63" s="579">
        <v>48</v>
      </c>
      <c r="G63" s="581" t="s">
        <v>741</v>
      </c>
      <c r="H63" s="581">
        <v>45260</v>
      </c>
      <c r="I63" s="832"/>
    </row>
    <row r="64" spans="2:13" ht="14.15" customHeight="1">
      <c r="B64" s="574" t="s">
        <v>733</v>
      </c>
      <c r="C64" s="608">
        <v>43497</v>
      </c>
      <c r="D64" s="580">
        <v>1.5100000000000001E-2</v>
      </c>
      <c r="E64" s="575">
        <v>83756915</v>
      </c>
      <c r="F64" s="579">
        <v>48</v>
      </c>
      <c r="G64" s="581" t="s">
        <v>741</v>
      </c>
      <c r="H64" s="581">
        <v>45260</v>
      </c>
      <c r="I64" s="832"/>
    </row>
    <row r="65" spans="2:10" ht="14.15" customHeight="1">
      <c r="B65" s="574" t="s">
        <v>734</v>
      </c>
      <c r="C65" s="608">
        <v>39600</v>
      </c>
      <c r="D65" s="580">
        <v>1.3998E-2</v>
      </c>
      <c r="E65" s="575">
        <v>49999890</v>
      </c>
      <c r="F65" s="579">
        <v>24</v>
      </c>
      <c r="G65" s="581" t="s">
        <v>742</v>
      </c>
      <c r="H65" s="581">
        <v>49278</v>
      </c>
      <c r="I65" s="581"/>
      <c r="J65" s="581" t="s">
        <v>744</v>
      </c>
    </row>
    <row r="66" spans="2:10" ht="14.15" customHeight="1">
      <c r="B66" s="574" t="s">
        <v>734</v>
      </c>
      <c r="C66" s="608">
        <v>43497</v>
      </c>
      <c r="D66" s="580">
        <v>1.5100000000000001E-2</v>
      </c>
      <c r="E66" s="575">
        <v>5327540</v>
      </c>
      <c r="F66" s="579">
        <v>48</v>
      </c>
      <c r="G66" s="581" t="s">
        <v>741</v>
      </c>
      <c r="H66" s="581">
        <v>45260</v>
      </c>
      <c r="I66" s="832"/>
    </row>
    <row r="67" spans="2:10" ht="14.15" customHeight="1">
      <c r="B67" s="574" t="s">
        <v>735</v>
      </c>
      <c r="C67" s="608">
        <v>43497</v>
      </c>
      <c r="D67" s="580">
        <v>1.5100000000000001E-2</v>
      </c>
      <c r="E67" s="575">
        <v>1331686440</v>
      </c>
      <c r="F67" s="579">
        <v>48</v>
      </c>
      <c r="G67" s="581" t="s">
        <v>741</v>
      </c>
      <c r="H67" s="581">
        <v>45260</v>
      </c>
      <c r="I67" s="832"/>
    </row>
    <row r="68" spans="2:10" ht="14.15" customHeight="1">
      <c r="B68" s="574" t="s">
        <v>736</v>
      </c>
      <c r="C68" s="608">
        <v>43497</v>
      </c>
      <c r="D68" s="580">
        <v>1.5100000000000001E-2</v>
      </c>
      <c r="E68" s="575">
        <v>37178900</v>
      </c>
      <c r="F68" s="579">
        <v>48</v>
      </c>
      <c r="G68" s="581" t="s">
        <v>741</v>
      </c>
      <c r="H68" s="581">
        <v>45260</v>
      </c>
      <c r="I68" s="832"/>
    </row>
    <row r="69" spans="2:10" ht="14.15" customHeight="1">
      <c r="B69" s="574" t="s">
        <v>737</v>
      </c>
      <c r="C69" s="608">
        <v>43497</v>
      </c>
      <c r="D69" s="580">
        <v>1.5100000000000001E-2</v>
      </c>
      <c r="E69" s="575">
        <v>635585815</v>
      </c>
      <c r="F69" s="579">
        <v>48</v>
      </c>
      <c r="G69" s="581" t="s">
        <v>741</v>
      </c>
      <c r="H69" s="581">
        <v>45260</v>
      </c>
      <c r="I69" s="832"/>
    </row>
    <row r="70" spans="2:10" ht="14.15" customHeight="1">
      <c r="C70" s="108"/>
      <c r="D70" s="12"/>
      <c r="E70" s="61"/>
    </row>
    <row r="71" spans="2:10" ht="14.15" customHeight="1">
      <c r="B71" s="15" t="s">
        <v>753</v>
      </c>
      <c r="C71" s="108"/>
      <c r="D71" s="12"/>
    </row>
    <row r="72" spans="2:10" ht="21" customHeight="1">
      <c r="B72" s="576" t="s">
        <v>729</v>
      </c>
      <c r="C72" s="577" t="s">
        <v>738</v>
      </c>
      <c r="D72" s="577" t="s">
        <v>739</v>
      </c>
      <c r="E72" s="577" t="s">
        <v>740</v>
      </c>
      <c r="F72" s="577" t="s">
        <v>743</v>
      </c>
    </row>
    <row r="73" spans="2:10" s="13" customFormat="1" ht="23" customHeight="1">
      <c r="B73" s="583" t="s">
        <v>732</v>
      </c>
      <c r="C73" s="584">
        <v>685852308.87391996</v>
      </c>
      <c r="D73" s="582">
        <v>1.5100000000000001E-2</v>
      </c>
      <c r="E73" s="586" t="s">
        <v>746</v>
      </c>
      <c r="F73" s="586" t="s">
        <v>747</v>
      </c>
      <c r="H73" s="585"/>
      <c r="I73" s="585"/>
    </row>
    <row r="74" spans="2:10" s="13" customFormat="1" ht="23" customHeight="1">
      <c r="B74" s="583" t="s">
        <v>733</v>
      </c>
      <c r="C74" s="584">
        <v>74701938.766120002</v>
      </c>
      <c r="D74" s="582">
        <v>1.5100000000000001E-2</v>
      </c>
      <c r="E74" s="586" t="s">
        <v>746</v>
      </c>
      <c r="F74" s="586" t="s">
        <v>747</v>
      </c>
      <c r="H74" s="585"/>
      <c r="I74" s="585"/>
    </row>
    <row r="75" spans="2:10" s="13" customFormat="1" ht="23" customHeight="1">
      <c r="B75" s="583" t="s">
        <v>737</v>
      </c>
      <c r="C75" s="584">
        <v>500492294.84807998</v>
      </c>
      <c r="D75" s="582">
        <v>1.5100000000000001E-2</v>
      </c>
      <c r="E75" s="586" t="s">
        <v>746</v>
      </c>
      <c r="F75" s="586" t="s">
        <v>747</v>
      </c>
      <c r="H75" s="585"/>
      <c r="I75" s="585"/>
    </row>
    <row r="76" spans="2:10" s="13" customFormat="1" ht="23" customHeight="1">
      <c r="B76" s="583" t="s">
        <v>736</v>
      </c>
      <c r="C76" s="584">
        <v>35673271.780079998</v>
      </c>
      <c r="D76" s="582">
        <v>1.5100000000000001E-2</v>
      </c>
      <c r="E76" s="586" t="s">
        <v>746</v>
      </c>
      <c r="F76" s="586" t="s">
        <v>747</v>
      </c>
      <c r="H76" s="585"/>
      <c r="I76" s="585"/>
    </row>
    <row r="77" spans="2:10" s="13" customFormat="1" ht="23" customHeight="1">
      <c r="B77" s="583" t="s">
        <v>734</v>
      </c>
      <c r="C77" s="584">
        <v>7149247.3765700003</v>
      </c>
      <c r="D77" s="582">
        <v>1.5100000000000001E-2</v>
      </c>
      <c r="E77" s="586" t="s">
        <v>746</v>
      </c>
      <c r="F77" s="586" t="s">
        <v>747</v>
      </c>
      <c r="H77" s="585"/>
      <c r="I77" s="585"/>
    </row>
    <row r="78" spans="2:10" s="13" customFormat="1" ht="23" customHeight="1">
      <c r="B78" s="583" t="s">
        <v>745</v>
      </c>
      <c r="C78" s="584">
        <v>974813773.15082002</v>
      </c>
      <c r="D78" s="582">
        <v>1.5100000000000001E-2</v>
      </c>
      <c r="E78" s="586" t="s">
        <v>746</v>
      </c>
      <c r="F78" s="586" t="s">
        <v>747</v>
      </c>
      <c r="H78" s="585"/>
      <c r="I78" s="585"/>
    </row>
    <row r="79" spans="2:10" ht="14.15" customHeight="1">
      <c r="C79" s="108"/>
      <c r="D79" s="12"/>
    </row>
    <row r="80" spans="2:10" ht="14.15" customHeight="1">
      <c r="B80" s="15" t="s">
        <v>755</v>
      </c>
      <c r="C80" s="108"/>
      <c r="D80" s="12"/>
    </row>
    <row r="81" spans="2:9" ht="21" customHeight="1">
      <c r="B81" s="576" t="s">
        <v>729</v>
      </c>
      <c r="C81" s="577" t="s">
        <v>738</v>
      </c>
      <c r="D81" s="577" t="s">
        <v>739</v>
      </c>
      <c r="E81" s="577" t="s">
        <v>740</v>
      </c>
      <c r="F81" s="577" t="s">
        <v>743</v>
      </c>
    </row>
    <row r="82" spans="2:9" s="13" customFormat="1" ht="23" customHeight="1">
      <c r="B82" s="583" t="s">
        <v>732</v>
      </c>
      <c r="C82" s="584">
        <v>704299600.14387405</v>
      </c>
      <c r="D82" s="582">
        <v>1.5100000000000001E-2</v>
      </c>
      <c r="E82" s="586" t="s">
        <v>754</v>
      </c>
      <c r="F82" s="586">
        <v>46356</v>
      </c>
      <c r="H82" s="585"/>
      <c r="I82" s="585"/>
    </row>
    <row r="83" spans="2:9" s="13" customFormat="1" ht="23" customHeight="1">
      <c r="B83" s="583" t="s">
        <v>733</v>
      </c>
      <c r="C83" s="584">
        <v>79411316.596579</v>
      </c>
      <c r="D83" s="582">
        <v>1.5100000000000001E-2</v>
      </c>
      <c r="E83" s="586" t="s">
        <v>754</v>
      </c>
      <c r="F83" s="586">
        <v>46356</v>
      </c>
      <c r="H83" s="585"/>
      <c r="I83" s="585"/>
    </row>
    <row r="84" spans="2:9" s="13" customFormat="1" ht="23" customHeight="1">
      <c r="B84" s="583" t="s">
        <v>737</v>
      </c>
      <c r="C84" s="584">
        <v>525475746.83921099</v>
      </c>
      <c r="D84" s="582">
        <v>1.5100000000000001E-2</v>
      </c>
      <c r="E84" s="586" t="s">
        <v>754</v>
      </c>
      <c r="F84" s="586">
        <v>46356</v>
      </c>
      <c r="H84" s="585"/>
      <c r="I84" s="585"/>
    </row>
    <row r="85" spans="2:9" s="13" customFormat="1" ht="23" customHeight="1">
      <c r="B85" s="583" t="s">
        <v>736</v>
      </c>
      <c r="C85" s="584">
        <v>36116393.095774002</v>
      </c>
      <c r="D85" s="582">
        <v>1.5100000000000001E-2</v>
      </c>
      <c r="E85" s="586" t="s">
        <v>754</v>
      </c>
      <c r="F85" s="586">
        <v>46356</v>
      </c>
      <c r="H85" s="585"/>
      <c r="I85" s="585"/>
    </row>
    <row r="86" spans="2:9" s="13" customFormat="1" ht="23" customHeight="1">
      <c r="B86" s="583" t="s">
        <v>734</v>
      </c>
      <c r="C86" s="584">
        <v>6852840.039229</v>
      </c>
      <c r="D86" s="582">
        <v>1.5100000000000001E-2</v>
      </c>
      <c r="E86" s="586" t="s">
        <v>754</v>
      </c>
      <c r="F86" s="586">
        <v>46356</v>
      </c>
      <c r="H86" s="585"/>
      <c r="I86" s="585"/>
    </row>
    <row r="87" spans="2:9" s="13" customFormat="1" ht="23" customHeight="1">
      <c r="B87" s="583" t="s">
        <v>745</v>
      </c>
      <c r="C87" s="584">
        <v>1110905205.7005301</v>
      </c>
      <c r="D87" s="582">
        <v>1.5100000000000001E-2</v>
      </c>
      <c r="E87" s="586" t="s">
        <v>754</v>
      </c>
      <c r="F87" s="586">
        <v>46356</v>
      </c>
      <c r="H87" s="585"/>
      <c r="I87" s="585"/>
    </row>
    <row r="88" spans="2:9" ht="14.15" customHeight="1">
      <c r="C88" s="108"/>
      <c r="D88" s="12"/>
    </row>
    <row r="89" spans="2:9" ht="14.15" customHeight="1">
      <c r="B89" s="15" t="s">
        <v>756</v>
      </c>
      <c r="C89" s="108"/>
      <c r="D89" s="12"/>
    </row>
    <row r="90" spans="2:9" ht="21" customHeight="1">
      <c r="B90" s="576" t="s">
        <v>729</v>
      </c>
      <c r="C90" s="577" t="s">
        <v>738</v>
      </c>
      <c r="D90" s="577" t="s">
        <v>739</v>
      </c>
      <c r="E90" s="577" t="s">
        <v>740</v>
      </c>
      <c r="F90" s="577" t="s">
        <v>743</v>
      </c>
    </row>
    <row r="91" spans="2:9" s="13" customFormat="1" ht="23" customHeight="1">
      <c r="B91" s="583" t="s">
        <v>732</v>
      </c>
      <c r="C91" s="584">
        <v>727401171.12585104</v>
      </c>
      <c r="D91" s="582">
        <v>1.5100000000000001E-2</v>
      </c>
      <c r="E91" s="586" t="s">
        <v>757</v>
      </c>
      <c r="F91" s="586">
        <v>46721</v>
      </c>
      <c r="H91" s="585"/>
      <c r="I91" s="585"/>
    </row>
    <row r="92" spans="2:9" s="13" customFormat="1" ht="23" customHeight="1">
      <c r="B92" s="583" t="s">
        <v>733</v>
      </c>
      <c r="C92" s="584">
        <v>82016069.129099995</v>
      </c>
      <c r="D92" s="582">
        <v>1.5100000000000001E-2</v>
      </c>
      <c r="E92" s="586" t="s">
        <v>757</v>
      </c>
      <c r="F92" s="586">
        <v>46721</v>
      </c>
      <c r="H92" s="585"/>
      <c r="I92" s="585"/>
    </row>
    <row r="93" spans="2:9" s="13" customFormat="1" ht="23" customHeight="1">
      <c r="B93" s="583" t="s">
        <v>737</v>
      </c>
      <c r="C93" s="584">
        <v>542711757.284814</v>
      </c>
      <c r="D93" s="582">
        <v>1.5100000000000001E-2</v>
      </c>
      <c r="E93" s="586" t="s">
        <v>757</v>
      </c>
      <c r="F93" s="586">
        <v>46721</v>
      </c>
      <c r="H93" s="585"/>
      <c r="I93" s="585"/>
    </row>
    <row r="94" spans="2:9" s="13" customFormat="1" ht="23" customHeight="1">
      <c r="B94" s="583" t="s">
        <v>736</v>
      </c>
      <c r="C94" s="584">
        <v>37301038.690553002</v>
      </c>
      <c r="D94" s="582">
        <v>1.5100000000000001E-2</v>
      </c>
      <c r="E94" s="586" t="s">
        <v>757</v>
      </c>
      <c r="F94" s="586">
        <v>46721</v>
      </c>
      <c r="H94" s="585"/>
      <c r="I94" s="585"/>
    </row>
    <row r="95" spans="2:9" s="13" customFormat="1" ht="23" customHeight="1">
      <c r="B95" s="583" t="s">
        <v>734</v>
      </c>
      <c r="C95" s="584">
        <v>7077618.4865859998</v>
      </c>
      <c r="D95" s="582">
        <v>1.5100000000000001E-2</v>
      </c>
      <c r="E95" s="586" t="s">
        <v>757</v>
      </c>
      <c r="F95" s="586">
        <v>46721</v>
      </c>
      <c r="H95" s="585"/>
      <c r="I95" s="585"/>
    </row>
    <row r="96" spans="2:9" s="13" customFormat="1" ht="23" customHeight="1">
      <c r="B96" s="583" t="s">
        <v>745</v>
      </c>
      <c r="C96" s="584">
        <v>1147343754.6624999</v>
      </c>
      <c r="D96" s="582">
        <v>1.5100000000000001E-2</v>
      </c>
      <c r="E96" s="586" t="s">
        <v>757</v>
      </c>
      <c r="F96" s="586">
        <v>46721</v>
      </c>
      <c r="H96" s="585"/>
      <c r="I96" s="585"/>
    </row>
    <row r="97" spans="2:9" ht="14.15" customHeight="1">
      <c r="C97" s="108"/>
      <c r="D97" s="12"/>
    </row>
    <row r="98" spans="2:9" ht="14.15" customHeight="1">
      <c r="B98" s="534" t="s">
        <v>722</v>
      </c>
      <c r="C98" s="108"/>
      <c r="D98" s="12"/>
    </row>
    <row r="99" spans="2:9" s="95" customFormat="1" ht="25.5" customHeight="1">
      <c r="B99" s="94" t="s">
        <v>480</v>
      </c>
      <c r="C99" s="172">
        <v>121.1</v>
      </c>
      <c r="D99" s="902" t="s">
        <v>481</v>
      </c>
      <c r="E99" s="902"/>
      <c r="F99" s="171">
        <v>9</v>
      </c>
      <c r="G99" s="566">
        <v>43497</v>
      </c>
      <c r="H99" s="171" t="s">
        <v>479</v>
      </c>
      <c r="I99" s="833"/>
    </row>
    <row r="100" spans="2:9" ht="14" customHeight="1">
      <c r="C100" s="108"/>
      <c r="D100" s="12"/>
    </row>
    <row r="101" spans="2:9" ht="12.75" customHeight="1">
      <c r="B101" s="534" t="s">
        <v>770</v>
      </c>
      <c r="C101" s="630" t="s">
        <v>772</v>
      </c>
      <c r="D101" s="630" t="s">
        <v>774</v>
      </c>
      <c r="E101" s="630" t="s">
        <v>776</v>
      </c>
      <c r="F101" s="323"/>
      <c r="G101" s="607"/>
      <c r="H101" s="70"/>
      <c r="I101" s="70"/>
    </row>
    <row r="102" spans="2:9" ht="12.75" customHeight="1">
      <c r="B102" s="606" t="s">
        <v>771</v>
      </c>
      <c r="C102" s="607" t="s">
        <v>773</v>
      </c>
      <c r="D102" s="632" t="s">
        <v>775</v>
      </c>
      <c r="E102" s="607" t="s">
        <v>777</v>
      </c>
      <c r="F102" s="323"/>
      <c r="G102" s="607"/>
      <c r="H102" s="70"/>
      <c r="I102" s="70"/>
    </row>
    <row r="103" spans="2:9" ht="12.75" customHeight="1">
      <c r="B103" s="606"/>
      <c r="C103" s="607"/>
      <c r="D103" s="607"/>
      <c r="E103" s="607"/>
      <c r="F103" s="323"/>
      <c r="G103" s="607"/>
      <c r="H103" s="70"/>
      <c r="I103" s="70"/>
    </row>
    <row r="104" spans="2:9" ht="14.15" customHeight="1">
      <c r="B104" s="563" t="s">
        <v>482</v>
      </c>
      <c r="C104" s="72"/>
      <c r="D104" s="535"/>
      <c r="E104" s="72"/>
      <c r="F104" s="72"/>
    </row>
    <row r="105" spans="2:9" ht="14.15" customHeight="1">
      <c r="B105" s="12" t="s">
        <v>483</v>
      </c>
      <c r="C105" s="169">
        <v>0.65110000000000001</v>
      </c>
    </row>
    <row r="106" spans="2:9" ht="14.15" customHeight="1">
      <c r="B106" s="12" t="s">
        <v>484</v>
      </c>
      <c r="C106" s="169">
        <v>1</v>
      </c>
    </row>
    <row r="107" spans="2:9" ht="14.15" customHeight="1">
      <c r="B107" s="12" t="s">
        <v>485</v>
      </c>
      <c r="C107" s="169">
        <v>1</v>
      </c>
    </row>
    <row r="108" spans="2:9" ht="14" customHeight="1">
      <c r="B108" s="12" t="s">
        <v>474</v>
      </c>
      <c r="C108" s="169">
        <v>1</v>
      </c>
    </row>
    <row r="109" spans="2:9" ht="14" customHeight="1">
      <c r="B109" s="12" t="s">
        <v>795</v>
      </c>
      <c r="C109" s="169">
        <v>1</v>
      </c>
    </row>
    <row r="110" spans="2:9" ht="14" customHeight="1">
      <c r="B110" s="12" t="s">
        <v>892</v>
      </c>
      <c r="C110" s="169">
        <v>1</v>
      </c>
    </row>
    <row r="111" spans="2:9" ht="14" customHeight="1">
      <c r="C111" s="169"/>
    </row>
    <row r="112" spans="2:9" ht="14.15" customHeight="1">
      <c r="B112" s="563" t="s">
        <v>486</v>
      </c>
      <c r="C112" s="72"/>
      <c r="D112" s="734" t="s">
        <v>893</v>
      </c>
      <c r="E112" s="72"/>
      <c r="F112" s="72"/>
    </row>
    <row r="113" spans="2:5" ht="14.15" customHeight="1">
      <c r="B113" s="12" t="s">
        <v>487</v>
      </c>
      <c r="C113" s="169">
        <v>0.97050000000000003</v>
      </c>
      <c r="D113" s="166">
        <f>+C113*$C$105</f>
        <v>0.63189255</v>
      </c>
      <c r="E113" s="62"/>
    </row>
    <row r="114" spans="2:5" ht="14.15" customHeight="1">
      <c r="B114" s="12" t="s">
        <v>488</v>
      </c>
      <c r="C114" s="169">
        <v>1</v>
      </c>
      <c r="D114" s="166">
        <f>+C114*$C$105</f>
        <v>0.65110000000000001</v>
      </c>
    </row>
    <row r="115" spans="2:5" ht="14.15" customHeight="1">
      <c r="B115" s="12" t="s">
        <v>489</v>
      </c>
      <c r="C115" s="169">
        <v>1</v>
      </c>
      <c r="D115" s="166">
        <f>+C115*$C$105</f>
        <v>0.65110000000000001</v>
      </c>
    </row>
    <row r="116" spans="2:5" ht="14.15" customHeight="1">
      <c r="B116" s="12" t="s">
        <v>490</v>
      </c>
      <c r="C116" s="169">
        <v>0.57499999999999996</v>
      </c>
      <c r="D116" s="166">
        <f>+C116*$C$105</f>
        <v>0.37438249999999995</v>
      </c>
    </row>
    <row r="117" spans="2:5" ht="14.15" customHeight="1">
      <c r="B117" s="12" t="s">
        <v>758</v>
      </c>
      <c r="C117" s="169">
        <v>1</v>
      </c>
      <c r="D117" s="166">
        <f>+C117*$C$105</f>
        <v>0.65110000000000001</v>
      </c>
    </row>
    <row r="118" spans="2:5" ht="14.15" customHeight="1">
      <c r="B118" s="15" t="s">
        <v>792</v>
      </c>
      <c r="C118" s="169"/>
      <c r="D118" s="166"/>
    </row>
    <row r="119" spans="2:5" ht="14.15" customHeight="1">
      <c r="B119" s="645" t="s">
        <v>793</v>
      </c>
      <c r="C119" s="169">
        <v>0.51</v>
      </c>
      <c r="D119" s="166">
        <f>+C119*$C$105</f>
        <v>0.332061</v>
      </c>
    </row>
    <row r="120" spans="2:5" ht="14.15" customHeight="1">
      <c r="B120" s="645" t="s">
        <v>794</v>
      </c>
      <c r="C120" s="169">
        <v>0.5</v>
      </c>
      <c r="D120" s="166">
        <f>+C120*$C$105</f>
        <v>0.32555000000000001</v>
      </c>
    </row>
    <row r="121" spans="2:5" ht="14.15" customHeight="1">
      <c r="B121" s="645" t="s">
        <v>850</v>
      </c>
      <c r="C121" s="166">
        <v>0.1668</v>
      </c>
      <c r="D121" s="166">
        <v>0.28970348000000001</v>
      </c>
    </row>
    <row r="122" spans="2:5" ht="14.15" customHeight="1">
      <c r="B122" s="564" t="s">
        <v>491</v>
      </c>
    </row>
  </sheetData>
  <autoFilter ref="B4:H58" xr:uid="{00000000-0001-0000-0500-000000000000}">
    <sortState xmlns:xlrd2="http://schemas.microsoft.com/office/spreadsheetml/2017/richdata2" ref="B5:H58">
      <sortCondition descending="1" ref="C4:C58"/>
    </sortState>
  </autoFilter>
  <mergeCells count="7">
    <mergeCell ref="M15:M16"/>
    <mergeCell ref="D99:E99"/>
    <mergeCell ref="K15:K16"/>
    <mergeCell ref="H28:H29"/>
    <mergeCell ref="J28:J29"/>
    <mergeCell ref="I28:I29"/>
    <mergeCell ref="L15:L16"/>
  </mergeCells>
  <phoneticPr fontId="13" type="noConversion"/>
  <hyperlinks>
    <hyperlink ref="B1" location="Contenido!A1" display="Volver a contenido" xr:uid="{54851989-5510-47A0-B71C-FE55B23177CA}"/>
  </hyperlink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D45DAE0693CC46BE4AFEF47AFF9909" ma:contentTypeVersion="13" ma:contentTypeDescription="Crear nuevo documento." ma:contentTypeScope="" ma:versionID="21e945901ba545725fe5d772e4614c00">
  <xsd:schema xmlns:xsd="http://www.w3.org/2001/XMLSchema" xmlns:xs="http://www.w3.org/2001/XMLSchema" xmlns:p="http://schemas.microsoft.com/office/2006/metadata/properties" xmlns:ns3="9523a6b6-6ea4-4d4b-9bc0-3c7749a472a8" xmlns:ns4="729e971f-6258-46e4-b5f2-80e571e5c751" targetNamespace="http://schemas.microsoft.com/office/2006/metadata/properties" ma:root="true" ma:fieldsID="8e3e99208b90e21b5303b5a471c40efe" ns3:_="" ns4:_="">
    <xsd:import namespace="9523a6b6-6ea4-4d4b-9bc0-3c7749a472a8"/>
    <xsd:import namespace="729e971f-6258-46e4-b5f2-80e571e5c75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3a6b6-6ea4-4d4b-9bc0-3c7749a472a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e971f-6258-46e4-b5f2-80e571e5c75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DD3E2-54F0-457D-86EC-CF54BBA3EE3B}">
  <ds:schemaRefs>
    <ds:schemaRef ds:uri="http://schemas.microsoft.com/sharepoint/v3/contenttype/forms"/>
  </ds:schemaRefs>
</ds:datastoreItem>
</file>

<file path=customXml/itemProps2.xml><?xml version="1.0" encoding="utf-8"?>
<ds:datastoreItem xmlns:ds="http://schemas.openxmlformats.org/officeDocument/2006/customXml" ds:itemID="{8164F3F1-9E99-4EBB-90C3-B44E90254E1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729e971f-6258-46e4-b5f2-80e571e5c751"/>
    <ds:schemaRef ds:uri="9523a6b6-6ea4-4d4b-9bc0-3c7749a472a8"/>
    <ds:schemaRef ds:uri="http://www.w3.org/XML/1998/namespace"/>
  </ds:schemaRefs>
</ds:datastoreItem>
</file>

<file path=customXml/itemProps3.xml><?xml version="1.0" encoding="utf-8"?>
<ds:datastoreItem xmlns:ds="http://schemas.openxmlformats.org/officeDocument/2006/customXml" ds:itemID="{C759381A-FC8E-4E0E-8A79-5A0410B66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3a6b6-6ea4-4d4b-9bc0-3c7749a472a8"/>
    <ds:schemaRef ds:uri="729e971f-6258-46e4-b5f2-80e571e5c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Contenido</vt:lpstr>
      <vt:lpstr>EEFF Consolidados</vt:lpstr>
      <vt:lpstr>EEFF por seg. y cía</vt:lpstr>
      <vt:lpstr>Flujo de Efectivo</vt:lpstr>
      <vt:lpstr>Resumen Deuda 1T2026</vt:lpstr>
      <vt:lpstr>Gestión de Activos</vt:lpstr>
      <vt:lpstr>Anexos Fros</vt:lpstr>
      <vt:lpstr>Anexos Ops</vt:lpstr>
      <vt:lpstr>DES activos y OEFs</vt:lpstr>
      <vt:lpstr>DES Proyectos</vt:lpstr>
      <vt:lpstr>DES Ing. OR</vt:lpstr>
      <vt:lpstr>FAQs</vt:lpstr>
      <vt:lpstr>ESG</vt:lpstr>
      <vt:lpstr>Fuentes info Col</vt:lpstr>
      <vt:lpstr>EEFF anteriores - Colgaaps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Molina Arcila</dc:creator>
  <cp:keywords/>
  <dc:description/>
  <cp:lastModifiedBy>Isabel Arias Ramirez</cp:lastModifiedBy>
  <cp:revision/>
  <dcterms:created xsi:type="dcterms:W3CDTF">2015-12-28T20:46:34Z</dcterms:created>
  <dcterms:modified xsi:type="dcterms:W3CDTF">2026-05-11T22:51:03Z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0x010100EDD45DAE0693CC46BE4AFEF47AFF9909</vt:lpwstr>
  </property>
</Properties>
</file>