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elsia-my.sharepoint.com/personal/iariasr_celsia_com/Documents/0. Relación con Inversionistas/2. Trimestral - Reporte Resultados/2026/2T2026/"/>
    </mc:Choice>
  </mc:AlternateContent>
  <xr:revisionPtr revIDLastSave="932" documentId="8_{449A6B88-C060-42F8-935E-023C2D9F3810}" xr6:coauthVersionLast="47" xr6:coauthVersionMax="47" xr10:uidLastSave="{F8706D8B-6989-4E7B-9E75-250B69FB4FBA}"/>
  <bookViews>
    <workbookView xWindow="-28920" yWindow="-9615" windowWidth="29040" windowHeight="15720" tabRatio="751" xr2:uid="{00000000-000D-0000-FFFF-FFFF00000000}"/>
  </bookViews>
  <sheets>
    <sheet name="Contenido" sheetId="1" r:id="rId1"/>
    <sheet name="Estructura societaria" sheetId="2" r:id="rId2"/>
    <sheet name="Fuentes info Col" sheetId="16" r:id="rId3"/>
    <sheet name="EEFF Consolidados" sheetId="3" r:id="rId4"/>
    <sheet name="EEFF por compañía" sheetId="18" r:id="rId5"/>
    <sheet name="Flujo de Efectivo" sheetId="4" r:id="rId6"/>
    <sheet name="Deuda 2T2026" sheetId="5" r:id="rId7"/>
    <sheet name="Anexos Fros" sheetId="9" r:id="rId8"/>
    <sheet name="Anexos Ops" sheetId="10" r:id="rId9"/>
    <sheet name="Negocios Colombia" sheetId="7" r:id="rId10"/>
    <sheet name="Vehículos Inversión" sheetId="8" r:id="rId11"/>
    <sheet name="DES activos y OEFs" sheetId="11" r:id="rId12"/>
    <sheet name="PIPELINE" sheetId="12" r:id="rId13"/>
    <sheet name="DES Ing. OR" sheetId="13" state="hidden" r:id="rId14"/>
    <sheet name="FAQs" sheetId="14" state="hidden" r:id="rId15"/>
    <sheet name="ESG" sheetId="15" r:id="rId16"/>
    <sheet name="EEFF anteriores - Colgaaps" sheetId="17" r:id="rId17"/>
  </sheets>
  <externalReferences>
    <externalReference r:id="rId18"/>
  </externalReferences>
  <definedNames>
    <definedName name="\0" localSheetId="6">#REF!</definedName>
    <definedName name="\0">#REF!</definedName>
    <definedName name="\01">#REF!</definedName>
    <definedName name="\1">#REF!</definedName>
    <definedName name="\a">#REF!</definedName>
    <definedName name="\b">#N/A</definedName>
    <definedName name="\c">#N/A</definedName>
    <definedName name="\d">#N/A</definedName>
    <definedName name="\f">#REF!</definedName>
    <definedName name="\h">#REF!</definedName>
    <definedName name="\i">#REF!</definedName>
    <definedName name="\k">#REF!</definedName>
    <definedName name="\l">#REF!</definedName>
    <definedName name="\m">#REF!</definedName>
    <definedName name="\p">#REF!</definedName>
    <definedName name="\q">#REF!</definedName>
    <definedName name="\s">#REF!</definedName>
    <definedName name="\t">#REF!</definedName>
    <definedName name="\v">#REF!</definedName>
    <definedName name="\w">#REF!</definedName>
    <definedName name="\x">#REF!</definedName>
    <definedName name="\z">#REF!</definedName>
    <definedName name="\z1">#REF!</definedName>
    <definedName name="______________________new1" localSheetId="13" hidden="1">{#N/A,#N/A,FALSE,"SMT1";#N/A,#N/A,FALSE,"SMT2";#N/A,#N/A,FALSE,"Summary";#N/A,#N/A,FALSE,"Graphs";#N/A,#N/A,FALSE,"4 Panel"}</definedName>
    <definedName name="______________________new1" localSheetId="6" hidden="1">{#N/A,#N/A,FALSE,"SMT1";#N/A,#N/A,FALSE,"SMT2";#N/A,#N/A,FALSE,"Summary";#N/A,#N/A,FALSE,"Graphs";#N/A,#N/A,FALSE,"4 Panel"}</definedName>
    <definedName name="______________________new1" hidden="1">{#N/A,#N/A,FALSE,"SMT1";#N/A,#N/A,FALSE,"SMT2";#N/A,#N/A,FALSE,"Summary";#N/A,#N/A,FALSE,"Graphs";#N/A,#N/A,FALSE,"4 Panel"}</definedName>
    <definedName name="______________________NEW3" localSheetId="13" hidden="1">{#N/A,#N/A,FALSE,"SMT1";#N/A,#N/A,FALSE,"SMT2";#N/A,#N/A,FALSE,"Summary";#N/A,#N/A,FALSE,"Graphs";#N/A,#N/A,FALSE,"4 Panel"}</definedName>
    <definedName name="______________________NEW3" localSheetId="6" hidden="1">{#N/A,#N/A,FALSE,"SMT1";#N/A,#N/A,FALSE,"SMT2";#N/A,#N/A,FALSE,"Summary";#N/A,#N/A,FALSE,"Graphs";#N/A,#N/A,FALSE,"4 Panel"}</definedName>
    <definedName name="______________________NEW3" hidden="1">{#N/A,#N/A,FALSE,"SMT1";#N/A,#N/A,FALSE,"SMT2";#N/A,#N/A,FALSE,"Summary";#N/A,#N/A,FALSE,"Graphs";#N/A,#N/A,FALSE,"4 Panel"}</definedName>
    <definedName name="______________________NEW4" localSheetId="13" hidden="1">{#N/A,#N/A,FALSE,"Full";#N/A,#N/A,FALSE,"Half";#N/A,#N/A,FALSE,"Op Expenses";#N/A,#N/A,FALSE,"Cap Charge";#N/A,#N/A,FALSE,"Cost C";#N/A,#N/A,FALSE,"PP&amp;E";#N/A,#N/A,FALSE,"R&amp;D"}</definedName>
    <definedName name="______________________NEW4" localSheetId="6" hidden="1">{#N/A,#N/A,FALSE,"Full";#N/A,#N/A,FALSE,"Half";#N/A,#N/A,FALSE,"Op Expenses";#N/A,#N/A,FALSE,"Cap Charge";#N/A,#N/A,FALSE,"Cost C";#N/A,#N/A,FALSE,"PP&amp;E";#N/A,#N/A,FALSE,"R&amp;D"}</definedName>
    <definedName name="______________________NEW4" hidden="1">{#N/A,#N/A,FALSE,"Full";#N/A,#N/A,FALSE,"Half";#N/A,#N/A,FALSE,"Op Expenses";#N/A,#N/A,FALSE,"Cap Charge";#N/A,#N/A,FALSE,"Cost C";#N/A,#N/A,FALSE,"PP&amp;E";#N/A,#N/A,FALSE,"R&amp;D"}</definedName>
    <definedName name="_____________________new1" localSheetId="13" hidden="1">{#N/A,#N/A,FALSE,"SMT1";#N/A,#N/A,FALSE,"SMT2";#N/A,#N/A,FALSE,"Summary";#N/A,#N/A,FALSE,"Graphs";#N/A,#N/A,FALSE,"4 Panel"}</definedName>
    <definedName name="_____________________new1" localSheetId="6" hidden="1">{#N/A,#N/A,FALSE,"SMT1";#N/A,#N/A,FALSE,"SMT2";#N/A,#N/A,FALSE,"Summary";#N/A,#N/A,FALSE,"Graphs";#N/A,#N/A,FALSE,"4 Panel"}</definedName>
    <definedName name="_____________________new1" hidden="1">{#N/A,#N/A,FALSE,"SMT1";#N/A,#N/A,FALSE,"SMT2";#N/A,#N/A,FALSE,"Summary";#N/A,#N/A,FALSE,"Graphs";#N/A,#N/A,FALSE,"4 Panel"}</definedName>
    <definedName name="_____________________NEW3" localSheetId="13" hidden="1">{#N/A,#N/A,FALSE,"SMT1";#N/A,#N/A,FALSE,"SMT2";#N/A,#N/A,FALSE,"Summary";#N/A,#N/A,FALSE,"Graphs";#N/A,#N/A,FALSE,"4 Panel"}</definedName>
    <definedName name="_____________________NEW3" localSheetId="6" hidden="1">{#N/A,#N/A,FALSE,"SMT1";#N/A,#N/A,FALSE,"SMT2";#N/A,#N/A,FALSE,"Summary";#N/A,#N/A,FALSE,"Graphs";#N/A,#N/A,FALSE,"4 Panel"}</definedName>
    <definedName name="_____________________NEW3" hidden="1">{#N/A,#N/A,FALSE,"SMT1";#N/A,#N/A,FALSE,"SMT2";#N/A,#N/A,FALSE,"Summary";#N/A,#N/A,FALSE,"Graphs";#N/A,#N/A,FALSE,"4 Panel"}</definedName>
    <definedName name="_____________________NEW4" localSheetId="13" hidden="1">{#N/A,#N/A,FALSE,"Full";#N/A,#N/A,FALSE,"Half";#N/A,#N/A,FALSE,"Op Expenses";#N/A,#N/A,FALSE,"Cap Charge";#N/A,#N/A,FALSE,"Cost C";#N/A,#N/A,FALSE,"PP&amp;E";#N/A,#N/A,FALSE,"R&amp;D"}</definedName>
    <definedName name="_____________________NEW4" localSheetId="6" hidden="1">{#N/A,#N/A,FALSE,"Full";#N/A,#N/A,FALSE,"Half";#N/A,#N/A,FALSE,"Op Expenses";#N/A,#N/A,FALSE,"Cap Charge";#N/A,#N/A,FALSE,"Cost C";#N/A,#N/A,FALSE,"PP&amp;E";#N/A,#N/A,FALSE,"R&amp;D"}</definedName>
    <definedName name="_____________________NEW4" hidden="1">{#N/A,#N/A,FALSE,"Full";#N/A,#N/A,FALSE,"Half";#N/A,#N/A,FALSE,"Op Expenses";#N/A,#N/A,FALSE,"Cap Charge";#N/A,#N/A,FALSE,"Cost C";#N/A,#N/A,FALSE,"PP&amp;E";#N/A,#N/A,FALSE,"R&amp;D"}</definedName>
    <definedName name="____________________new1" localSheetId="13" hidden="1">{#N/A,#N/A,FALSE,"SMT1";#N/A,#N/A,FALSE,"SMT2";#N/A,#N/A,FALSE,"Summary";#N/A,#N/A,FALSE,"Graphs";#N/A,#N/A,FALSE,"4 Panel"}</definedName>
    <definedName name="____________________new1" localSheetId="6" hidden="1">{#N/A,#N/A,FALSE,"SMT1";#N/A,#N/A,FALSE,"SMT2";#N/A,#N/A,FALSE,"Summary";#N/A,#N/A,FALSE,"Graphs";#N/A,#N/A,FALSE,"4 Panel"}</definedName>
    <definedName name="____________________new1" hidden="1">{#N/A,#N/A,FALSE,"SMT1";#N/A,#N/A,FALSE,"SMT2";#N/A,#N/A,FALSE,"Summary";#N/A,#N/A,FALSE,"Graphs";#N/A,#N/A,FALSE,"4 Panel"}</definedName>
    <definedName name="____________________NEW3" localSheetId="13" hidden="1">{#N/A,#N/A,FALSE,"SMT1";#N/A,#N/A,FALSE,"SMT2";#N/A,#N/A,FALSE,"Summary";#N/A,#N/A,FALSE,"Graphs";#N/A,#N/A,FALSE,"4 Panel"}</definedName>
    <definedName name="____________________NEW3" localSheetId="6" hidden="1">{#N/A,#N/A,FALSE,"SMT1";#N/A,#N/A,FALSE,"SMT2";#N/A,#N/A,FALSE,"Summary";#N/A,#N/A,FALSE,"Graphs";#N/A,#N/A,FALSE,"4 Panel"}</definedName>
    <definedName name="____________________NEW3" hidden="1">{#N/A,#N/A,FALSE,"SMT1";#N/A,#N/A,FALSE,"SMT2";#N/A,#N/A,FALSE,"Summary";#N/A,#N/A,FALSE,"Graphs";#N/A,#N/A,FALSE,"4 Panel"}</definedName>
    <definedName name="____________________NEW4" localSheetId="13" hidden="1">{#N/A,#N/A,FALSE,"Full";#N/A,#N/A,FALSE,"Half";#N/A,#N/A,FALSE,"Op Expenses";#N/A,#N/A,FALSE,"Cap Charge";#N/A,#N/A,FALSE,"Cost C";#N/A,#N/A,FALSE,"PP&amp;E";#N/A,#N/A,FALSE,"R&amp;D"}</definedName>
    <definedName name="____________________NEW4" localSheetId="6" hidden="1">{#N/A,#N/A,FALSE,"Full";#N/A,#N/A,FALSE,"Half";#N/A,#N/A,FALSE,"Op Expenses";#N/A,#N/A,FALSE,"Cap Charge";#N/A,#N/A,FALSE,"Cost C";#N/A,#N/A,FALSE,"PP&amp;E";#N/A,#N/A,FALSE,"R&amp;D"}</definedName>
    <definedName name="____________________NEW4" hidden="1">{#N/A,#N/A,FALSE,"Full";#N/A,#N/A,FALSE,"Half";#N/A,#N/A,FALSE,"Op Expenses";#N/A,#N/A,FALSE,"Cap Charge";#N/A,#N/A,FALSE,"Cost C";#N/A,#N/A,FALSE,"PP&amp;E";#N/A,#N/A,FALSE,"R&amp;D"}</definedName>
    <definedName name="____________________R" localSheetId="13" hidden="1">{#N/A,#N/A,FALSE,"GRAFICO";#N/A,#N/A,FALSE,"CAJA (2)";#N/A,#N/A,FALSE,"TERCEROS-PROMEDIO";#N/A,#N/A,FALSE,"CAJA";#N/A,#N/A,FALSE,"INGRESOS1995-2003";#N/A,#N/A,FALSE,"GASTOS1995-2003"}</definedName>
    <definedName name="____________________R" localSheetId="6" hidden="1">{#N/A,#N/A,FALSE,"GRAFICO";#N/A,#N/A,FALSE,"CAJA (2)";#N/A,#N/A,FALSE,"TERCEROS-PROMEDIO";#N/A,#N/A,FALSE,"CAJA";#N/A,#N/A,FALSE,"INGRESOS1995-2003";#N/A,#N/A,FALSE,"GASTOS1995-2003"}</definedName>
    <definedName name="____________________R" hidden="1">{#N/A,#N/A,FALSE,"GRAFICO";#N/A,#N/A,FALSE,"CAJA (2)";#N/A,#N/A,FALSE,"TERCEROS-PROMEDIO";#N/A,#N/A,FALSE,"CAJA";#N/A,#N/A,FALSE,"INGRESOS1995-2003";#N/A,#N/A,FALSE,"GASTOS1995-2003"}</definedName>
    <definedName name="___________________new1" localSheetId="13" hidden="1">{#N/A,#N/A,FALSE,"SMT1";#N/A,#N/A,FALSE,"SMT2";#N/A,#N/A,FALSE,"Summary";#N/A,#N/A,FALSE,"Graphs";#N/A,#N/A,FALSE,"4 Panel"}</definedName>
    <definedName name="___________________new1" localSheetId="6" hidden="1">{#N/A,#N/A,FALSE,"SMT1";#N/A,#N/A,FALSE,"SMT2";#N/A,#N/A,FALSE,"Summary";#N/A,#N/A,FALSE,"Graphs";#N/A,#N/A,FALSE,"4 Panel"}</definedName>
    <definedName name="___________________new1" hidden="1">{#N/A,#N/A,FALSE,"SMT1";#N/A,#N/A,FALSE,"SMT2";#N/A,#N/A,FALSE,"Summary";#N/A,#N/A,FALSE,"Graphs";#N/A,#N/A,FALSE,"4 Panel"}</definedName>
    <definedName name="___________________NEW3" localSheetId="13" hidden="1">{#N/A,#N/A,FALSE,"SMT1";#N/A,#N/A,FALSE,"SMT2";#N/A,#N/A,FALSE,"Summary";#N/A,#N/A,FALSE,"Graphs";#N/A,#N/A,FALSE,"4 Panel"}</definedName>
    <definedName name="___________________NEW3" localSheetId="6" hidden="1">{#N/A,#N/A,FALSE,"SMT1";#N/A,#N/A,FALSE,"SMT2";#N/A,#N/A,FALSE,"Summary";#N/A,#N/A,FALSE,"Graphs";#N/A,#N/A,FALSE,"4 Panel"}</definedName>
    <definedName name="___________________NEW3" hidden="1">{#N/A,#N/A,FALSE,"SMT1";#N/A,#N/A,FALSE,"SMT2";#N/A,#N/A,FALSE,"Summary";#N/A,#N/A,FALSE,"Graphs";#N/A,#N/A,FALSE,"4 Panel"}</definedName>
    <definedName name="___________________NEW4" localSheetId="13" hidden="1">{#N/A,#N/A,FALSE,"Full";#N/A,#N/A,FALSE,"Half";#N/A,#N/A,FALSE,"Op Expenses";#N/A,#N/A,FALSE,"Cap Charge";#N/A,#N/A,FALSE,"Cost C";#N/A,#N/A,FALSE,"PP&amp;E";#N/A,#N/A,FALSE,"R&amp;D"}</definedName>
    <definedName name="___________________NEW4" localSheetId="6" hidden="1">{#N/A,#N/A,FALSE,"Full";#N/A,#N/A,FALSE,"Half";#N/A,#N/A,FALSE,"Op Expenses";#N/A,#N/A,FALSE,"Cap Charge";#N/A,#N/A,FALSE,"Cost C";#N/A,#N/A,FALSE,"PP&amp;E";#N/A,#N/A,FALSE,"R&amp;D"}</definedName>
    <definedName name="___________________NEW4" hidden="1">{#N/A,#N/A,FALSE,"Full";#N/A,#N/A,FALSE,"Half";#N/A,#N/A,FALSE,"Op Expenses";#N/A,#N/A,FALSE,"Cap Charge";#N/A,#N/A,FALSE,"Cost C";#N/A,#N/A,FALSE,"PP&amp;E";#N/A,#N/A,FALSE,"R&amp;D"}</definedName>
    <definedName name="__________________act1">#REF!</definedName>
    <definedName name="__________________act2">#REF!</definedName>
    <definedName name="__________________act3">#REF!</definedName>
    <definedName name="__________________apf1">#REF!</definedName>
    <definedName name="__________________arp1">#REF!</definedName>
    <definedName name="__________________cmd1">#REF!</definedName>
    <definedName name="__________________DAT1">#REF!</definedName>
    <definedName name="__________________DAT10">#REF!</definedName>
    <definedName name="__________________DAT11">#REF!</definedName>
    <definedName name="__________________DAT12">#REF!</definedName>
    <definedName name="__________________DAT13">#REF!</definedName>
    <definedName name="__________________DAT14">#REF!</definedName>
    <definedName name="__________________DAT15">#REF!</definedName>
    <definedName name="__________________DAT16">#REF!</definedName>
    <definedName name="__________________DAT17">#REF!</definedName>
    <definedName name="__________________DAT18">#REF!</definedName>
    <definedName name="__________________DAT19">#REF!</definedName>
    <definedName name="__________________DAT2">#REF!</definedName>
    <definedName name="__________________DAT20">#REF!</definedName>
    <definedName name="__________________DAT21">#REF!</definedName>
    <definedName name="__________________DAT22">#REF!</definedName>
    <definedName name="__________________DAT23">#REF!</definedName>
    <definedName name="__________________DAT24">#REF!</definedName>
    <definedName name="__________________DAT25">#REF!</definedName>
    <definedName name="__________________DAT26">#REF!</definedName>
    <definedName name="__________________DAT27">#REF!</definedName>
    <definedName name="__________________DAT3">#REF!</definedName>
    <definedName name="__________________DAT4">#REF!</definedName>
    <definedName name="__________________DAT5">#REF!</definedName>
    <definedName name="__________________DAT6">#REF!</definedName>
    <definedName name="__________________DAT7">#REF!</definedName>
    <definedName name="__________________DAT8">#REF!</definedName>
    <definedName name="__________________DAT9">#REF!</definedName>
    <definedName name="__________________gas1">#REF!</definedName>
    <definedName name="__________________gas2">#REF!</definedName>
    <definedName name="__________________gas3">#REF!</definedName>
    <definedName name="__________________gas4">#REF!</definedName>
    <definedName name="__________________gas5">#REF!</definedName>
    <definedName name="__________________GND1">#REF!</definedName>
    <definedName name="__________________GND2">#REF!</definedName>
    <definedName name="__________________GND3">#REF!</definedName>
    <definedName name="__________________GND4">#REF!</definedName>
    <definedName name="__________________GND5">#REF!</definedName>
    <definedName name="__________________GTO1">#REF!</definedName>
    <definedName name="__________________IMP1">#REF!</definedName>
    <definedName name="__________________ing1">#REF!</definedName>
    <definedName name="__________________ing2">#REF!</definedName>
    <definedName name="__________________ing3">#REF!</definedName>
    <definedName name="__________________isa1">#REF!</definedName>
    <definedName name="__________________isa3">#REF!</definedName>
    <definedName name="__________________new1" localSheetId="13" hidden="1">{#N/A,#N/A,FALSE,"SMT1";#N/A,#N/A,FALSE,"SMT2";#N/A,#N/A,FALSE,"Summary";#N/A,#N/A,FALSE,"Graphs";#N/A,#N/A,FALSE,"4 Panel"}</definedName>
    <definedName name="__________________new1" localSheetId="6" hidden="1">{#N/A,#N/A,FALSE,"SMT1";#N/A,#N/A,FALSE,"SMT2";#N/A,#N/A,FALSE,"Summary";#N/A,#N/A,FALSE,"Graphs";#N/A,#N/A,FALSE,"4 Panel"}</definedName>
    <definedName name="__________________new1" hidden="1">{#N/A,#N/A,FALSE,"SMT1";#N/A,#N/A,FALSE,"SMT2";#N/A,#N/A,FALSE,"Summary";#N/A,#N/A,FALSE,"Graphs";#N/A,#N/A,FALSE,"4 Panel"}</definedName>
    <definedName name="__________________NEW3" localSheetId="13" hidden="1">{#N/A,#N/A,FALSE,"SMT1";#N/A,#N/A,FALSE,"SMT2";#N/A,#N/A,FALSE,"Summary";#N/A,#N/A,FALSE,"Graphs";#N/A,#N/A,FALSE,"4 Panel"}</definedName>
    <definedName name="__________________NEW3" localSheetId="6" hidden="1">{#N/A,#N/A,FALSE,"SMT1";#N/A,#N/A,FALSE,"SMT2";#N/A,#N/A,FALSE,"Summary";#N/A,#N/A,FALSE,"Graphs";#N/A,#N/A,FALSE,"4 Panel"}</definedName>
    <definedName name="__________________NEW3" hidden="1">{#N/A,#N/A,FALSE,"SMT1";#N/A,#N/A,FALSE,"SMT2";#N/A,#N/A,FALSE,"Summary";#N/A,#N/A,FALSE,"Graphs";#N/A,#N/A,FALSE,"4 Panel"}</definedName>
    <definedName name="__________________NEW4" localSheetId="13" hidden="1">{#N/A,#N/A,FALSE,"Full";#N/A,#N/A,FALSE,"Half";#N/A,#N/A,FALSE,"Op Expenses";#N/A,#N/A,FALSE,"Cap Charge";#N/A,#N/A,FALSE,"Cost C";#N/A,#N/A,FALSE,"PP&amp;E";#N/A,#N/A,FALSE,"R&amp;D"}</definedName>
    <definedName name="__________________NEW4" localSheetId="6" hidden="1">{#N/A,#N/A,FALSE,"Full";#N/A,#N/A,FALSE,"Half";#N/A,#N/A,FALSE,"Op Expenses";#N/A,#N/A,FALSE,"Cap Charge";#N/A,#N/A,FALSE,"Cost C";#N/A,#N/A,FALSE,"PP&amp;E";#N/A,#N/A,FALSE,"R&amp;D"}</definedName>
    <definedName name="__________________NEW4" hidden="1">{#N/A,#N/A,FALSE,"Full";#N/A,#N/A,FALSE,"Half";#N/A,#N/A,FALSE,"Op Expenses";#N/A,#N/A,FALSE,"Cap Charge";#N/A,#N/A,FALSE,"Cost C";#N/A,#N/A,FALSE,"PP&amp;E";#N/A,#N/A,FALSE,"R&amp;D"}</definedName>
    <definedName name="__________________pas1">#REF!</definedName>
    <definedName name="__________________pas2">#REF!</definedName>
    <definedName name="__________________pat1">#REF!</definedName>
    <definedName name="__________________pay1">#REF!</definedName>
    <definedName name="__________________pay4">#REF!</definedName>
    <definedName name="__________________PF1">#REF!</definedName>
    <definedName name="__________________PF4">#REF!</definedName>
    <definedName name="__________________R" localSheetId="13" hidden="1">{#N/A,#N/A,FALSE,"GRAFICO";#N/A,#N/A,FALSE,"CAJA (2)";#N/A,#N/A,FALSE,"TERCEROS-PROMEDIO";#N/A,#N/A,FALSE,"CAJA";#N/A,#N/A,FALSE,"INGRESOS1995-2003";#N/A,#N/A,FALSE,"GASTOS1995-2003"}</definedName>
    <definedName name="__________________R" localSheetId="6" hidden="1">{#N/A,#N/A,FALSE,"GRAFICO";#N/A,#N/A,FALSE,"CAJA (2)";#N/A,#N/A,FALSE,"TERCEROS-PROMEDIO";#N/A,#N/A,FALSE,"CAJA";#N/A,#N/A,FALSE,"INGRESOS1995-2003";#N/A,#N/A,FALSE,"GASTOS1995-2003"}</definedName>
    <definedName name="__________________R" hidden="1">{#N/A,#N/A,FALSE,"GRAFICO";#N/A,#N/A,FALSE,"CAJA (2)";#N/A,#N/A,FALSE,"TERCEROS-PROMEDIO";#N/A,#N/A,FALSE,"CAJA";#N/A,#N/A,FALSE,"INGRESOS1995-2003";#N/A,#N/A,FALSE,"GASTOS1995-2003"}</definedName>
    <definedName name="__________________TR10">#REF!</definedName>
    <definedName name="__________________TR11">#REF!</definedName>
    <definedName name="__________________TR12">#REF!</definedName>
    <definedName name="__________________TR13">#REF!</definedName>
    <definedName name="__________________TR14">#REF!</definedName>
    <definedName name="__________________TR15">#REF!</definedName>
    <definedName name="__________________TR16">#REF!</definedName>
    <definedName name="__________________XX1">#REF!</definedName>
    <definedName name="__________________XX10">#REF!</definedName>
    <definedName name="__________________XX11">#REF!</definedName>
    <definedName name="__________________XX12">#REF!</definedName>
    <definedName name="__________________XX2">#REF!</definedName>
    <definedName name="__________________XX3">#REF!</definedName>
    <definedName name="__________________XX4">#REF!</definedName>
    <definedName name="__________________XX5">#REF!</definedName>
    <definedName name="__________________XX6">#REF!</definedName>
    <definedName name="__________________XX7">#REF!</definedName>
    <definedName name="__________________XX8">#REF!</definedName>
    <definedName name="__________________XX9">#REF!</definedName>
    <definedName name="_________________act1">#REF!</definedName>
    <definedName name="_________________act2">#REF!</definedName>
    <definedName name="_________________act3">#REF!</definedName>
    <definedName name="_________________apf1">#REF!</definedName>
    <definedName name="_________________arp1">#REF!</definedName>
    <definedName name="_________________cmd1">#REF!</definedName>
    <definedName name="_________________DAT1">#REF!</definedName>
    <definedName name="_________________DAT10">#REF!</definedName>
    <definedName name="_________________DAT11">#REF!</definedName>
    <definedName name="_________________DAT12">#REF!</definedName>
    <definedName name="_________________DAT13">#REF!</definedName>
    <definedName name="_________________DAT14">#REF!</definedName>
    <definedName name="_________________DAT15">#REF!</definedName>
    <definedName name="_________________DAT16">#REF!</definedName>
    <definedName name="_________________DAT17">#REF!</definedName>
    <definedName name="_________________DAT18">#REF!</definedName>
    <definedName name="_________________DAT19">#REF!</definedName>
    <definedName name="_________________DAT2">#REF!</definedName>
    <definedName name="_________________DAT20">#REF!</definedName>
    <definedName name="_________________DAT21">#REF!</definedName>
    <definedName name="_________________DAT22">#REF!</definedName>
    <definedName name="_________________DAT23">#REF!</definedName>
    <definedName name="_________________DAT24">#REF!</definedName>
    <definedName name="_________________DAT25">#REF!</definedName>
    <definedName name="_________________DAT26">#REF!</definedName>
    <definedName name="_________________DAT27">#REF!</definedName>
    <definedName name="_________________DAT3">#REF!</definedName>
    <definedName name="_________________DAT4">#REF!</definedName>
    <definedName name="_________________DAT5">#REF!</definedName>
    <definedName name="_________________DAT6">#REF!</definedName>
    <definedName name="_________________DAT7">#REF!</definedName>
    <definedName name="_________________DAT8">#REF!</definedName>
    <definedName name="_________________DAT9">#REF!</definedName>
    <definedName name="_________________END1">#REF!</definedName>
    <definedName name="_________________gas1">#REF!</definedName>
    <definedName name="_________________gas2">#REF!</definedName>
    <definedName name="_________________gas3">#REF!</definedName>
    <definedName name="_________________gas4">#REF!</definedName>
    <definedName name="_________________gas5">#REF!</definedName>
    <definedName name="_________________GND1">#REF!</definedName>
    <definedName name="_________________GND2">#REF!</definedName>
    <definedName name="_________________GND3">#REF!</definedName>
    <definedName name="_________________GND4">#REF!</definedName>
    <definedName name="_________________GND5">#REF!</definedName>
    <definedName name="_________________GTO1">#REF!</definedName>
    <definedName name="_________________IMP1">#REF!</definedName>
    <definedName name="_________________ing1">#REF!</definedName>
    <definedName name="_________________ing2">#REF!</definedName>
    <definedName name="_________________ing3">#REF!</definedName>
    <definedName name="_________________isa1">#REF!</definedName>
    <definedName name="_________________isa3">#REF!</definedName>
    <definedName name="_________________new1" localSheetId="13" hidden="1">{#N/A,#N/A,FALSE,"SMT1";#N/A,#N/A,FALSE,"SMT2";#N/A,#N/A,FALSE,"Summary";#N/A,#N/A,FALSE,"Graphs";#N/A,#N/A,FALSE,"4 Panel"}</definedName>
    <definedName name="_________________new1" localSheetId="6" hidden="1">{#N/A,#N/A,FALSE,"SMT1";#N/A,#N/A,FALSE,"SMT2";#N/A,#N/A,FALSE,"Summary";#N/A,#N/A,FALSE,"Graphs";#N/A,#N/A,FALSE,"4 Panel"}</definedName>
    <definedName name="_________________new1" hidden="1">{#N/A,#N/A,FALSE,"SMT1";#N/A,#N/A,FALSE,"SMT2";#N/A,#N/A,FALSE,"Summary";#N/A,#N/A,FALSE,"Graphs";#N/A,#N/A,FALSE,"4 Panel"}</definedName>
    <definedName name="_________________New15" localSheetId="13" hidden="1">{"EVA",#N/A,FALSE,"SMT2";#N/A,#N/A,FALSE,"Summary";#N/A,#N/A,FALSE,"Graphs";#N/A,#N/A,FALSE,"4 Panel"}</definedName>
    <definedName name="_________________New15" localSheetId="6" hidden="1">{"EVA",#N/A,FALSE,"SMT2";#N/A,#N/A,FALSE,"Summary";#N/A,#N/A,FALSE,"Graphs";#N/A,#N/A,FALSE,"4 Panel"}</definedName>
    <definedName name="_________________New15" hidden="1">{"EVA",#N/A,FALSE,"SMT2";#N/A,#N/A,FALSE,"Summary";#N/A,#N/A,FALSE,"Graphs";#N/A,#N/A,FALSE,"4 Panel"}</definedName>
    <definedName name="_________________New16" localSheetId="13" hidden="1">{#N/A,#N/A,FALSE,"SMT1";#N/A,#N/A,FALSE,"SMT2";#N/A,#N/A,FALSE,"Summary";#N/A,#N/A,FALSE,"Graphs";#N/A,#N/A,FALSE,"4 Panel"}</definedName>
    <definedName name="_________________New16" localSheetId="6" hidden="1">{#N/A,#N/A,FALSE,"SMT1";#N/A,#N/A,FALSE,"SMT2";#N/A,#N/A,FALSE,"Summary";#N/A,#N/A,FALSE,"Graphs";#N/A,#N/A,FALSE,"4 Panel"}</definedName>
    <definedName name="_________________New16" hidden="1">{#N/A,#N/A,FALSE,"SMT1";#N/A,#N/A,FALSE,"SMT2";#N/A,#N/A,FALSE,"Summary";#N/A,#N/A,FALSE,"Graphs";#N/A,#N/A,FALSE,"4 Panel"}</definedName>
    <definedName name="_________________New17" localSheetId="13" hidden="1">{#N/A,#N/A,FALSE,"SMT1";#N/A,#N/A,FALSE,"SMT2";#N/A,#N/A,FALSE,"Summary";#N/A,#N/A,FALSE,"Graphs";#N/A,#N/A,FALSE,"4 Panel"}</definedName>
    <definedName name="_________________New17" localSheetId="6" hidden="1">{#N/A,#N/A,FALSE,"SMT1";#N/A,#N/A,FALSE,"SMT2";#N/A,#N/A,FALSE,"Summary";#N/A,#N/A,FALSE,"Graphs";#N/A,#N/A,FALSE,"4 Panel"}</definedName>
    <definedName name="_________________New17" hidden="1">{#N/A,#N/A,FALSE,"SMT1";#N/A,#N/A,FALSE,"SMT2";#N/A,#N/A,FALSE,"Summary";#N/A,#N/A,FALSE,"Graphs";#N/A,#N/A,FALSE,"4 Panel"}</definedName>
    <definedName name="_________________New18" localSheetId="13" hidden="1">{#N/A,#N/A,FALSE,"Full";#N/A,#N/A,FALSE,"Half";#N/A,#N/A,FALSE,"Op Expenses";#N/A,#N/A,FALSE,"Cap Charge";#N/A,#N/A,FALSE,"Cost C";#N/A,#N/A,FALSE,"PP&amp;E";#N/A,#N/A,FALSE,"R&amp;D"}</definedName>
    <definedName name="_________________New18" localSheetId="6" hidden="1">{#N/A,#N/A,FALSE,"Full";#N/A,#N/A,FALSE,"Half";#N/A,#N/A,FALSE,"Op Expenses";#N/A,#N/A,FALSE,"Cap Charge";#N/A,#N/A,FALSE,"Cost C";#N/A,#N/A,FALSE,"PP&amp;E";#N/A,#N/A,FALSE,"R&amp;D"}</definedName>
    <definedName name="_________________New18" hidden="1">{#N/A,#N/A,FALSE,"Full";#N/A,#N/A,FALSE,"Half";#N/A,#N/A,FALSE,"Op Expenses";#N/A,#N/A,FALSE,"Cap Charge";#N/A,#N/A,FALSE,"Cost C";#N/A,#N/A,FALSE,"PP&amp;E";#N/A,#N/A,FALSE,"R&amp;D"}</definedName>
    <definedName name="_________________New19" localSheetId="13" hidden="1">{"EVA",#N/A,FALSE,"SMT2";#N/A,#N/A,FALSE,"Summary";#N/A,#N/A,FALSE,"Graphs";#N/A,#N/A,FALSE,"4 Panel"}</definedName>
    <definedName name="_________________New19" localSheetId="6" hidden="1">{"EVA",#N/A,FALSE,"SMT2";#N/A,#N/A,FALSE,"Summary";#N/A,#N/A,FALSE,"Graphs";#N/A,#N/A,FALSE,"4 Panel"}</definedName>
    <definedName name="_________________New19" hidden="1">{"EVA",#N/A,FALSE,"SMT2";#N/A,#N/A,FALSE,"Summary";#N/A,#N/A,FALSE,"Graphs";#N/A,#N/A,FALSE,"4 Panel"}</definedName>
    <definedName name="_________________New20" localSheetId="13" hidden="1">{#N/A,#N/A,FALSE,"SMT1";#N/A,#N/A,FALSE,"SMT2";#N/A,#N/A,FALSE,"Summary";#N/A,#N/A,FALSE,"Graphs";#N/A,#N/A,FALSE,"4 Panel"}</definedName>
    <definedName name="_________________New20" localSheetId="6" hidden="1">{#N/A,#N/A,FALSE,"SMT1";#N/A,#N/A,FALSE,"SMT2";#N/A,#N/A,FALSE,"Summary";#N/A,#N/A,FALSE,"Graphs";#N/A,#N/A,FALSE,"4 Panel"}</definedName>
    <definedName name="_________________New20" hidden="1">{#N/A,#N/A,FALSE,"SMT1";#N/A,#N/A,FALSE,"SMT2";#N/A,#N/A,FALSE,"Summary";#N/A,#N/A,FALSE,"Graphs";#N/A,#N/A,FALSE,"4 Panel"}</definedName>
    <definedName name="_________________New21" localSheetId="13" hidden="1">{#N/A,#N/A,FALSE,"Full";#N/A,#N/A,FALSE,"Half";#N/A,#N/A,FALSE,"Op Expenses";#N/A,#N/A,FALSE,"Cap Charge";#N/A,#N/A,FALSE,"Cost C";#N/A,#N/A,FALSE,"PP&amp;E";#N/A,#N/A,FALSE,"R&amp;D"}</definedName>
    <definedName name="_________________New21" localSheetId="6" hidden="1">{#N/A,#N/A,FALSE,"Full";#N/A,#N/A,FALSE,"Half";#N/A,#N/A,FALSE,"Op Expenses";#N/A,#N/A,FALSE,"Cap Charge";#N/A,#N/A,FALSE,"Cost C";#N/A,#N/A,FALSE,"PP&amp;E";#N/A,#N/A,FALSE,"R&amp;D"}</definedName>
    <definedName name="_________________New21" hidden="1">{#N/A,#N/A,FALSE,"Full";#N/A,#N/A,FALSE,"Half";#N/A,#N/A,FALSE,"Op Expenses";#N/A,#N/A,FALSE,"Cap Charge";#N/A,#N/A,FALSE,"Cost C";#N/A,#N/A,FALSE,"PP&amp;E";#N/A,#N/A,FALSE,"R&amp;D"}</definedName>
    <definedName name="_________________NEW3" localSheetId="13" hidden="1">{#N/A,#N/A,FALSE,"SMT1";#N/A,#N/A,FALSE,"SMT2";#N/A,#N/A,FALSE,"Summary";#N/A,#N/A,FALSE,"Graphs";#N/A,#N/A,FALSE,"4 Panel"}</definedName>
    <definedName name="_________________NEW3" localSheetId="6" hidden="1">{#N/A,#N/A,FALSE,"SMT1";#N/A,#N/A,FALSE,"SMT2";#N/A,#N/A,FALSE,"Summary";#N/A,#N/A,FALSE,"Graphs";#N/A,#N/A,FALSE,"4 Panel"}</definedName>
    <definedName name="_________________NEW3" hidden="1">{#N/A,#N/A,FALSE,"SMT1";#N/A,#N/A,FALSE,"SMT2";#N/A,#N/A,FALSE,"Summary";#N/A,#N/A,FALSE,"Graphs";#N/A,#N/A,FALSE,"4 Panel"}</definedName>
    <definedName name="_________________nEW30" localSheetId="13" hidden="1">{"EVA",#N/A,FALSE,"SMT2";#N/A,#N/A,FALSE,"Summary";#N/A,#N/A,FALSE,"Graphs";#N/A,#N/A,FALSE,"4 Panel"}</definedName>
    <definedName name="_________________nEW30" localSheetId="6" hidden="1">{"EVA",#N/A,FALSE,"SMT2";#N/A,#N/A,FALSE,"Summary";#N/A,#N/A,FALSE,"Graphs";#N/A,#N/A,FALSE,"4 Panel"}</definedName>
    <definedName name="_________________nEW30" hidden="1">{"EVA",#N/A,FALSE,"SMT2";#N/A,#N/A,FALSE,"Summary";#N/A,#N/A,FALSE,"Graphs";#N/A,#N/A,FALSE,"4 Panel"}</definedName>
    <definedName name="_________________New31" localSheetId="13" hidden="1">{#N/A,#N/A,FALSE,"SMT1";#N/A,#N/A,FALSE,"SMT2";#N/A,#N/A,FALSE,"Summary";#N/A,#N/A,FALSE,"Graphs";#N/A,#N/A,FALSE,"4 Panel"}</definedName>
    <definedName name="_________________New31" localSheetId="6" hidden="1">{#N/A,#N/A,FALSE,"SMT1";#N/A,#N/A,FALSE,"SMT2";#N/A,#N/A,FALSE,"Summary";#N/A,#N/A,FALSE,"Graphs";#N/A,#N/A,FALSE,"4 Panel"}</definedName>
    <definedName name="_________________New31" hidden="1">{#N/A,#N/A,FALSE,"SMT1";#N/A,#N/A,FALSE,"SMT2";#N/A,#N/A,FALSE,"Summary";#N/A,#N/A,FALSE,"Graphs";#N/A,#N/A,FALSE,"4 Panel"}</definedName>
    <definedName name="_________________New32" localSheetId="13" hidden="1">{#N/A,#N/A,FALSE,"SMT1";#N/A,#N/A,FALSE,"SMT2";#N/A,#N/A,FALSE,"Summary";#N/A,#N/A,FALSE,"Graphs";#N/A,#N/A,FALSE,"4 Panel"}</definedName>
    <definedName name="_________________New32" localSheetId="6" hidden="1">{#N/A,#N/A,FALSE,"SMT1";#N/A,#N/A,FALSE,"SMT2";#N/A,#N/A,FALSE,"Summary";#N/A,#N/A,FALSE,"Graphs";#N/A,#N/A,FALSE,"4 Panel"}</definedName>
    <definedName name="_________________New32" hidden="1">{#N/A,#N/A,FALSE,"SMT1";#N/A,#N/A,FALSE,"SMT2";#N/A,#N/A,FALSE,"Summary";#N/A,#N/A,FALSE,"Graphs";#N/A,#N/A,FALSE,"4 Panel"}</definedName>
    <definedName name="_________________New33" localSheetId="13" hidden="1">{#N/A,#N/A,FALSE,"Full";#N/A,#N/A,FALSE,"Half";#N/A,#N/A,FALSE,"Op Expenses";#N/A,#N/A,FALSE,"Cap Charge";#N/A,#N/A,FALSE,"Cost C";#N/A,#N/A,FALSE,"PP&amp;E";#N/A,#N/A,FALSE,"R&amp;D"}</definedName>
    <definedName name="_________________New33" localSheetId="6" hidden="1">{#N/A,#N/A,FALSE,"Full";#N/A,#N/A,FALSE,"Half";#N/A,#N/A,FALSE,"Op Expenses";#N/A,#N/A,FALSE,"Cap Charge";#N/A,#N/A,FALSE,"Cost C";#N/A,#N/A,FALSE,"PP&amp;E";#N/A,#N/A,FALSE,"R&amp;D"}</definedName>
    <definedName name="_________________New33" hidden="1">{#N/A,#N/A,FALSE,"Full";#N/A,#N/A,FALSE,"Half";#N/A,#N/A,FALSE,"Op Expenses";#N/A,#N/A,FALSE,"Cap Charge";#N/A,#N/A,FALSE,"Cost C";#N/A,#N/A,FALSE,"PP&amp;E";#N/A,#N/A,FALSE,"R&amp;D"}</definedName>
    <definedName name="_________________New34" localSheetId="13" hidden="1">{"EVA",#N/A,FALSE,"SMT2";#N/A,#N/A,FALSE,"Summary";#N/A,#N/A,FALSE,"Graphs";#N/A,#N/A,FALSE,"4 Panel"}</definedName>
    <definedName name="_________________New34" localSheetId="6" hidden="1">{"EVA",#N/A,FALSE,"SMT2";#N/A,#N/A,FALSE,"Summary";#N/A,#N/A,FALSE,"Graphs";#N/A,#N/A,FALSE,"4 Panel"}</definedName>
    <definedName name="_________________New34" hidden="1">{"EVA",#N/A,FALSE,"SMT2";#N/A,#N/A,FALSE,"Summary";#N/A,#N/A,FALSE,"Graphs";#N/A,#N/A,FALSE,"4 Panel"}</definedName>
    <definedName name="_________________New35" localSheetId="13" hidden="1">{#N/A,#N/A,FALSE,"SMT1";#N/A,#N/A,FALSE,"SMT2";#N/A,#N/A,FALSE,"Summary";#N/A,#N/A,FALSE,"Graphs";#N/A,#N/A,FALSE,"4 Panel"}</definedName>
    <definedName name="_________________New35" localSheetId="6" hidden="1">{#N/A,#N/A,FALSE,"SMT1";#N/A,#N/A,FALSE,"SMT2";#N/A,#N/A,FALSE,"Summary";#N/A,#N/A,FALSE,"Graphs";#N/A,#N/A,FALSE,"4 Panel"}</definedName>
    <definedName name="_________________New35" hidden="1">{#N/A,#N/A,FALSE,"SMT1";#N/A,#N/A,FALSE,"SMT2";#N/A,#N/A,FALSE,"Summary";#N/A,#N/A,FALSE,"Graphs";#N/A,#N/A,FALSE,"4 Panel"}</definedName>
    <definedName name="_________________New36" localSheetId="13" hidden="1">{#N/A,#N/A,FALSE,"Full";#N/A,#N/A,FALSE,"Half";#N/A,#N/A,FALSE,"Op Expenses";#N/A,#N/A,FALSE,"Cap Charge";#N/A,#N/A,FALSE,"Cost C";#N/A,#N/A,FALSE,"PP&amp;E";#N/A,#N/A,FALSE,"R&amp;D"}</definedName>
    <definedName name="_________________New36" localSheetId="6" hidden="1">{#N/A,#N/A,FALSE,"Full";#N/A,#N/A,FALSE,"Half";#N/A,#N/A,FALSE,"Op Expenses";#N/A,#N/A,FALSE,"Cap Charge";#N/A,#N/A,FALSE,"Cost C";#N/A,#N/A,FALSE,"PP&amp;E";#N/A,#N/A,FALSE,"R&amp;D"}</definedName>
    <definedName name="_________________New36" hidden="1">{#N/A,#N/A,FALSE,"Full";#N/A,#N/A,FALSE,"Half";#N/A,#N/A,FALSE,"Op Expenses";#N/A,#N/A,FALSE,"Cap Charge";#N/A,#N/A,FALSE,"Cost C";#N/A,#N/A,FALSE,"PP&amp;E";#N/A,#N/A,FALSE,"R&amp;D"}</definedName>
    <definedName name="_________________NEW4" localSheetId="13" hidden="1">{#N/A,#N/A,FALSE,"Full";#N/A,#N/A,FALSE,"Half";#N/A,#N/A,FALSE,"Op Expenses";#N/A,#N/A,FALSE,"Cap Charge";#N/A,#N/A,FALSE,"Cost C";#N/A,#N/A,FALSE,"PP&amp;E";#N/A,#N/A,FALSE,"R&amp;D"}</definedName>
    <definedName name="_________________NEW4" localSheetId="6" hidden="1">{#N/A,#N/A,FALSE,"Full";#N/A,#N/A,FALSE,"Half";#N/A,#N/A,FALSE,"Op Expenses";#N/A,#N/A,FALSE,"Cap Charge";#N/A,#N/A,FALSE,"Cost C";#N/A,#N/A,FALSE,"PP&amp;E";#N/A,#N/A,FALSE,"R&amp;D"}</definedName>
    <definedName name="_________________NEW4" hidden="1">{#N/A,#N/A,FALSE,"Full";#N/A,#N/A,FALSE,"Half";#N/A,#N/A,FALSE,"Op Expenses";#N/A,#N/A,FALSE,"Cap Charge";#N/A,#N/A,FALSE,"Cost C";#N/A,#N/A,FALSE,"PP&amp;E";#N/A,#N/A,FALSE,"R&amp;D"}</definedName>
    <definedName name="_________________PAG1">#REF!</definedName>
    <definedName name="_________________PAG2">#REF!</definedName>
    <definedName name="_________________pas1">#REF!</definedName>
    <definedName name="_________________pas2">#REF!</definedName>
    <definedName name="_________________pat1">#REF!</definedName>
    <definedName name="_________________pay1">#REF!</definedName>
    <definedName name="_________________pay4">#REF!</definedName>
    <definedName name="_________________PF1">#REF!</definedName>
    <definedName name="_________________PF4">#REF!</definedName>
    <definedName name="_________________PF5">#REF!</definedName>
    <definedName name="_________________R" localSheetId="13" hidden="1">{#N/A,#N/A,FALSE,"GRAFICO";#N/A,#N/A,FALSE,"CAJA (2)";#N/A,#N/A,FALSE,"TERCEROS-PROMEDIO";#N/A,#N/A,FALSE,"CAJA";#N/A,#N/A,FALSE,"INGRESOS1995-2003";#N/A,#N/A,FALSE,"GASTOS1995-2003"}</definedName>
    <definedName name="_________________R" localSheetId="6" hidden="1">{#N/A,#N/A,FALSE,"GRAFICO";#N/A,#N/A,FALSE,"CAJA (2)";#N/A,#N/A,FALSE,"TERCEROS-PROMEDIO";#N/A,#N/A,FALSE,"CAJA";#N/A,#N/A,FALSE,"INGRESOS1995-2003";#N/A,#N/A,FALSE,"GASTOS1995-2003"}</definedName>
    <definedName name="_________________R" hidden="1">{#N/A,#N/A,FALSE,"GRAFICO";#N/A,#N/A,FALSE,"CAJA (2)";#N/A,#N/A,FALSE,"TERCEROS-PROMEDIO";#N/A,#N/A,FALSE,"CAJA";#N/A,#N/A,FALSE,"INGRESOS1995-2003";#N/A,#N/A,FALSE,"GASTOS1995-2003"}</definedName>
    <definedName name="_________________TR10">#REF!</definedName>
    <definedName name="_________________TR11">#REF!</definedName>
    <definedName name="_________________TR12">#REF!</definedName>
    <definedName name="_________________TR13">#REF!</definedName>
    <definedName name="_________________TR14">#REF!</definedName>
    <definedName name="_________________TR15">#REF!</definedName>
    <definedName name="_________________TR16">#REF!</definedName>
    <definedName name="_________________XX1">#REF!</definedName>
    <definedName name="_________________XX10">#REF!</definedName>
    <definedName name="_________________XX11">#REF!</definedName>
    <definedName name="_________________XX12">#REF!</definedName>
    <definedName name="_________________XX2">#REF!</definedName>
    <definedName name="_________________XX3">#REF!</definedName>
    <definedName name="_________________XX4">#REF!</definedName>
    <definedName name="_________________XX5">#REF!</definedName>
    <definedName name="_________________XX6">#REF!</definedName>
    <definedName name="_________________XX7">#REF!</definedName>
    <definedName name="_________________XX8">#REF!</definedName>
    <definedName name="_________________XX9">#REF!</definedName>
    <definedName name="________________act1">#REF!</definedName>
    <definedName name="________________act2">#REF!</definedName>
    <definedName name="________________act3">#REF!</definedName>
    <definedName name="________________apf1">#REF!</definedName>
    <definedName name="________________arp1">#REF!</definedName>
    <definedName name="________________cmd1">#REF!</definedName>
    <definedName name="________________DAT1">#REF!</definedName>
    <definedName name="________________DAT10">#REF!</definedName>
    <definedName name="________________DAT11">#REF!</definedName>
    <definedName name="________________DAT12">#REF!</definedName>
    <definedName name="________________DAT13">#REF!</definedName>
    <definedName name="________________DAT14">#REF!</definedName>
    <definedName name="________________DAT15">#REF!</definedName>
    <definedName name="________________DAT16">#REF!</definedName>
    <definedName name="________________DAT17">#REF!</definedName>
    <definedName name="________________DAT18">#REF!</definedName>
    <definedName name="________________DAT19">#REF!</definedName>
    <definedName name="________________DAT2">#REF!</definedName>
    <definedName name="________________DAT20">#REF!</definedName>
    <definedName name="________________DAT21">#REF!</definedName>
    <definedName name="________________DAT22">#REF!</definedName>
    <definedName name="________________DAT23">#REF!</definedName>
    <definedName name="________________DAT24">#REF!</definedName>
    <definedName name="________________DAT25">#REF!</definedName>
    <definedName name="________________DAT26">#REF!</definedName>
    <definedName name="________________DAT27">#REF!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END1">#REF!</definedName>
    <definedName name="________________gas1">#REF!</definedName>
    <definedName name="________________gas2">#REF!</definedName>
    <definedName name="________________gas3">#REF!</definedName>
    <definedName name="________________gas4">#REF!</definedName>
    <definedName name="________________gas5">#REF!</definedName>
    <definedName name="________________GND1">#REF!</definedName>
    <definedName name="________________GND2">#REF!</definedName>
    <definedName name="________________GND3">#REF!</definedName>
    <definedName name="________________GND4">#REF!</definedName>
    <definedName name="________________GND5">#REF!</definedName>
    <definedName name="________________GTO1">#REF!</definedName>
    <definedName name="________________IMP1">#REF!</definedName>
    <definedName name="________________ing1">#REF!</definedName>
    <definedName name="________________ing2">#REF!</definedName>
    <definedName name="________________ing3">#REF!</definedName>
    <definedName name="________________isa1">#REF!</definedName>
    <definedName name="________________isa3">#REF!</definedName>
    <definedName name="________________new1" localSheetId="13" hidden="1">{#N/A,#N/A,FALSE,"SMT1";#N/A,#N/A,FALSE,"SMT2";#N/A,#N/A,FALSE,"Summary";#N/A,#N/A,FALSE,"Graphs";#N/A,#N/A,FALSE,"4 Panel"}</definedName>
    <definedName name="________________new1" localSheetId="6" hidden="1">{#N/A,#N/A,FALSE,"SMT1";#N/A,#N/A,FALSE,"SMT2";#N/A,#N/A,FALSE,"Summary";#N/A,#N/A,FALSE,"Graphs";#N/A,#N/A,FALSE,"4 Panel"}</definedName>
    <definedName name="________________new1" hidden="1">{#N/A,#N/A,FALSE,"SMT1";#N/A,#N/A,FALSE,"SMT2";#N/A,#N/A,FALSE,"Summary";#N/A,#N/A,FALSE,"Graphs";#N/A,#N/A,FALSE,"4 Panel"}</definedName>
    <definedName name="________________New15" localSheetId="13" hidden="1">{"EVA",#N/A,FALSE,"SMT2";#N/A,#N/A,FALSE,"Summary";#N/A,#N/A,FALSE,"Graphs";#N/A,#N/A,FALSE,"4 Panel"}</definedName>
    <definedName name="________________New15" localSheetId="6" hidden="1">{"EVA",#N/A,FALSE,"SMT2";#N/A,#N/A,FALSE,"Summary";#N/A,#N/A,FALSE,"Graphs";#N/A,#N/A,FALSE,"4 Panel"}</definedName>
    <definedName name="________________New15" hidden="1">{"EVA",#N/A,FALSE,"SMT2";#N/A,#N/A,FALSE,"Summary";#N/A,#N/A,FALSE,"Graphs";#N/A,#N/A,FALSE,"4 Panel"}</definedName>
    <definedName name="________________New16" localSheetId="13" hidden="1">{#N/A,#N/A,FALSE,"SMT1";#N/A,#N/A,FALSE,"SMT2";#N/A,#N/A,FALSE,"Summary";#N/A,#N/A,FALSE,"Graphs";#N/A,#N/A,FALSE,"4 Panel"}</definedName>
    <definedName name="________________New16" localSheetId="6" hidden="1">{#N/A,#N/A,FALSE,"SMT1";#N/A,#N/A,FALSE,"SMT2";#N/A,#N/A,FALSE,"Summary";#N/A,#N/A,FALSE,"Graphs";#N/A,#N/A,FALSE,"4 Panel"}</definedName>
    <definedName name="________________New16" hidden="1">{#N/A,#N/A,FALSE,"SMT1";#N/A,#N/A,FALSE,"SMT2";#N/A,#N/A,FALSE,"Summary";#N/A,#N/A,FALSE,"Graphs";#N/A,#N/A,FALSE,"4 Panel"}</definedName>
    <definedName name="________________New17" localSheetId="13" hidden="1">{#N/A,#N/A,FALSE,"SMT1";#N/A,#N/A,FALSE,"SMT2";#N/A,#N/A,FALSE,"Summary";#N/A,#N/A,FALSE,"Graphs";#N/A,#N/A,FALSE,"4 Panel"}</definedName>
    <definedName name="________________New17" localSheetId="6" hidden="1">{#N/A,#N/A,FALSE,"SMT1";#N/A,#N/A,FALSE,"SMT2";#N/A,#N/A,FALSE,"Summary";#N/A,#N/A,FALSE,"Graphs";#N/A,#N/A,FALSE,"4 Panel"}</definedName>
    <definedName name="________________New17" hidden="1">{#N/A,#N/A,FALSE,"SMT1";#N/A,#N/A,FALSE,"SMT2";#N/A,#N/A,FALSE,"Summary";#N/A,#N/A,FALSE,"Graphs";#N/A,#N/A,FALSE,"4 Panel"}</definedName>
    <definedName name="________________New18" localSheetId="13" hidden="1">{#N/A,#N/A,FALSE,"Full";#N/A,#N/A,FALSE,"Half";#N/A,#N/A,FALSE,"Op Expenses";#N/A,#N/A,FALSE,"Cap Charge";#N/A,#N/A,FALSE,"Cost C";#N/A,#N/A,FALSE,"PP&amp;E";#N/A,#N/A,FALSE,"R&amp;D"}</definedName>
    <definedName name="________________New18" localSheetId="6" hidden="1">{#N/A,#N/A,FALSE,"Full";#N/A,#N/A,FALSE,"Half";#N/A,#N/A,FALSE,"Op Expenses";#N/A,#N/A,FALSE,"Cap Charge";#N/A,#N/A,FALSE,"Cost C";#N/A,#N/A,FALSE,"PP&amp;E";#N/A,#N/A,FALSE,"R&amp;D"}</definedName>
    <definedName name="________________New18" hidden="1">{#N/A,#N/A,FALSE,"Full";#N/A,#N/A,FALSE,"Half";#N/A,#N/A,FALSE,"Op Expenses";#N/A,#N/A,FALSE,"Cap Charge";#N/A,#N/A,FALSE,"Cost C";#N/A,#N/A,FALSE,"PP&amp;E";#N/A,#N/A,FALSE,"R&amp;D"}</definedName>
    <definedName name="________________New19" localSheetId="13" hidden="1">{"EVA",#N/A,FALSE,"SMT2";#N/A,#N/A,FALSE,"Summary";#N/A,#N/A,FALSE,"Graphs";#N/A,#N/A,FALSE,"4 Panel"}</definedName>
    <definedName name="________________New19" localSheetId="6" hidden="1">{"EVA",#N/A,FALSE,"SMT2";#N/A,#N/A,FALSE,"Summary";#N/A,#N/A,FALSE,"Graphs";#N/A,#N/A,FALSE,"4 Panel"}</definedName>
    <definedName name="________________New19" hidden="1">{"EVA",#N/A,FALSE,"SMT2";#N/A,#N/A,FALSE,"Summary";#N/A,#N/A,FALSE,"Graphs";#N/A,#N/A,FALSE,"4 Panel"}</definedName>
    <definedName name="________________New20" localSheetId="13" hidden="1">{#N/A,#N/A,FALSE,"SMT1";#N/A,#N/A,FALSE,"SMT2";#N/A,#N/A,FALSE,"Summary";#N/A,#N/A,FALSE,"Graphs";#N/A,#N/A,FALSE,"4 Panel"}</definedName>
    <definedName name="________________New20" localSheetId="6" hidden="1">{#N/A,#N/A,FALSE,"SMT1";#N/A,#N/A,FALSE,"SMT2";#N/A,#N/A,FALSE,"Summary";#N/A,#N/A,FALSE,"Graphs";#N/A,#N/A,FALSE,"4 Panel"}</definedName>
    <definedName name="________________New20" hidden="1">{#N/A,#N/A,FALSE,"SMT1";#N/A,#N/A,FALSE,"SMT2";#N/A,#N/A,FALSE,"Summary";#N/A,#N/A,FALSE,"Graphs";#N/A,#N/A,FALSE,"4 Panel"}</definedName>
    <definedName name="________________New21" localSheetId="13" hidden="1">{#N/A,#N/A,FALSE,"Full";#N/A,#N/A,FALSE,"Half";#N/A,#N/A,FALSE,"Op Expenses";#N/A,#N/A,FALSE,"Cap Charge";#N/A,#N/A,FALSE,"Cost C";#N/A,#N/A,FALSE,"PP&amp;E";#N/A,#N/A,FALSE,"R&amp;D"}</definedName>
    <definedName name="________________New21" localSheetId="6" hidden="1">{#N/A,#N/A,FALSE,"Full";#N/A,#N/A,FALSE,"Half";#N/A,#N/A,FALSE,"Op Expenses";#N/A,#N/A,FALSE,"Cap Charge";#N/A,#N/A,FALSE,"Cost C";#N/A,#N/A,FALSE,"PP&amp;E";#N/A,#N/A,FALSE,"R&amp;D"}</definedName>
    <definedName name="________________New21" hidden="1">{#N/A,#N/A,FALSE,"Full";#N/A,#N/A,FALSE,"Half";#N/A,#N/A,FALSE,"Op Expenses";#N/A,#N/A,FALSE,"Cap Charge";#N/A,#N/A,FALSE,"Cost C";#N/A,#N/A,FALSE,"PP&amp;E";#N/A,#N/A,FALSE,"R&amp;D"}</definedName>
    <definedName name="________________NEW3" localSheetId="13" hidden="1">{#N/A,#N/A,FALSE,"SMT1";#N/A,#N/A,FALSE,"SMT2";#N/A,#N/A,FALSE,"Summary";#N/A,#N/A,FALSE,"Graphs";#N/A,#N/A,FALSE,"4 Panel"}</definedName>
    <definedName name="________________NEW3" localSheetId="6" hidden="1">{#N/A,#N/A,FALSE,"SMT1";#N/A,#N/A,FALSE,"SMT2";#N/A,#N/A,FALSE,"Summary";#N/A,#N/A,FALSE,"Graphs";#N/A,#N/A,FALSE,"4 Panel"}</definedName>
    <definedName name="________________NEW3" hidden="1">{#N/A,#N/A,FALSE,"SMT1";#N/A,#N/A,FALSE,"SMT2";#N/A,#N/A,FALSE,"Summary";#N/A,#N/A,FALSE,"Graphs";#N/A,#N/A,FALSE,"4 Panel"}</definedName>
    <definedName name="________________nEW30" localSheetId="13" hidden="1">{"EVA",#N/A,FALSE,"SMT2";#N/A,#N/A,FALSE,"Summary";#N/A,#N/A,FALSE,"Graphs";#N/A,#N/A,FALSE,"4 Panel"}</definedName>
    <definedName name="________________nEW30" localSheetId="6" hidden="1">{"EVA",#N/A,FALSE,"SMT2";#N/A,#N/A,FALSE,"Summary";#N/A,#N/A,FALSE,"Graphs";#N/A,#N/A,FALSE,"4 Panel"}</definedName>
    <definedName name="________________nEW30" hidden="1">{"EVA",#N/A,FALSE,"SMT2";#N/A,#N/A,FALSE,"Summary";#N/A,#N/A,FALSE,"Graphs";#N/A,#N/A,FALSE,"4 Panel"}</definedName>
    <definedName name="________________New31" localSheetId="13" hidden="1">{#N/A,#N/A,FALSE,"SMT1";#N/A,#N/A,FALSE,"SMT2";#N/A,#N/A,FALSE,"Summary";#N/A,#N/A,FALSE,"Graphs";#N/A,#N/A,FALSE,"4 Panel"}</definedName>
    <definedName name="________________New31" localSheetId="6" hidden="1">{#N/A,#N/A,FALSE,"SMT1";#N/A,#N/A,FALSE,"SMT2";#N/A,#N/A,FALSE,"Summary";#N/A,#N/A,FALSE,"Graphs";#N/A,#N/A,FALSE,"4 Panel"}</definedName>
    <definedName name="________________New31" hidden="1">{#N/A,#N/A,FALSE,"SMT1";#N/A,#N/A,FALSE,"SMT2";#N/A,#N/A,FALSE,"Summary";#N/A,#N/A,FALSE,"Graphs";#N/A,#N/A,FALSE,"4 Panel"}</definedName>
    <definedName name="________________New32" localSheetId="13" hidden="1">{#N/A,#N/A,FALSE,"SMT1";#N/A,#N/A,FALSE,"SMT2";#N/A,#N/A,FALSE,"Summary";#N/A,#N/A,FALSE,"Graphs";#N/A,#N/A,FALSE,"4 Panel"}</definedName>
    <definedName name="________________New32" localSheetId="6" hidden="1">{#N/A,#N/A,FALSE,"SMT1";#N/A,#N/A,FALSE,"SMT2";#N/A,#N/A,FALSE,"Summary";#N/A,#N/A,FALSE,"Graphs";#N/A,#N/A,FALSE,"4 Panel"}</definedName>
    <definedName name="________________New32" hidden="1">{#N/A,#N/A,FALSE,"SMT1";#N/A,#N/A,FALSE,"SMT2";#N/A,#N/A,FALSE,"Summary";#N/A,#N/A,FALSE,"Graphs";#N/A,#N/A,FALSE,"4 Panel"}</definedName>
    <definedName name="________________New33" localSheetId="13" hidden="1">{#N/A,#N/A,FALSE,"Full";#N/A,#N/A,FALSE,"Half";#N/A,#N/A,FALSE,"Op Expenses";#N/A,#N/A,FALSE,"Cap Charge";#N/A,#N/A,FALSE,"Cost C";#N/A,#N/A,FALSE,"PP&amp;E";#N/A,#N/A,FALSE,"R&amp;D"}</definedName>
    <definedName name="________________New33" localSheetId="6" hidden="1">{#N/A,#N/A,FALSE,"Full";#N/A,#N/A,FALSE,"Half";#N/A,#N/A,FALSE,"Op Expenses";#N/A,#N/A,FALSE,"Cap Charge";#N/A,#N/A,FALSE,"Cost C";#N/A,#N/A,FALSE,"PP&amp;E";#N/A,#N/A,FALSE,"R&amp;D"}</definedName>
    <definedName name="________________New33" hidden="1">{#N/A,#N/A,FALSE,"Full";#N/A,#N/A,FALSE,"Half";#N/A,#N/A,FALSE,"Op Expenses";#N/A,#N/A,FALSE,"Cap Charge";#N/A,#N/A,FALSE,"Cost C";#N/A,#N/A,FALSE,"PP&amp;E";#N/A,#N/A,FALSE,"R&amp;D"}</definedName>
    <definedName name="________________New34" localSheetId="13" hidden="1">{"EVA",#N/A,FALSE,"SMT2";#N/A,#N/A,FALSE,"Summary";#N/A,#N/A,FALSE,"Graphs";#N/A,#N/A,FALSE,"4 Panel"}</definedName>
    <definedName name="________________New34" localSheetId="6" hidden="1">{"EVA",#N/A,FALSE,"SMT2";#N/A,#N/A,FALSE,"Summary";#N/A,#N/A,FALSE,"Graphs";#N/A,#N/A,FALSE,"4 Panel"}</definedName>
    <definedName name="________________New34" hidden="1">{"EVA",#N/A,FALSE,"SMT2";#N/A,#N/A,FALSE,"Summary";#N/A,#N/A,FALSE,"Graphs";#N/A,#N/A,FALSE,"4 Panel"}</definedName>
    <definedName name="________________New35" localSheetId="13" hidden="1">{#N/A,#N/A,FALSE,"SMT1";#N/A,#N/A,FALSE,"SMT2";#N/A,#N/A,FALSE,"Summary";#N/A,#N/A,FALSE,"Graphs";#N/A,#N/A,FALSE,"4 Panel"}</definedName>
    <definedName name="________________New35" localSheetId="6" hidden="1">{#N/A,#N/A,FALSE,"SMT1";#N/A,#N/A,FALSE,"SMT2";#N/A,#N/A,FALSE,"Summary";#N/A,#N/A,FALSE,"Graphs";#N/A,#N/A,FALSE,"4 Panel"}</definedName>
    <definedName name="________________New35" hidden="1">{#N/A,#N/A,FALSE,"SMT1";#N/A,#N/A,FALSE,"SMT2";#N/A,#N/A,FALSE,"Summary";#N/A,#N/A,FALSE,"Graphs";#N/A,#N/A,FALSE,"4 Panel"}</definedName>
    <definedName name="________________New36" localSheetId="13" hidden="1">{#N/A,#N/A,FALSE,"Full";#N/A,#N/A,FALSE,"Half";#N/A,#N/A,FALSE,"Op Expenses";#N/A,#N/A,FALSE,"Cap Charge";#N/A,#N/A,FALSE,"Cost C";#N/A,#N/A,FALSE,"PP&amp;E";#N/A,#N/A,FALSE,"R&amp;D"}</definedName>
    <definedName name="________________New36" localSheetId="6" hidden="1">{#N/A,#N/A,FALSE,"Full";#N/A,#N/A,FALSE,"Half";#N/A,#N/A,FALSE,"Op Expenses";#N/A,#N/A,FALSE,"Cap Charge";#N/A,#N/A,FALSE,"Cost C";#N/A,#N/A,FALSE,"PP&amp;E";#N/A,#N/A,FALSE,"R&amp;D"}</definedName>
    <definedName name="________________New36" hidden="1">{#N/A,#N/A,FALSE,"Full";#N/A,#N/A,FALSE,"Half";#N/A,#N/A,FALSE,"Op Expenses";#N/A,#N/A,FALSE,"Cap Charge";#N/A,#N/A,FALSE,"Cost C";#N/A,#N/A,FALSE,"PP&amp;E";#N/A,#N/A,FALSE,"R&amp;D"}</definedName>
    <definedName name="________________NEW4" localSheetId="13" hidden="1">{#N/A,#N/A,FALSE,"Full";#N/A,#N/A,FALSE,"Half";#N/A,#N/A,FALSE,"Op Expenses";#N/A,#N/A,FALSE,"Cap Charge";#N/A,#N/A,FALSE,"Cost C";#N/A,#N/A,FALSE,"PP&amp;E";#N/A,#N/A,FALSE,"R&amp;D"}</definedName>
    <definedName name="________________NEW4" localSheetId="6" hidden="1">{#N/A,#N/A,FALSE,"Full";#N/A,#N/A,FALSE,"Half";#N/A,#N/A,FALSE,"Op Expenses";#N/A,#N/A,FALSE,"Cap Charge";#N/A,#N/A,FALSE,"Cost C";#N/A,#N/A,FALSE,"PP&amp;E";#N/A,#N/A,FALSE,"R&amp;D"}</definedName>
    <definedName name="________________NEW4" hidden="1">{#N/A,#N/A,FALSE,"Full";#N/A,#N/A,FALSE,"Half";#N/A,#N/A,FALSE,"Op Expenses";#N/A,#N/A,FALSE,"Cap Charge";#N/A,#N/A,FALSE,"Cost C";#N/A,#N/A,FALSE,"PP&amp;E";#N/A,#N/A,FALSE,"R&amp;D"}</definedName>
    <definedName name="________________PAG1">#REF!</definedName>
    <definedName name="________________PAG2">#REF!</definedName>
    <definedName name="________________pas1">#REF!</definedName>
    <definedName name="________________pas2">#REF!</definedName>
    <definedName name="________________pat1">#REF!</definedName>
    <definedName name="________________pay1">#REF!</definedName>
    <definedName name="________________pay4">#REF!</definedName>
    <definedName name="________________PF1">#REF!</definedName>
    <definedName name="________________PF4">#REF!</definedName>
    <definedName name="________________PF5">#REF!</definedName>
    <definedName name="________________R" localSheetId="13" hidden="1">{#N/A,#N/A,FALSE,"GRAFICO";#N/A,#N/A,FALSE,"CAJA (2)";#N/A,#N/A,FALSE,"TERCEROS-PROMEDIO";#N/A,#N/A,FALSE,"CAJA";#N/A,#N/A,FALSE,"INGRESOS1995-2003";#N/A,#N/A,FALSE,"GASTOS1995-2003"}</definedName>
    <definedName name="________________R" localSheetId="6" hidden="1">{#N/A,#N/A,FALSE,"GRAFICO";#N/A,#N/A,FALSE,"CAJA (2)";#N/A,#N/A,FALSE,"TERCEROS-PROMEDIO";#N/A,#N/A,FALSE,"CAJA";#N/A,#N/A,FALSE,"INGRESOS1995-2003";#N/A,#N/A,FALSE,"GASTOS1995-2003"}</definedName>
    <definedName name="________________R" hidden="1">{#N/A,#N/A,FALSE,"GRAFICO";#N/A,#N/A,FALSE,"CAJA (2)";#N/A,#N/A,FALSE,"TERCEROS-PROMEDIO";#N/A,#N/A,FALSE,"CAJA";#N/A,#N/A,FALSE,"INGRESOS1995-2003";#N/A,#N/A,FALSE,"GASTOS1995-2003"}</definedName>
    <definedName name="________________TR10">#REF!</definedName>
    <definedName name="________________TR11">#REF!</definedName>
    <definedName name="________________TR12">#REF!</definedName>
    <definedName name="________________TR13">#REF!</definedName>
    <definedName name="________________TR14">#REF!</definedName>
    <definedName name="________________TR15">#REF!</definedName>
    <definedName name="________________TR16">#REF!</definedName>
    <definedName name="________________XX1">#REF!</definedName>
    <definedName name="________________XX10">#REF!</definedName>
    <definedName name="________________XX11">#REF!</definedName>
    <definedName name="________________XX12">#REF!</definedName>
    <definedName name="________________XX2">#REF!</definedName>
    <definedName name="________________XX3">#REF!</definedName>
    <definedName name="________________XX4">#REF!</definedName>
    <definedName name="________________XX5">#REF!</definedName>
    <definedName name="________________XX6">#REF!</definedName>
    <definedName name="________________XX7">#REF!</definedName>
    <definedName name="________________XX8">#REF!</definedName>
    <definedName name="________________XX9">#REF!</definedName>
    <definedName name="_______________act1">#REF!</definedName>
    <definedName name="_______________act2">#REF!</definedName>
    <definedName name="_______________act3">#REF!</definedName>
    <definedName name="_______________apf1">#REF!</definedName>
    <definedName name="_______________arp1">#REF!</definedName>
    <definedName name="_______________cmd1">#REF!</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4">#REF!</definedName>
    <definedName name="_______________DAT15">#REF!</definedName>
    <definedName name="_______________DAT16">#REF!</definedName>
    <definedName name="_______________DAT17">#REF!</definedName>
    <definedName name="_______________DAT18">#REF!</definedName>
    <definedName name="_______________DAT19">#REF!</definedName>
    <definedName name="_______________DAT2">#REF!</definedName>
    <definedName name="_______________DAT20">#REF!</definedName>
    <definedName name="_______________DAT21">#REF!</definedName>
    <definedName name="_______________DAT22">#REF!</definedName>
    <definedName name="_______________DAT23">#REF!</definedName>
    <definedName name="_______________DAT24">#REF!</definedName>
    <definedName name="_______________DAT25">#REF!</definedName>
    <definedName name="_______________DAT26">#REF!</definedName>
    <definedName name="_______________DAT27">#REF!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END1">#REF!</definedName>
    <definedName name="_______________gas1">#REF!</definedName>
    <definedName name="_______________gas2">#REF!</definedName>
    <definedName name="_______________gas3">#REF!</definedName>
    <definedName name="_______________gas4">#REF!</definedName>
    <definedName name="_______________gas5">#REF!</definedName>
    <definedName name="_______________GND1">#REF!</definedName>
    <definedName name="_______________GND2">#REF!</definedName>
    <definedName name="_______________GND3">#REF!</definedName>
    <definedName name="_______________GND4">#REF!</definedName>
    <definedName name="_______________GND5">#REF!</definedName>
    <definedName name="_______________GTO1">#REF!</definedName>
    <definedName name="_______________IMP1">#REF!</definedName>
    <definedName name="_______________ing1">#REF!</definedName>
    <definedName name="_______________ing2">#REF!</definedName>
    <definedName name="_______________ing3">#REF!</definedName>
    <definedName name="_______________isa1">#REF!</definedName>
    <definedName name="_______________isa3">#REF!</definedName>
    <definedName name="_______________new1" localSheetId="13" hidden="1">{#N/A,#N/A,FALSE,"SMT1";#N/A,#N/A,FALSE,"SMT2";#N/A,#N/A,FALSE,"Summary";#N/A,#N/A,FALSE,"Graphs";#N/A,#N/A,FALSE,"4 Panel"}</definedName>
    <definedName name="_______________new1" localSheetId="6" hidden="1">{#N/A,#N/A,FALSE,"SMT1";#N/A,#N/A,FALSE,"SMT2";#N/A,#N/A,FALSE,"Summary";#N/A,#N/A,FALSE,"Graphs";#N/A,#N/A,FALSE,"4 Panel"}</definedName>
    <definedName name="_______________new1" hidden="1">{#N/A,#N/A,FALSE,"SMT1";#N/A,#N/A,FALSE,"SMT2";#N/A,#N/A,FALSE,"Summary";#N/A,#N/A,FALSE,"Graphs";#N/A,#N/A,FALSE,"4 Panel"}</definedName>
    <definedName name="_______________New15" localSheetId="13" hidden="1">{"EVA",#N/A,FALSE,"SMT2";#N/A,#N/A,FALSE,"Summary";#N/A,#N/A,FALSE,"Graphs";#N/A,#N/A,FALSE,"4 Panel"}</definedName>
    <definedName name="_______________New15" localSheetId="6" hidden="1">{"EVA",#N/A,FALSE,"SMT2";#N/A,#N/A,FALSE,"Summary";#N/A,#N/A,FALSE,"Graphs";#N/A,#N/A,FALSE,"4 Panel"}</definedName>
    <definedName name="_______________New15" hidden="1">{"EVA",#N/A,FALSE,"SMT2";#N/A,#N/A,FALSE,"Summary";#N/A,#N/A,FALSE,"Graphs";#N/A,#N/A,FALSE,"4 Panel"}</definedName>
    <definedName name="_______________New16" localSheetId="13" hidden="1">{#N/A,#N/A,FALSE,"SMT1";#N/A,#N/A,FALSE,"SMT2";#N/A,#N/A,FALSE,"Summary";#N/A,#N/A,FALSE,"Graphs";#N/A,#N/A,FALSE,"4 Panel"}</definedName>
    <definedName name="_______________New16" localSheetId="6" hidden="1">{#N/A,#N/A,FALSE,"SMT1";#N/A,#N/A,FALSE,"SMT2";#N/A,#N/A,FALSE,"Summary";#N/A,#N/A,FALSE,"Graphs";#N/A,#N/A,FALSE,"4 Panel"}</definedName>
    <definedName name="_______________New16" hidden="1">{#N/A,#N/A,FALSE,"SMT1";#N/A,#N/A,FALSE,"SMT2";#N/A,#N/A,FALSE,"Summary";#N/A,#N/A,FALSE,"Graphs";#N/A,#N/A,FALSE,"4 Panel"}</definedName>
    <definedName name="_______________New17" localSheetId="13" hidden="1">{#N/A,#N/A,FALSE,"SMT1";#N/A,#N/A,FALSE,"SMT2";#N/A,#N/A,FALSE,"Summary";#N/A,#N/A,FALSE,"Graphs";#N/A,#N/A,FALSE,"4 Panel"}</definedName>
    <definedName name="_______________New17" localSheetId="6" hidden="1">{#N/A,#N/A,FALSE,"SMT1";#N/A,#N/A,FALSE,"SMT2";#N/A,#N/A,FALSE,"Summary";#N/A,#N/A,FALSE,"Graphs";#N/A,#N/A,FALSE,"4 Panel"}</definedName>
    <definedName name="_______________New17" hidden="1">{#N/A,#N/A,FALSE,"SMT1";#N/A,#N/A,FALSE,"SMT2";#N/A,#N/A,FALSE,"Summary";#N/A,#N/A,FALSE,"Graphs";#N/A,#N/A,FALSE,"4 Panel"}</definedName>
    <definedName name="_______________New18" localSheetId="13" hidden="1">{#N/A,#N/A,FALSE,"Full";#N/A,#N/A,FALSE,"Half";#N/A,#N/A,FALSE,"Op Expenses";#N/A,#N/A,FALSE,"Cap Charge";#N/A,#N/A,FALSE,"Cost C";#N/A,#N/A,FALSE,"PP&amp;E";#N/A,#N/A,FALSE,"R&amp;D"}</definedName>
    <definedName name="_______________New18" localSheetId="6" hidden="1">{#N/A,#N/A,FALSE,"Full";#N/A,#N/A,FALSE,"Half";#N/A,#N/A,FALSE,"Op Expenses";#N/A,#N/A,FALSE,"Cap Charge";#N/A,#N/A,FALSE,"Cost C";#N/A,#N/A,FALSE,"PP&amp;E";#N/A,#N/A,FALSE,"R&amp;D"}</definedName>
    <definedName name="_______________New18" hidden="1">{#N/A,#N/A,FALSE,"Full";#N/A,#N/A,FALSE,"Half";#N/A,#N/A,FALSE,"Op Expenses";#N/A,#N/A,FALSE,"Cap Charge";#N/A,#N/A,FALSE,"Cost C";#N/A,#N/A,FALSE,"PP&amp;E";#N/A,#N/A,FALSE,"R&amp;D"}</definedName>
    <definedName name="_______________New19" localSheetId="13" hidden="1">{"EVA",#N/A,FALSE,"SMT2";#N/A,#N/A,FALSE,"Summary";#N/A,#N/A,FALSE,"Graphs";#N/A,#N/A,FALSE,"4 Panel"}</definedName>
    <definedName name="_______________New19" localSheetId="6" hidden="1">{"EVA",#N/A,FALSE,"SMT2";#N/A,#N/A,FALSE,"Summary";#N/A,#N/A,FALSE,"Graphs";#N/A,#N/A,FALSE,"4 Panel"}</definedName>
    <definedName name="_______________New19" hidden="1">{"EVA",#N/A,FALSE,"SMT2";#N/A,#N/A,FALSE,"Summary";#N/A,#N/A,FALSE,"Graphs";#N/A,#N/A,FALSE,"4 Panel"}</definedName>
    <definedName name="_______________New20" localSheetId="13" hidden="1">{#N/A,#N/A,FALSE,"SMT1";#N/A,#N/A,FALSE,"SMT2";#N/A,#N/A,FALSE,"Summary";#N/A,#N/A,FALSE,"Graphs";#N/A,#N/A,FALSE,"4 Panel"}</definedName>
    <definedName name="_______________New20" localSheetId="6" hidden="1">{#N/A,#N/A,FALSE,"SMT1";#N/A,#N/A,FALSE,"SMT2";#N/A,#N/A,FALSE,"Summary";#N/A,#N/A,FALSE,"Graphs";#N/A,#N/A,FALSE,"4 Panel"}</definedName>
    <definedName name="_______________New20" hidden="1">{#N/A,#N/A,FALSE,"SMT1";#N/A,#N/A,FALSE,"SMT2";#N/A,#N/A,FALSE,"Summary";#N/A,#N/A,FALSE,"Graphs";#N/A,#N/A,FALSE,"4 Panel"}</definedName>
    <definedName name="_______________New21" localSheetId="13" hidden="1">{#N/A,#N/A,FALSE,"Full";#N/A,#N/A,FALSE,"Half";#N/A,#N/A,FALSE,"Op Expenses";#N/A,#N/A,FALSE,"Cap Charge";#N/A,#N/A,FALSE,"Cost C";#N/A,#N/A,FALSE,"PP&amp;E";#N/A,#N/A,FALSE,"R&amp;D"}</definedName>
    <definedName name="_______________New21" localSheetId="6" hidden="1">{#N/A,#N/A,FALSE,"Full";#N/A,#N/A,FALSE,"Half";#N/A,#N/A,FALSE,"Op Expenses";#N/A,#N/A,FALSE,"Cap Charge";#N/A,#N/A,FALSE,"Cost C";#N/A,#N/A,FALSE,"PP&amp;E";#N/A,#N/A,FALSE,"R&amp;D"}</definedName>
    <definedName name="_______________New21" hidden="1">{#N/A,#N/A,FALSE,"Full";#N/A,#N/A,FALSE,"Half";#N/A,#N/A,FALSE,"Op Expenses";#N/A,#N/A,FALSE,"Cap Charge";#N/A,#N/A,FALSE,"Cost C";#N/A,#N/A,FALSE,"PP&amp;E";#N/A,#N/A,FALSE,"R&amp;D"}</definedName>
    <definedName name="_______________NEW3" localSheetId="13" hidden="1">{#N/A,#N/A,FALSE,"SMT1";#N/A,#N/A,FALSE,"SMT2";#N/A,#N/A,FALSE,"Summary";#N/A,#N/A,FALSE,"Graphs";#N/A,#N/A,FALSE,"4 Panel"}</definedName>
    <definedName name="_______________NEW3" localSheetId="6" hidden="1">{#N/A,#N/A,FALSE,"SMT1";#N/A,#N/A,FALSE,"SMT2";#N/A,#N/A,FALSE,"Summary";#N/A,#N/A,FALSE,"Graphs";#N/A,#N/A,FALSE,"4 Panel"}</definedName>
    <definedName name="_______________NEW3" hidden="1">{#N/A,#N/A,FALSE,"SMT1";#N/A,#N/A,FALSE,"SMT2";#N/A,#N/A,FALSE,"Summary";#N/A,#N/A,FALSE,"Graphs";#N/A,#N/A,FALSE,"4 Panel"}</definedName>
    <definedName name="_______________nEW30" localSheetId="13" hidden="1">{"EVA",#N/A,FALSE,"SMT2";#N/A,#N/A,FALSE,"Summary";#N/A,#N/A,FALSE,"Graphs";#N/A,#N/A,FALSE,"4 Panel"}</definedName>
    <definedName name="_______________nEW30" localSheetId="6" hidden="1">{"EVA",#N/A,FALSE,"SMT2";#N/A,#N/A,FALSE,"Summary";#N/A,#N/A,FALSE,"Graphs";#N/A,#N/A,FALSE,"4 Panel"}</definedName>
    <definedName name="_______________nEW30" hidden="1">{"EVA",#N/A,FALSE,"SMT2";#N/A,#N/A,FALSE,"Summary";#N/A,#N/A,FALSE,"Graphs";#N/A,#N/A,FALSE,"4 Panel"}</definedName>
    <definedName name="_______________New31" localSheetId="13" hidden="1">{#N/A,#N/A,FALSE,"SMT1";#N/A,#N/A,FALSE,"SMT2";#N/A,#N/A,FALSE,"Summary";#N/A,#N/A,FALSE,"Graphs";#N/A,#N/A,FALSE,"4 Panel"}</definedName>
    <definedName name="_______________New31" localSheetId="6" hidden="1">{#N/A,#N/A,FALSE,"SMT1";#N/A,#N/A,FALSE,"SMT2";#N/A,#N/A,FALSE,"Summary";#N/A,#N/A,FALSE,"Graphs";#N/A,#N/A,FALSE,"4 Panel"}</definedName>
    <definedName name="_______________New31" hidden="1">{#N/A,#N/A,FALSE,"SMT1";#N/A,#N/A,FALSE,"SMT2";#N/A,#N/A,FALSE,"Summary";#N/A,#N/A,FALSE,"Graphs";#N/A,#N/A,FALSE,"4 Panel"}</definedName>
    <definedName name="_______________New32" localSheetId="13" hidden="1">{#N/A,#N/A,FALSE,"SMT1";#N/A,#N/A,FALSE,"SMT2";#N/A,#N/A,FALSE,"Summary";#N/A,#N/A,FALSE,"Graphs";#N/A,#N/A,FALSE,"4 Panel"}</definedName>
    <definedName name="_______________New32" localSheetId="6" hidden="1">{#N/A,#N/A,FALSE,"SMT1";#N/A,#N/A,FALSE,"SMT2";#N/A,#N/A,FALSE,"Summary";#N/A,#N/A,FALSE,"Graphs";#N/A,#N/A,FALSE,"4 Panel"}</definedName>
    <definedName name="_______________New32" hidden="1">{#N/A,#N/A,FALSE,"SMT1";#N/A,#N/A,FALSE,"SMT2";#N/A,#N/A,FALSE,"Summary";#N/A,#N/A,FALSE,"Graphs";#N/A,#N/A,FALSE,"4 Panel"}</definedName>
    <definedName name="_______________New33" localSheetId="13" hidden="1">{#N/A,#N/A,FALSE,"Full";#N/A,#N/A,FALSE,"Half";#N/A,#N/A,FALSE,"Op Expenses";#N/A,#N/A,FALSE,"Cap Charge";#N/A,#N/A,FALSE,"Cost C";#N/A,#N/A,FALSE,"PP&amp;E";#N/A,#N/A,FALSE,"R&amp;D"}</definedName>
    <definedName name="_______________New33" localSheetId="6" hidden="1">{#N/A,#N/A,FALSE,"Full";#N/A,#N/A,FALSE,"Half";#N/A,#N/A,FALSE,"Op Expenses";#N/A,#N/A,FALSE,"Cap Charge";#N/A,#N/A,FALSE,"Cost C";#N/A,#N/A,FALSE,"PP&amp;E";#N/A,#N/A,FALSE,"R&amp;D"}</definedName>
    <definedName name="_______________New33" hidden="1">{#N/A,#N/A,FALSE,"Full";#N/A,#N/A,FALSE,"Half";#N/A,#N/A,FALSE,"Op Expenses";#N/A,#N/A,FALSE,"Cap Charge";#N/A,#N/A,FALSE,"Cost C";#N/A,#N/A,FALSE,"PP&amp;E";#N/A,#N/A,FALSE,"R&amp;D"}</definedName>
    <definedName name="_______________New34" localSheetId="13" hidden="1">{"EVA",#N/A,FALSE,"SMT2";#N/A,#N/A,FALSE,"Summary";#N/A,#N/A,FALSE,"Graphs";#N/A,#N/A,FALSE,"4 Panel"}</definedName>
    <definedName name="_______________New34" localSheetId="6" hidden="1">{"EVA",#N/A,FALSE,"SMT2";#N/A,#N/A,FALSE,"Summary";#N/A,#N/A,FALSE,"Graphs";#N/A,#N/A,FALSE,"4 Panel"}</definedName>
    <definedName name="_______________New34" hidden="1">{"EVA",#N/A,FALSE,"SMT2";#N/A,#N/A,FALSE,"Summary";#N/A,#N/A,FALSE,"Graphs";#N/A,#N/A,FALSE,"4 Panel"}</definedName>
    <definedName name="_______________New35" localSheetId="13" hidden="1">{#N/A,#N/A,FALSE,"SMT1";#N/A,#N/A,FALSE,"SMT2";#N/A,#N/A,FALSE,"Summary";#N/A,#N/A,FALSE,"Graphs";#N/A,#N/A,FALSE,"4 Panel"}</definedName>
    <definedName name="_______________New35" localSheetId="6" hidden="1">{#N/A,#N/A,FALSE,"SMT1";#N/A,#N/A,FALSE,"SMT2";#N/A,#N/A,FALSE,"Summary";#N/A,#N/A,FALSE,"Graphs";#N/A,#N/A,FALSE,"4 Panel"}</definedName>
    <definedName name="_______________New35" hidden="1">{#N/A,#N/A,FALSE,"SMT1";#N/A,#N/A,FALSE,"SMT2";#N/A,#N/A,FALSE,"Summary";#N/A,#N/A,FALSE,"Graphs";#N/A,#N/A,FALSE,"4 Panel"}</definedName>
    <definedName name="_______________New36" localSheetId="13" hidden="1">{#N/A,#N/A,FALSE,"Full";#N/A,#N/A,FALSE,"Half";#N/A,#N/A,FALSE,"Op Expenses";#N/A,#N/A,FALSE,"Cap Charge";#N/A,#N/A,FALSE,"Cost C";#N/A,#N/A,FALSE,"PP&amp;E";#N/A,#N/A,FALSE,"R&amp;D"}</definedName>
    <definedName name="_______________New36" localSheetId="6" hidden="1">{#N/A,#N/A,FALSE,"Full";#N/A,#N/A,FALSE,"Half";#N/A,#N/A,FALSE,"Op Expenses";#N/A,#N/A,FALSE,"Cap Charge";#N/A,#N/A,FALSE,"Cost C";#N/A,#N/A,FALSE,"PP&amp;E";#N/A,#N/A,FALSE,"R&amp;D"}</definedName>
    <definedName name="_______________New36" hidden="1">{#N/A,#N/A,FALSE,"Full";#N/A,#N/A,FALSE,"Half";#N/A,#N/A,FALSE,"Op Expenses";#N/A,#N/A,FALSE,"Cap Charge";#N/A,#N/A,FALSE,"Cost C";#N/A,#N/A,FALSE,"PP&amp;E";#N/A,#N/A,FALSE,"R&amp;D"}</definedName>
    <definedName name="_______________NEW4" localSheetId="13" hidden="1">{#N/A,#N/A,FALSE,"Full";#N/A,#N/A,FALSE,"Half";#N/A,#N/A,FALSE,"Op Expenses";#N/A,#N/A,FALSE,"Cap Charge";#N/A,#N/A,FALSE,"Cost C";#N/A,#N/A,FALSE,"PP&amp;E";#N/A,#N/A,FALSE,"R&amp;D"}</definedName>
    <definedName name="_______________NEW4" localSheetId="6" hidden="1">{#N/A,#N/A,FALSE,"Full";#N/A,#N/A,FALSE,"Half";#N/A,#N/A,FALSE,"Op Expenses";#N/A,#N/A,FALSE,"Cap Charge";#N/A,#N/A,FALSE,"Cost C";#N/A,#N/A,FALSE,"PP&amp;E";#N/A,#N/A,FALSE,"R&amp;D"}</definedName>
    <definedName name="_______________NEW4" hidden="1">{#N/A,#N/A,FALSE,"Full";#N/A,#N/A,FALSE,"Half";#N/A,#N/A,FALSE,"Op Expenses";#N/A,#N/A,FALSE,"Cap Charge";#N/A,#N/A,FALSE,"Cost C";#N/A,#N/A,FALSE,"PP&amp;E";#N/A,#N/A,FALSE,"R&amp;D"}</definedName>
    <definedName name="_______________PAG1">#REF!</definedName>
    <definedName name="_______________PAG2">#REF!</definedName>
    <definedName name="_______________pas1">#REF!</definedName>
    <definedName name="_______________pas2">#REF!</definedName>
    <definedName name="_______________pat1">#REF!</definedName>
    <definedName name="_______________pay1">#REF!</definedName>
    <definedName name="_______________pay4">#REF!</definedName>
    <definedName name="_______________PF1">#REF!</definedName>
    <definedName name="_______________PF4">#REF!</definedName>
    <definedName name="_______________PF5">#REF!</definedName>
    <definedName name="_______________R" localSheetId="13" hidden="1">{#N/A,#N/A,FALSE,"GRAFICO";#N/A,#N/A,FALSE,"CAJA (2)";#N/A,#N/A,FALSE,"TERCEROS-PROMEDIO";#N/A,#N/A,FALSE,"CAJA";#N/A,#N/A,FALSE,"INGRESOS1995-2003";#N/A,#N/A,FALSE,"GASTOS1995-2003"}</definedName>
    <definedName name="_______________R" localSheetId="6" hidden="1">{#N/A,#N/A,FALSE,"GRAFICO";#N/A,#N/A,FALSE,"CAJA (2)";#N/A,#N/A,FALSE,"TERCEROS-PROMEDIO";#N/A,#N/A,FALSE,"CAJA";#N/A,#N/A,FALSE,"INGRESOS1995-2003";#N/A,#N/A,FALSE,"GASTOS1995-2003"}</definedName>
    <definedName name="_______________R" hidden="1">{#N/A,#N/A,FALSE,"GRAFICO";#N/A,#N/A,FALSE,"CAJA (2)";#N/A,#N/A,FALSE,"TERCEROS-PROMEDIO";#N/A,#N/A,FALSE,"CAJA";#N/A,#N/A,FALSE,"INGRESOS1995-2003";#N/A,#N/A,FALSE,"GASTOS1995-2003"}</definedName>
    <definedName name="_______________TR10">#REF!</definedName>
    <definedName name="_______________TR11">#REF!</definedName>
    <definedName name="_______________TR12">#REF!</definedName>
    <definedName name="_______________TR13">#REF!</definedName>
    <definedName name="_______________TR14">#REF!</definedName>
    <definedName name="_______________TR15">#REF!</definedName>
    <definedName name="_______________TR16">#REF!</definedName>
    <definedName name="_______________XX1">#REF!</definedName>
    <definedName name="_______________XX10">#REF!</definedName>
    <definedName name="_______________XX11">#REF!</definedName>
    <definedName name="_______________XX12">#REF!</definedName>
    <definedName name="_______________XX2">#REF!</definedName>
    <definedName name="_______________XX3">#REF!</definedName>
    <definedName name="_______________XX4">#REF!</definedName>
    <definedName name="_______________XX5">#REF!</definedName>
    <definedName name="_______________XX6">#REF!</definedName>
    <definedName name="_______________XX7">#REF!</definedName>
    <definedName name="_______________XX8">#REF!</definedName>
    <definedName name="_______________XX9">#REF!</definedName>
    <definedName name="______________act1">#REF!</definedName>
    <definedName name="______________act2">#REF!</definedName>
    <definedName name="______________act3">#REF!</definedName>
    <definedName name="______________apf1">#REF!</definedName>
    <definedName name="______________arp1">#REF!</definedName>
    <definedName name="______________cmd1">#REF!</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4">#REF!</definedName>
    <definedName name="______________DAT15">#REF!</definedName>
    <definedName name="______________DAT16">#REF!</definedName>
    <definedName name="______________DAT17">#REF!</definedName>
    <definedName name="______________DAT18">#REF!</definedName>
    <definedName name="______________DAT19">#REF!</definedName>
    <definedName name="______________DAT2">#REF!</definedName>
    <definedName name="______________DAT20">#REF!</definedName>
    <definedName name="______________DAT21">#REF!</definedName>
    <definedName name="______________DAT22">#REF!</definedName>
    <definedName name="______________DAT23">#REF!</definedName>
    <definedName name="______________DAT24">#REF!</definedName>
    <definedName name="______________DAT25">#REF!</definedName>
    <definedName name="______________DAT26">#REF!</definedName>
    <definedName name="______________DAT27">#REF!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END1">#REF!</definedName>
    <definedName name="______________gas1">#REF!</definedName>
    <definedName name="______________gas2">#REF!</definedName>
    <definedName name="______________gas3">#REF!</definedName>
    <definedName name="______________gas4">#REF!</definedName>
    <definedName name="______________gas5">#REF!</definedName>
    <definedName name="______________GND1">#REF!</definedName>
    <definedName name="______________GND2">#REF!</definedName>
    <definedName name="______________GND3">#REF!</definedName>
    <definedName name="______________GND4">#REF!</definedName>
    <definedName name="______________GND5">#REF!</definedName>
    <definedName name="______________GTO1">#REF!</definedName>
    <definedName name="______________IMP1">#REF!</definedName>
    <definedName name="______________ing1">#REF!</definedName>
    <definedName name="______________ing2">#REF!</definedName>
    <definedName name="______________ing3">#REF!</definedName>
    <definedName name="______________isa1">#REF!</definedName>
    <definedName name="______________isa3">#REF!</definedName>
    <definedName name="______________new1" localSheetId="13" hidden="1">{#N/A,#N/A,FALSE,"SMT1";#N/A,#N/A,FALSE,"SMT2";#N/A,#N/A,FALSE,"Summary";#N/A,#N/A,FALSE,"Graphs";#N/A,#N/A,FALSE,"4 Panel"}</definedName>
    <definedName name="______________new1" localSheetId="6" hidden="1">{#N/A,#N/A,FALSE,"SMT1";#N/A,#N/A,FALSE,"SMT2";#N/A,#N/A,FALSE,"Summary";#N/A,#N/A,FALSE,"Graphs";#N/A,#N/A,FALSE,"4 Panel"}</definedName>
    <definedName name="______________new1" hidden="1">{#N/A,#N/A,FALSE,"SMT1";#N/A,#N/A,FALSE,"SMT2";#N/A,#N/A,FALSE,"Summary";#N/A,#N/A,FALSE,"Graphs";#N/A,#N/A,FALSE,"4 Panel"}</definedName>
    <definedName name="______________New15" localSheetId="13" hidden="1">{"EVA",#N/A,FALSE,"SMT2";#N/A,#N/A,FALSE,"Summary";#N/A,#N/A,FALSE,"Graphs";#N/A,#N/A,FALSE,"4 Panel"}</definedName>
    <definedName name="______________New15" localSheetId="6" hidden="1">{"EVA",#N/A,FALSE,"SMT2";#N/A,#N/A,FALSE,"Summary";#N/A,#N/A,FALSE,"Graphs";#N/A,#N/A,FALSE,"4 Panel"}</definedName>
    <definedName name="______________New15" hidden="1">{"EVA",#N/A,FALSE,"SMT2";#N/A,#N/A,FALSE,"Summary";#N/A,#N/A,FALSE,"Graphs";#N/A,#N/A,FALSE,"4 Panel"}</definedName>
    <definedName name="______________New16" localSheetId="13" hidden="1">{#N/A,#N/A,FALSE,"SMT1";#N/A,#N/A,FALSE,"SMT2";#N/A,#N/A,FALSE,"Summary";#N/A,#N/A,FALSE,"Graphs";#N/A,#N/A,FALSE,"4 Panel"}</definedName>
    <definedName name="______________New16" localSheetId="6" hidden="1">{#N/A,#N/A,FALSE,"SMT1";#N/A,#N/A,FALSE,"SMT2";#N/A,#N/A,FALSE,"Summary";#N/A,#N/A,FALSE,"Graphs";#N/A,#N/A,FALSE,"4 Panel"}</definedName>
    <definedName name="______________New16" hidden="1">{#N/A,#N/A,FALSE,"SMT1";#N/A,#N/A,FALSE,"SMT2";#N/A,#N/A,FALSE,"Summary";#N/A,#N/A,FALSE,"Graphs";#N/A,#N/A,FALSE,"4 Panel"}</definedName>
    <definedName name="______________New17" localSheetId="13" hidden="1">{#N/A,#N/A,FALSE,"SMT1";#N/A,#N/A,FALSE,"SMT2";#N/A,#N/A,FALSE,"Summary";#N/A,#N/A,FALSE,"Graphs";#N/A,#N/A,FALSE,"4 Panel"}</definedName>
    <definedName name="______________New17" localSheetId="6" hidden="1">{#N/A,#N/A,FALSE,"SMT1";#N/A,#N/A,FALSE,"SMT2";#N/A,#N/A,FALSE,"Summary";#N/A,#N/A,FALSE,"Graphs";#N/A,#N/A,FALSE,"4 Panel"}</definedName>
    <definedName name="______________New17" hidden="1">{#N/A,#N/A,FALSE,"SMT1";#N/A,#N/A,FALSE,"SMT2";#N/A,#N/A,FALSE,"Summary";#N/A,#N/A,FALSE,"Graphs";#N/A,#N/A,FALSE,"4 Panel"}</definedName>
    <definedName name="______________New18" localSheetId="13" hidden="1">{#N/A,#N/A,FALSE,"Full";#N/A,#N/A,FALSE,"Half";#N/A,#N/A,FALSE,"Op Expenses";#N/A,#N/A,FALSE,"Cap Charge";#N/A,#N/A,FALSE,"Cost C";#N/A,#N/A,FALSE,"PP&amp;E";#N/A,#N/A,FALSE,"R&amp;D"}</definedName>
    <definedName name="______________New18" localSheetId="6" hidden="1">{#N/A,#N/A,FALSE,"Full";#N/A,#N/A,FALSE,"Half";#N/A,#N/A,FALSE,"Op Expenses";#N/A,#N/A,FALSE,"Cap Charge";#N/A,#N/A,FALSE,"Cost C";#N/A,#N/A,FALSE,"PP&amp;E";#N/A,#N/A,FALSE,"R&amp;D"}</definedName>
    <definedName name="______________New18" hidden="1">{#N/A,#N/A,FALSE,"Full";#N/A,#N/A,FALSE,"Half";#N/A,#N/A,FALSE,"Op Expenses";#N/A,#N/A,FALSE,"Cap Charge";#N/A,#N/A,FALSE,"Cost C";#N/A,#N/A,FALSE,"PP&amp;E";#N/A,#N/A,FALSE,"R&amp;D"}</definedName>
    <definedName name="______________New19" localSheetId="13" hidden="1">{"EVA",#N/A,FALSE,"SMT2";#N/A,#N/A,FALSE,"Summary";#N/A,#N/A,FALSE,"Graphs";#N/A,#N/A,FALSE,"4 Panel"}</definedName>
    <definedName name="______________New19" localSheetId="6" hidden="1">{"EVA",#N/A,FALSE,"SMT2";#N/A,#N/A,FALSE,"Summary";#N/A,#N/A,FALSE,"Graphs";#N/A,#N/A,FALSE,"4 Panel"}</definedName>
    <definedName name="______________New19" hidden="1">{"EVA",#N/A,FALSE,"SMT2";#N/A,#N/A,FALSE,"Summary";#N/A,#N/A,FALSE,"Graphs";#N/A,#N/A,FALSE,"4 Panel"}</definedName>
    <definedName name="______________New20" localSheetId="13" hidden="1">{#N/A,#N/A,FALSE,"SMT1";#N/A,#N/A,FALSE,"SMT2";#N/A,#N/A,FALSE,"Summary";#N/A,#N/A,FALSE,"Graphs";#N/A,#N/A,FALSE,"4 Panel"}</definedName>
    <definedName name="______________New20" localSheetId="6" hidden="1">{#N/A,#N/A,FALSE,"SMT1";#N/A,#N/A,FALSE,"SMT2";#N/A,#N/A,FALSE,"Summary";#N/A,#N/A,FALSE,"Graphs";#N/A,#N/A,FALSE,"4 Panel"}</definedName>
    <definedName name="______________New20" hidden="1">{#N/A,#N/A,FALSE,"SMT1";#N/A,#N/A,FALSE,"SMT2";#N/A,#N/A,FALSE,"Summary";#N/A,#N/A,FALSE,"Graphs";#N/A,#N/A,FALSE,"4 Panel"}</definedName>
    <definedName name="______________New21" localSheetId="13" hidden="1">{#N/A,#N/A,FALSE,"Full";#N/A,#N/A,FALSE,"Half";#N/A,#N/A,FALSE,"Op Expenses";#N/A,#N/A,FALSE,"Cap Charge";#N/A,#N/A,FALSE,"Cost C";#N/A,#N/A,FALSE,"PP&amp;E";#N/A,#N/A,FALSE,"R&amp;D"}</definedName>
    <definedName name="______________New21" localSheetId="6" hidden="1">{#N/A,#N/A,FALSE,"Full";#N/A,#N/A,FALSE,"Half";#N/A,#N/A,FALSE,"Op Expenses";#N/A,#N/A,FALSE,"Cap Charge";#N/A,#N/A,FALSE,"Cost C";#N/A,#N/A,FALSE,"PP&amp;E";#N/A,#N/A,FALSE,"R&amp;D"}</definedName>
    <definedName name="______________New21" hidden="1">{#N/A,#N/A,FALSE,"Full";#N/A,#N/A,FALSE,"Half";#N/A,#N/A,FALSE,"Op Expenses";#N/A,#N/A,FALSE,"Cap Charge";#N/A,#N/A,FALSE,"Cost C";#N/A,#N/A,FALSE,"PP&amp;E";#N/A,#N/A,FALSE,"R&amp;D"}</definedName>
    <definedName name="______________NEW3" localSheetId="13" hidden="1">{#N/A,#N/A,FALSE,"SMT1";#N/A,#N/A,FALSE,"SMT2";#N/A,#N/A,FALSE,"Summary";#N/A,#N/A,FALSE,"Graphs";#N/A,#N/A,FALSE,"4 Panel"}</definedName>
    <definedName name="______________NEW3" localSheetId="6" hidden="1">{#N/A,#N/A,FALSE,"SMT1";#N/A,#N/A,FALSE,"SMT2";#N/A,#N/A,FALSE,"Summary";#N/A,#N/A,FALSE,"Graphs";#N/A,#N/A,FALSE,"4 Panel"}</definedName>
    <definedName name="______________NEW3" hidden="1">{#N/A,#N/A,FALSE,"SMT1";#N/A,#N/A,FALSE,"SMT2";#N/A,#N/A,FALSE,"Summary";#N/A,#N/A,FALSE,"Graphs";#N/A,#N/A,FALSE,"4 Panel"}</definedName>
    <definedName name="______________nEW30" localSheetId="13" hidden="1">{"EVA",#N/A,FALSE,"SMT2";#N/A,#N/A,FALSE,"Summary";#N/A,#N/A,FALSE,"Graphs";#N/A,#N/A,FALSE,"4 Panel"}</definedName>
    <definedName name="______________nEW30" localSheetId="6" hidden="1">{"EVA",#N/A,FALSE,"SMT2";#N/A,#N/A,FALSE,"Summary";#N/A,#N/A,FALSE,"Graphs";#N/A,#N/A,FALSE,"4 Panel"}</definedName>
    <definedName name="______________nEW30" hidden="1">{"EVA",#N/A,FALSE,"SMT2";#N/A,#N/A,FALSE,"Summary";#N/A,#N/A,FALSE,"Graphs";#N/A,#N/A,FALSE,"4 Panel"}</definedName>
    <definedName name="______________New31" localSheetId="13" hidden="1">{#N/A,#N/A,FALSE,"SMT1";#N/A,#N/A,FALSE,"SMT2";#N/A,#N/A,FALSE,"Summary";#N/A,#N/A,FALSE,"Graphs";#N/A,#N/A,FALSE,"4 Panel"}</definedName>
    <definedName name="______________New31" localSheetId="6" hidden="1">{#N/A,#N/A,FALSE,"SMT1";#N/A,#N/A,FALSE,"SMT2";#N/A,#N/A,FALSE,"Summary";#N/A,#N/A,FALSE,"Graphs";#N/A,#N/A,FALSE,"4 Panel"}</definedName>
    <definedName name="______________New31" hidden="1">{#N/A,#N/A,FALSE,"SMT1";#N/A,#N/A,FALSE,"SMT2";#N/A,#N/A,FALSE,"Summary";#N/A,#N/A,FALSE,"Graphs";#N/A,#N/A,FALSE,"4 Panel"}</definedName>
    <definedName name="______________New32" localSheetId="13" hidden="1">{#N/A,#N/A,FALSE,"SMT1";#N/A,#N/A,FALSE,"SMT2";#N/A,#N/A,FALSE,"Summary";#N/A,#N/A,FALSE,"Graphs";#N/A,#N/A,FALSE,"4 Panel"}</definedName>
    <definedName name="______________New32" localSheetId="6" hidden="1">{#N/A,#N/A,FALSE,"SMT1";#N/A,#N/A,FALSE,"SMT2";#N/A,#N/A,FALSE,"Summary";#N/A,#N/A,FALSE,"Graphs";#N/A,#N/A,FALSE,"4 Panel"}</definedName>
    <definedName name="______________New32" hidden="1">{#N/A,#N/A,FALSE,"SMT1";#N/A,#N/A,FALSE,"SMT2";#N/A,#N/A,FALSE,"Summary";#N/A,#N/A,FALSE,"Graphs";#N/A,#N/A,FALSE,"4 Panel"}</definedName>
    <definedName name="______________New33" localSheetId="13" hidden="1">{#N/A,#N/A,FALSE,"Full";#N/A,#N/A,FALSE,"Half";#N/A,#N/A,FALSE,"Op Expenses";#N/A,#N/A,FALSE,"Cap Charge";#N/A,#N/A,FALSE,"Cost C";#N/A,#N/A,FALSE,"PP&amp;E";#N/A,#N/A,FALSE,"R&amp;D"}</definedName>
    <definedName name="______________New33" localSheetId="6" hidden="1">{#N/A,#N/A,FALSE,"Full";#N/A,#N/A,FALSE,"Half";#N/A,#N/A,FALSE,"Op Expenses";#N/A,#N/A,FALSE,"Cap Charge";#N/A,#N/A,FALSE,"Cost C";#N/A,#N/A,FALSE,"PP&amp;E";#N/A,#N/A,FALSE,"R&amp;D"}</definedName>
    <definedName name="______________New33" hidden="1">{#N/A,#N/A,FALSE,"Full";#N/A,#N/A,FALSE,"Half";#N/A,#N/A,FALSE,"Op Expenses";#N/A,#N/A,FALSE,"Cap Charge";#N/A,#N/A,FALSE,"Cost C";#N/A,#N/A,FALSE,"PP&amp;E";#N/A,#N/A,FALSE,"R&amp;D"}</definedName>
    <definedName name="______________New34" localSheetId="13" hidden="1">{"EVA",#N/A,FALSE,"SMT2";#N/A,#N/A,FALSE,"Summary";#N/A,#N/A,FALSE,"Graphs";#N/A,#N/A,FALSE,"4 Panel"}</definedName>
    <definedName name="______________New34" localSheetId="6" hidden="1">{"EVA",#N/A,FALSE,"SMT2";#N/A,#N/A,FALSE,"Summary";#N/A,#N/A,FALSE,"Graphs";#N/A,#N/A,FALSE,"4 Panel"}</definedName>
    <definedName name="______________New34" hidden="1">{"EVA",#N/A,FALSE,"SMT2";#N/A,#N/A,FALSE,"Summary";#N/A,#N/A,FALSE,"Graphs";#N/A,#N/A,FALSE,"4 Panel"}</definedName>
    <definedName name="______________New35" localSheetId="13" hidden="1">{#N/A,#N/A,FALSE,"SMT1";#N/A,#N/A,FALSE,"SMT2";#N/A,#N/A,FALSE,"Summary";#N/A,#N/A,FALSE,"Graphs";#N/A,#N/A,FALSE,"4 Panel"}</definedName>
    <definedName name="______________New35" localSheetId="6" hidden="1">{#N/A,#N/A,FALSE,"SMT1";#N/A,#N/A,FALSE,"SMT2";#N/A,#N/A,FALSE,"Summary";#N/A,#N/A,FALSE,"Graphs";#N/A,#N/A,FALSE,"4 Panel"}</definedName>
    <definedName name="______________New35" hidden="1">{#N/A,#N/A,FALSE,"SMT1";#N/A,#N/A,FALSE,"SMT2";#N/A,#N/A,FALSE,"Summary";#N/A,#N/A,FALSE,"Graphs";#N/A,#N/A,FALSE,"4 Panel"}</definedName>
    <definedName name="______________New36" localSheetId="13" hidden="1">{#N/A,#N/A,FALSE,"Full";#N/A,#N/A,FALSE,"Half";#N/A,#N/A,FALSE,"Op Expenses";#N/A,#N/A,FALSE,"Cap Charge";#N/A,#N/A,FALSE,"Cost C";#N/A,#N/A,FALSE,"PP&amp;E";#N/A,#N/A,FALSE,"R&amp;D"}</definedName>
    <definedName name="______________New36" localSheetId="6" hidden="1">{#N/A,#N/A,FALSE,"Full";#N/A,#N/A,FALSE,"Half";#N/A,#N/A,FALSE,"Op Expenses";#N/A,#N/A,FALSE,"Cap Charge";#N/A,#N/A,FALSE,"Cost C";#N/A,#N/A,FALSE,"PP&amp;E";#N/A,#N/A,FALSE,"R&amp;D"}</definedName>
    <definedName name="______________New36" hidden="1">{#N/A,#N/A,FALSE,"Full";#N/A,#N/A,FALSE,"Half";#N/A,#N/A,FALSE,"Op Expenses";#N/A,#N/A,FALSE,"Cap Charge";#N/A,#N/A,FALSE,"Cost C";#N/A,#N/A,FALSE,"PP&amp;E";#N/A,#N/A,FALSE,"R&amp;D"}</definedName>
    <definedName name="______________NEW4" localSheetId="13" hidden="1">{#N/A,#N/A,FALSE,"Full";#N/A,#N/A,FALSE,"Half";#N/A,#N/A,FALSE,"Op Expenses";#N/A,#N/A,FALSE,"Cap Charge";#N/A,#N/A,FALSE,"Cost C";#N/A,#N/A,FALSE,"PP&amp;E";#N/A,#N/A,FALSE,"R&amp;D"}</definedName>
    <definedName name="______________NEW4" localSheetId="6" hidden="1">{#N/A,#N/A,FALSE,"Full";#N/A,#N/A,FALSE,"Half";#N/A,#N/A,FALSE,"Op Expenses";#N/A,#N/A,FALSE,"Cap Charge";#N/A,#N/A,FALSE,"Cost C";#N/A,#N/A,FALSE,"PP&amp;E";#N/A,#N/A,FALSE,"R&amp;D"}</definedName>
    <definedName name="______________NEW4" hidden="1">{#N/A,#N/A,FALSE,"Full";#N/A,#N/A,FALSE,"Half";#N/A,#N/A,FALSE,"Op Expenses";#N/A,#N/A,FALSE,"Cap Charge";#N/A,#N/A,FALSE,"Cost C";#N/A,#N/A,FALSE,"PP&amp;E";#N/A,#N/A,FALSE,"R&amp;D"}</definedName>
    <definedName name="______________PAG1">#REF!</definedName>
    <definedName name="______________PAG2">#REF!</definedName>
    <definedName name="______________pas1">#REF!</definedName>
    <definedName name="______________pas2">#REF!</definedName>
    <definedName name="______________pat1">#REF!</definedName>
    <definedName name="______________pay1">#REF!</definedName>
    <definedName name="______________pay4">#REF!</definedName>
    <definedName name="______________PF1">#REF!</definedName>
    <definedName name="______________PF4">#REF!</definedName>
    <definedName name="______________PF5">#REF!</definedName>
    <definedName name="______________TR10">#REF!</definedName>
    <definedName name="______________TR11">#REF!</definedName>
    <definedName name="______________TR12">#REF!</definedName>
    <definedName name="______________TR13">#REF!</definedName>
    <definedName name="______________TR14">#REF!</definedName>
    <definedName name="______________TR15">#REF!</definedName>
    <definedName name="______________TR16">#REF!</definedName>
    <definedName name="______________XX1">#REF!</definedName>
    <definedName name="______________XX10">#REF!</definedName>
    <definedName name="______________XX11">#REF!</definedName>
    <definedName name="______________XX12">#REF!</definedName>
    <definedName name="______________XX2">#REF!</definedName>
    <definedName name="______________XX3">#REF!</definedName>
    <definedName name="______________XX4">#REF!</definedName>
    <definedName name="______________XX5">#REF!</definedName>
    <definedName name="______________XX6">#REF!</definedName>
    <definedName name="______________XX7">#REF!</definedName>
    <definedName name="______________XX8">#REF!</definedName>
    <definedName name="______________XX9">#REF!</definedName>
    <definedName name="_____________act1">#REF!</definedName>
    <definedName name="_____________act2">#REF!</definedName>
    <definedName name="_____________act3">#REF!</definedName>
    <definedName name="_____________apf1">#REF!</definedName>
    <definedName name="_____________arp1">#REF!</definedName>
    <definedName name="_____________cmd1">#REF!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15">#REF!</definedName>
    <definedName name="_____________DAT16">#REF!</definedName>
    <definedName name="_____________DAT17">#REF!</definedName>
    <definedName name="_____________DAT18">#REF!</definedName>
    <definedName name="_____________DAT19">#REF!</definedName>
    <definedName name="_____________DAT2">#REF!</definedName>
    <definedName name="_____________DAT20">#REF!</definedName>
    <definedName name="_____________DAT21">#REF!</definedName>
    <definedName name="_____________DAT22">#REF!</definedName>
    <definedName name="_____________DAT23">#REF!</definedName>
    <definedName name="_____________DAT24">#REF!</definedName>
    <definedName name="_____________DAT25">#REF!</definedName>
    <definedName name="_____________DAT26">#REF!</definedName>
    <definedName name="_____________DAT27">#REF!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END1">#REF!</definedName>
    <definedName name="_____________gas1">#REF!</definedName>
    <definedName name="_____________gas2">#REF!</definedName>
    <definedName name="_____________gas3">#REF!</definedName>
    <definedName name="_____________gas4">#REF!</definedName>
    <definedName name="_____________gas5">#REF!</definedName>
    <definedName name="_____________GND1">#REF!</definedName>
    <definedName name="_____________GND2">#REF!</definedName>
    <definedName name="_____________GND3">#REF!</definedName>
    <definedName name="_____________GND4">#REF!</definedName>
    <definedName name="_____________GND5">#REF!</definedName>
    <definedName name="_____________GTO1">#REF!</definedName>
    <definedName name="_____________IMP1">#REF!</definedName>
    <definedName name="_____________ing1">#REF!</definedName>
    <definedName name="_____________ing2">#REF!</definedName>
    <definedName name="_____________ing3">#REF!</definedName>
    <definedName name="_____________isa1">#REF!</definedName>
    <definedName name="_____________isa3">#REF!</definedName>
    <definedName name="_____________new1" localSheetId="13" hidden="1">{#N/A,#N/A,FALSE,"SMT1";#N/A,#N/A,FALSE,"SMT2";#N/A,#N/A,FALSE,"Summary";#N/A,#N/A,FALSE,"Graphs";#N/A,#N/A,FALSE,"4 Panel"}</definedName>
    <definedName name="_____________new1" localSheetId="6" hidden="1">{#N/A,#N/A,FALSE,"SMT1";#N/A,#N/A,FALSE,"SMT2";#N/A,#N/A,FALSE,"Summary";#N/A,#N/A,FALSE,"Graphs";#N/A,#N/A,FALSE,"4 Panel"}</definedName>
    <definedName name="_____________new1" hidden="1">{#N/A,#N/A,FALSE,"SMT1";#N/A,#N/A,FALSE,"SMT2";#N/A,#N/A,FALSE,"Summary";#N/A,#N/A,FALSE,"Graphs";#N/A,#N/A,FALSE,"4 Panel"}</definedName>
    <definedName name="_____________New15" localSheetId="13" hidden="1">{"EVA",#N/A,FALSE,"SMT2";#N/A,#N/A,FALSE,"Summary";#N/A,#N/A,FALSE,"Graphs";#N/A,#N/A,FALSE,"4 Panel"}</definedName>
    <definedName name="_____________New15" localSheetId="6" hidden="1">{"EVA",#N/A,FALSE,"SMT2";#N/A,#N/A,FALSE,"Summary";#N/A,#N/A,FALSE,"Graphs";#N/A,#N/A,FALSE,"4 Panel"}</definedName>
    <definedName name="_____________New15" hidden="1">{"EVA",#N/A,FALSE,"SMT2";#N/A,#N/A,FALSE,"Summary";#N/A,#N/A,FALSE,"Graphs";#N/A,#N/A,FALSE,"4 Panel"}</definedName>
    <definedName name="_____________New16" localSheetId="13" hidden="1">{#N/A,#N/A,FALSE,"SMT1";#N/A,#N/A,FALSE,"SMT2";#N/A,#N/A,FALSE,"Summary";#N/A,#N/A,FALSE,"Graphs";#N/A,#N/A,FALSE,"4 Panel"}</definedName>
    <definedName name="_____________New16" localSheetId="6" hidden="1">{#N/A,#N/A,FALSE,"SMT1";#N/A,#N/A,FALSE,"SMT2";#N/A,#N/A,FALSE,"Summary";#N/A,#N/A,FALSE,"Graphs";#N/A,#N/A,FALSE,"4 Panel"}</definedName>
    <definedName name="_____________New16" hidden="1">{#N/A,#N/A,FALSE,"SMT1";#N/A,#N/A,FALSE,"SMT2";#N/A,#N/A,FALSE,"Summary";#N/A,#N/A,FALSE,"Graphs";#N/A,#N/A,FALSE,"4 Panel"}</definedName>
    <definedName name="_____________New17" localSheetId="13" hidden="1">{#N/A,#N/A,FALSE,"SMT1";#N/A,#N/A,FALSE,"SMT2";#N/A,#N/A,FALSE,"Summary";#N/A,#N/A,FALSE,"Graphs";#N/A,#N/A,FALSE,"4 Panel"}</definedName>
    <definedName name="_____________New17" localSheetId="6" hidden="1">{#N/A,#N/A,FALSE,"SMT1";#N/A,#N/A,FALSE,"SMT2";#N/A,#N/A,FALSE,"Summary";#N/A,#N/A,FALSE,"Graphs";#N/A,#N/A,FALSE,"4 Panel"}</definedName>
    <definedName name="_____________New17" hidden="1">{#N/A,#N/A,FALSE,"SMT1";#N/A,#N/A,FALSE,"SMT2";#N/A,#N/A,FALSE,"Summary";#N/A,#N/A,FALSE,"Graphs";#N/A,#N/A,FALSE,"4 Panel"}</definedName>
    <definedName name="_____________New18" localSheetId="13" hidden="1">{#N/A,#N/A,FALSE,"Full";#N/A,#N/A,FALSE,"Half";#N/A,#N/A,FALSE,"Op Expenses";#N/A,#N/A,FALSE,"Cap Charge";#N/A,#N/A,FALSE,"Cost C";#N/A,#N/A,FALSE,"PP&amp;E";#N/A,#N/A,FALSE,"R&amp;D"}</definedName>
    <definedName name="_____________New18" localSheetId="6" hidden="1">{#N/A,#N/A,FALSE,"Full";#N/A,#N/A,FALSE,"Half";#N/A,#N/A,FALSE,"Op Expenses";#N/A,#N/A,FALSE,"Cap Charge";#N/A,#N/A,FALSE,"Cost C";#N/A,#N/A,FALSE,"PP&amp;E";#N/A,#N/A,FALSE,"R&amp;D"}</definedName>
    <definedName name="_____________New18" hidden="1">{#N/A,#N/A,FALSE,"Full";#N/A,#N/A,FALSE,"Half";#N/A,#N/A,FALSE,"Op Expenses";#N/A,#N/A,FALSE,"Cap Charge";#N/A,#N/A,FALSE,"Cost C";#N/A,#N/A,FALSE,"PP&amp;E";#N/A,#N/A,FALSE,"R&amp;D"}</definedName>
    <definedName name="_____________New19" localSheetId="13" hidden="1">{"EVA",#N/A,FALSE,"SMT2";#N/A,#N/A,FALSE,"Summary";#N/A,#N/A,FALSE,"Graphs";#N/A,#N/A,FALSE,"4 Panel"}</definedName>
    <definedName name="_____________New19" localSheetId="6" hidden="1">{"EVA",#N/A,FALSE,"SMT2";#N/A,#N/A,FALSE,"Summary";#N/A,#N/A,FALSE,"Graphs";#N/A,#N/A,FALSE,"4 Panel"}</definedName>
    <definedName name="_____________New19" hidden="1">{"EVA",#N/A,FALSE,"SMT2";#N/A,#N/A,FALSE,"Summary";#N/A,#N/A,FALSE,"Graphs";#N/A,#N/A,FALSE,"4 Panel"}</definedName>
    <definedName name="_____________New20" localSheetId="13" hidden="1">{#N/A,#N/A,FALSE,"SMT1";#N/A,#N/A,FALSE,"SMT2";#N/A,#N/A,FALSE,"Summary";#N/A,#N/A,FALSE,"Graphs";#N/A,#N/A,FALSE,"4 Panel"}</definedName>
    <definedName name="_____________New20" localSheetId="6" hidden="1">{#N/A,#N/A,FALSE,"SMT1";#N/A,#N/A,FALSE,"SMT2";#N/A,#N/A,FALSE,"Summary";#N/A,#N/A,FALSE,"Graphs";#N/A,#N/A,FALSE,"4 Panel"}</definedName>
    <definedName name="_____________New20" hidden="1">{#N/A,#N/A,FALSE,"SMT1";#N/A,#N/A,FALSE,"SMT2";#N/A,#N/A,FALSE,"Summary";#N/A,#N/A,FALSE,"Graphs";#N/A,#N/A,FALSE,"4 Panel"}</definedName>
    <definedName name="_____________New21" localSheetId="13" hidden="1">{#N/A,#N/A,FALSE,"Full";#N/A,#N/A,FALSE,"Half";#N/A,#N/A,FALSE,"Op Expenses";#N/A,#N/A,FALSE,"Cap Charge";#N/A,#N/A,FALSE,"Cost C";#N/A,#N/A,FALSE,"PP&amp;E";#N/A,#N/A,FALSE,"R&amp;D"}</definedName>
    <definedName name="_____________New21" localSheetId="6" hidden="1">{#N/A,#N/A,FALSE,"Full";#N/A,#N/A,FALSE,"Half";#N/A,#N/A,FALSE,"Op Expenses";#N/A,#N/A,FALSE,"Cap Charge";#N/A,#N/A,FALSE,"Cost C";#N/A,#N/A,FALSE,"PP&amp;E";#N/A,#N/A,FALSE,"R&amp;D"}</definedName>
    <definedName name="_____________New21" hidden="1">{#N/A,#N/A,FALSE,"Full";#N/A,#N/A,FALSE,"Half";#N/A,#N/A,FALSE,"Op Expenses";#N/A,#N/A,FALSE,"Cap Charge";#N/A,#N/A,FALSE,"Cost C";#N/A,#N/A,FALSE,"PP&amp;E";#N/A,#N/A,FALSE,"R&amp;D"}</definedName>
    <definedName name="_____________NEW3" localSheetId="13" hidden="1">{#N/A,#N/A,FALSE,"SMT1";#N/A,#N/A,FALSE,"SMT2";#N/A,#N/A,FALSE,"Summary";#N/A,#N/A,FALSE,"Graphs";#N/A,#N/A,FALSE,"4 Panel"}</definedName>
    <definedName name="_____________NEW3" localSheetId="6" hidden="1">{#N/A,#N/A,FALSE,"SMT1";#N/A,#N/A,FALSE,"SMT2";#N/A,#N/A,FALSE,"Summary";#N/A,#N/A,FALSE,"Graphs";#N/A,#N/A,FALSE,"4 Panel"}</definedName>
    <definedName name="_____________NEW3" hidden="1">{#N/A,#N/A,FALSE,"SMT1";#N/A,#N/A,FALSE,"SMT2";#N/A,#N/A,FALSE,"Summary";#N/A,#N/A,FALSE,"Graphs";#N/A,#N/A,FALSE,"4 Panel"}</definedName>
    <definedName name="_____________nEW30" localSheetId="13" hidden="1">{"EVA",#N/A,FALSE,"SMT2";#N/A,#N/A,FALSE,"Summary";#N/A,#N/A,FALSE,"Graphs";#N/A,#N/A,FALSE,"4 Panel"}</definedName>
    <definedName name="_____________nEW30" localSheetId="6" hidden="1">{"EVA",#N/A,FALSE,"SMT2";#N/A,#N/A,FALSE,"Summary";#N/A,#N/A,FALSE,"Graphs";#N/A,#N/A,FALSE,"4 Panel"}</definedName>
    <definedName name="_____________nEW30" hidden="1">{"EVA",#N/A,FALSE,"SMT2";#N/A,#N/A,FALSE,"Summary";#N/A,#N/A,FALSE,"Graphs";#N/A,#N/A,FALSE,"4 Panel"}</definedName>
    <definedName name="_____________New31" localSheetId="13" hidden="1">{#N/A,#N/A,FALSE,"SMT1";#N/A,#N/A,FALSE,"SMT2";#N/A,#N/A,FALSE,"Summary";#N/A,#N/A,FALSE,"Graphs";#N/A,#N/A,FALSE,"4 Panel"}</definedName>
    <definedName name="_____________New31" localSheetId="6" hidden="1">{#N/A,#N/A,FALSE,"SMT1";#N/A,#N/A,FALSE,"SMT2";#N/A,#N/A,FALSE,"Summary";#N/A,#N/A,FALSE,"Graphs";#N/A,#N/A,FALSE,"4 Panel"}</definedName>
    <definedName name="_____________New31" hidden="1">{#N/A,#N/A,FALSE,"SMT1";#N/A,#N/A,FALSE,"SMT2";#N/A,#N/A,FALSE,"Summary";#N/A,#N/A,FALSE,"Graphs";#N/A,#N/A,FALSE,"4 Panel"}</definedName>
    <definedName name="_____________New32" localSheetId="13" hidden="1">{#N/A,#N/A,FALSE,"SMT1";#N/A,#N/A,FALSE,"SMT2";#N/A,#N/A,FALSE,"Summary";#N/A,#N/A,FALSE,"Graphs";#N/A,#N/A,FALSE,"4 Panel"}</definedName>
    <definedName name="_____________New32" localSheetId="6" hidden="1">{#N/A,#N/A,FALSE,"SMT1";#N/A,#N/A,FALSE,"SMT2";#N/A,#N/A,FALSE,"Summary";#N/A,#N/A,FALSE,"Graphs";#N/A,#N/A,FALSE,"4 Panel"}</definedName>
    <definedName name="_____________New32" hidden="1">{#N/A,#N/A,FALSE,"SMT1";#N/A,#N/A,FALSE,"SMT2";#N/A,#N/A,FALSE,"Summary";#N/A,#N/A,FALSE,"Graphs";#N/A,#N/A,FALSE,"4 Panel"}</definedName>
    <definedName name="_____________New33" localSheetId="13" hidden="1">{#N/A,#N/A,FALSE,"Full";#N/A,#N/A,FALSE,"Half";#N/A,#N/A,FALSE,"Op Expenses";#N/A,#N/A,FALSE,"Cap Charge";#N/A,#N/A,FALSE,"Cost C";#N/A,#N/A,FALSE,"PP&amp;E";#N/A,#N/A,FALSE,"R&amp;D"}</definedName>
    <definedName name="_____________New33" localSheetId="6" hidden="1">{#N/A,#N/A,FALSE,"Full";#N/A,#N/A,FALSE,"Half";#N/A,#N/A,FALSE,"Op Expenses";#N/A,#N/A,FALSE,"Cap Charge";#N/A,#N/A,FALSE,"Cost C";#N/A,#N/A,FALSE,"PP&amp;E";#N/A,#N/A,FALSE,"R&amp;D"}</definedName>
    <definedName name="_____________New33" hidden="1">{#N/A,#N/A,FALSE,"Full";#N/A,#N/A,FALSE,"Half";#N/A,#N/A,FALSE,"Op Expenses";#N/A,#N/A,FALSE,"Cap Charge";#N/A,#N/A,FALSE,"Cost C";#N/A,#N/A,FALSE,"PP&amp;E";#N/A,#N/A,FALSE,"R&amp;D"}</definedName>
    <definedName name="_____________New34" localSheetId="13" hidden="1">{"EVA",#N/A,FALSE,"SMT2";#N/A,#N/A,FALSE,"Summary";#N/A,#N/A,FALSE,"Graphs";#N/A,#N/A,FALSE,"4 Panel"}</definedName>
    <definedName name="_____________New34" localSheetId="6" hidden="1">{"EVA",#N/A,FALSE,"SMT2";#N/A,#N/A,FALSE,"Summary";#N/A,#N/A,FALSE,"Graphs";#N/A,#N/A,FALSE,"4 Panel"}</definedName>
    <definedName name="_____________New34" hidden="1">{"EVA",#N/A,FALSE,"SMT2";#N/A,#N/A,FALSE,"Summary";#N/A,#N/A,FALSE,"Graphs";#N/A,#N/A,FALSE,"4 Panel"}</definedName>
    <definedName name="_____________New35" localSheetId="13" hidden="1">{#N/A,#N/A,FALSE,"SMT1";#N/A,#N/A,FALSE,"SMT2";#N/A,#N/A,FALSE,"Summary";#N/A,#N/A,FALSE,"Graphs";#N/A,#N/A,FALSE,"4 Panel"}</definedName>
    <definedName name="_____________New35" localSheetId="6" hidden="1">{#N/A,#N/A,FALSE,"SMT1";#N/A,#N/A,FALSE,"SMT2";#N/A,#N/A,FALSE,"Summary";#N/A,#N/A,FALSE,"Graphs";#N/A,#N/A,FALSE,"4 Panel"}</definedName>
    <definedName name="_____________New35" hidden="1">{#N/A,#N/A,FALSE,"SMT1";#N/A,#N/A,FALSE,"SMT2";#N/A,#N/A,FALSE,"Summary";#N/A,#N/A,FALSE,"Graphs";#N/A,#N/A,FALSE,"4 Panel"}</definedName>
    <definedName name="_____________New36" localSheetId="13" hidden="1">{#N/A,#N/A,FALSE,"Full";#N/A,#N/A,FALSE,"Half";#N/A,#N/A,FALSE,"Op Expenses";#N/A,#N/A,FALSE,"Cap Charge";#N/A,#N/A,FALSE,"Cost C";#N/A,#N/A,FALSE,"PP&amp;E";#N/A,#N/A,FALSE,"R&amp;D"}</definedName>
    <definedName name="_____________New36" localSheetId="6" hidden="1">{#N/A,#N/A,FALSE,"Full";#N/A,#N/A,FALSE,"Half";#N/A,#N/A,FALSE,"Op Expenses";#N/A,#N/A,FALSE,"Cap Charge";#N/A,#N/A,FALSE,"Cost C";#N/A,#N/A,FALSE,"PP&amp;E";#N/A,#N/A,FALSE,"R&amp;D"}</definedName>
    <definedName name="_____________New36" hidden="1">{#N/A,#N/A,FALSE,"Full";#N/A,#N/A,FALSE,"Half";#N/A,#N/A,FALSE,"Op Expenses";#N/A,#N/A,FALSE,"Cap Charge";#N/A,#N/A,FALSE,"Cost C";#N/A,#N/A,FALSE,"PP&amp;E";#N/A,#N/A,FALSE,"R&amp;D"}</definedName>
    <definedName name="_____________NEW4" localSheetId="13" hidden="1">{#N/A,#N/A,FALSE,"Full";#N/A,#N/A,FALSE,"Half";#N/A,#N/A,FALSE,"Op Expenses";#N/A,#N/A,FALSE,"Cap Charge";#N/A,#N/A,FALSE,"Cost C";#N/A,#N/A,FALSE,"PP&amp;E";#N/A,#N/A,FALSE,"R&amp;D"}</definedName>
    <definedName name="_____________NEW4" localSheetId="6" hidden="1">{#N/A,#N/A,FALSE,"Full";#N/A,#N/A,FALSE,"Half";#N/A,#N/A,FALSE,"Op Expenses";#N/A,#N/A,FALSE,"Cap Charge";#N/A,#N/A,FALSE,"Cost C";#N/A,#N/A,FALSE,"PP&amp;E";#N/A,#N/A,FALSE,"R&amp;D"}</definedName>
    <definedName name="_____________NEW4" hidden="1">{#N/A,#N/A,FALSE,"Full";#N/A,#N/A,FALSE,"Half";#N/A,#N/A,FALSE,"Op Expenses";#N/A,#N/A,FALSE,"Cap Charge";#N/A,#N/A,FALSE,"Cost C";#N/A,#N/A,FALSE,"PP&amp;E";#N/A,#N/A,FALSE,"R&amp;D"}</definedName>
    <definedName name="_____________PAG1">#REF!</definedName>
    <definedName name="_____________PAG2">#REF!</definedName>
    <definedName name="_____________pas1">#REF!</definedName>
    <definedName name="_____________pas2">#REF!</definedName>
    <definedName name="_____________pat1">#REF!</definedName>
    <definedName name="_____________pay1">#REF!</definedName>
    <definedName name="_____________pay4">#REF!</definedName>
    <definedName name="_____________PF1">#REF!</definedName>
    <definedName name="_____________PF4">#REF!</definedName>
    <definedName name="_____________PF5">#REF!</definedName>
    <definedName name="_____________R" localSheetId="13" hidden="1">{#N/A,#N/A,FALSE,"GRAFICO";#N/A,#N/A,FALSE,"CAJA (2)";#N/A,#N/A,FALSE,"TERCEROS-PROMEDIO";#N/A,#N/A,FALSE,"CAJA";#N/A,#N/A,FALSE,"INGRESOS1995-2003";#N/A,#N/A,FALSE,"GASTOS1995-2003"}</definedName>
    <definedName name="_____________R" localSheetId="6" hidden="1">{#N/A,#N/A,FALSE,"GRAFICO";#N/A,#N/A,FALSE,"CAJA (2)";#N/A,#N/A,FALSE,"TERCEROS-PROMEDIO";#N/A,#N/A,FALSE,"CAJA";#N/A,#N/A,FALSE,"INGRESOS1995-2003";#N/A,#N/A,FALSE,"GASTOS1995-2003"}</definedName>
    <definedName name="_____________R" hidden="1">{#N/A,#N/A,FALSE,"GRAFICO";#N/A,#N/A,FALSE,"CAJA (2)";#N/A,#N/A,FALSE,"TERCEROS-PROMEDIO";#N/A,#N/A,FALSE,"CAJA";#N/A,#N/A,FALSE,"INGRESOS1995-2003";#N/A,#N/A,FALSE,"GASTOS1995-2003"}</definedName>
    <definedName name="_____________TR10">#REF!</definedName>
    <definedName name="_____________TR11">#REF!</definedName>
    <definedName name="_____________TR12">#REF!</definedName>
    <definedName name="_____________TR13">#REF!</definedName>
    <definedName name="_____________TR14">#REF!</definedName>
    <definedName name="_____________TR15">#REF!</definedName>
    <definedName name="_____________TR16">#REF!</definedName>
    <definedName name="_____________XX1">#REF!</definedName>
    <definedName name="_____________XX10">#REF!</definedName>
    <definedName name="_____________XX11">#REF!</definedName>
    <definedName name="_____________XX12">#REF!</definedName>
    <definedName name="_____________XX2">#REF!</definedName>
    <definedName name="_____________XX3">#REF!</definedName>
    <definedName name="_____________XX4">#REF!</definedName>
    <definedName name="_____________XX5">#REF!</definedName>
    <definedName name="_____________XX6">#REF!</definedName>
    <definedName name="_____________XX7">#REF!</definedName>
    <definedName name="_____________XX8">#REF!</definedName>
    <definedName name="_____________XX9">#REF!</definedName>
    <definedName name="____________act1">#REF!</definedName>
    <definedName name="____________act2">#REF!</definedName>
    <definedName name="____________act3">#REF!</definedName>
    <definedName name="____________apf1">#REF!</definedName>
    <definedName name="____________arp1">#REF!</definedName>
    <definedName name="____________cmd1">#REF!</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15">#REF!</definedName>
    <definedName name="____________DAT16">#REF!</definedName>
    <definedName name="____________DAT17">#REF!</definedName>
    <definedName name="____________DAT18">#REF!</definedName>
    <definedName name="____________DAT19">#REF!</definedName>
    <definedName name="____________DAT2">#REF!</definedName>
    <definedName name="____________DAT20">#REF!</definedName>
    <definedName name="____________DAT21">#REF!</definedName>
    <definedName name="____________DAT22">#REF!</definedName>
    <definedName name="____________DAT23">#REF!</definedName>
    <definedName name="____________DAT24">#REF!</definedName>
    <definedName name="____________DAT25">#REF!</definedName>
    <definedName name="____________DAT26">#REF!</definedName>
    <definedName name="____________DAT27">#REF!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END1">#REF!</definedName>
    <definedName name="____________gas1">#REF!</definedName>
    <definedName name="____________gas2">#REF!</definedName>
    <definedName name="____________gas3">#REF!</definedName>
    <definedName name="____________gas4">#REF!</definedName>
    <definedName name="____________gas5">#REF!</definedName>
    <definedName name="____________GND1">#REF!</definedName>
    <definedName name="____________GND2">#REF!</definedName>
    <definedName name="____________GND3">#REF!</definedName>
    <definedName name="____________GND4">#REF!</definedName>
    <definedName name="____________GND5">#REF!</definedName>
    <definedName name="____________GTO1">#REF!</definedName>
    <definedName name="____________IMP1">#REF!</definedName>
    <definedName name="____________ing1">#REF!</definedName>
    <definedName name="____________ing2">#REF!</definedName>
    <definedName name="____________ing3">#REF!</definedName>
    <definedName name="____________isa1">#REF!</definedName>
    <definedName name="____________isa3">#REF!</definedName>
    <definedName name="____________new1" localSheetId="13" hidden="1">{#N/A,#N/A,FALSE,"SMT1";#N/A,#N/A,FALSE,"SMT2";#N/A,#N/A,FALSE,"Summary";#N/A,#N/A,FALSE,"Graphs";#N/A,#N/A,FALSE,"4 Panel"}</definedName>
    <definedName name="____________new1" localSheetId="6" hidden="1">{#N/A,#N/A,FALSE,"SMT1";#N/A,#N/A,FALSE,"SMT2";#N/A,#N/A,FALSE,"Summary";#N/A,#N/A,FALSE,"Graphs";#N/A,#N/A,FALSE,"4 Panel"}</definedName>
    <definedName name="____________new1" hidden="1">{#N/A,#N/A,FALSE,"SMT1";#N/A,#N/A,FALSE,"SMT2";#N/A,#N/A,FALSE,"Summary";#N/A,#N/A,FALSE,"Graphs";#N/A,#N/A,FALSE,"4 Panel"}</definedName>
    <definedName name="____________New15" localSheetId="13" hidden="1">{"EVA",#N/A,FALSE,"SMT2";#N/A,#N/A,FALSE,"Summary";#N/A,#N/A,FALSE,"Graphs";#N/A,#N/A,FALSE,"4 Panel"}</definedName>
    <definedName name="____________New15" localSheetId="6" hidden="1">{"EVA",#N/A,FALSE,"SMT2";#N/A,#N/A,FALSE,"Summary";#N/A,#N/A,FALSE,"Graphs";#N/A,#N/A,FALSE,"4 Panel"}</definedName>
    <definedName name="____________New15" hidden="1">{"EVA",#N/A,FALSE,"SMT2";#N/A,#N/A,FALSE,"Summary";#N/A,#N/A,FALSE,"Graphs";#N/A,#N/A,FALSE,"4 Panel"}</definedName>
    <definedName name="____________New16" localSheetId="13" hidden="1">{#N/A,#N/A,FALSE,"SMT1";#N/A,#N/A,FALSE,"SMT2";#N/A,#N/A,FALSE,"Summary";#N/A,#N/A,FALSE,"Graphs";#N/A,#N/A,FALSE,"4 Panel"}</definedName>
    <definedName name="____________New16" localSheetId="6" hidden="1">{#N/A,#N/A,FALSE,"SMT1";#N/A,#N/A,FALSE,"SMT2";#N/A,#N/A,FALSE,"Summary";#N/A,#N/A,FALSE,"Graphs";#N/A,#N/A,FALSE,"4 Panel"}</definedName>
    <definedName name="____________New16" hidden="1">{#N/A,#N/A,FALSE,"SMT1";#N/A,#N/A,FALSE,"SMT2";#N/A,#N/A,FALSE,"Summary";#N/A,#N/A,FALSE,"Graphs";#N/A,#N/A,FALSE,"4 Panel"}</definedName>
    <definedName name="____________New17" localSheetId="13" hidden="1">{#N/A,#N/A,FALSE,"SMT1";#N/A,#N/A,FALSE,"SMT2";#N/A,#N/A,FALSE,"Summary";#N/A,#N/A,FALSE,"Graphs";#N/A,#N/A,FALSE,"4 Panel"}</definedName>
    <definedName name="____________New17" localSheetId="6" hidden="1">{#N/A,#N/A,FALSE,"SMT1";#N/A,#N/A,FALSE,"SMT2";#N/A,#N/A,FALSE,"Summary";#N/A,#N/A,FALSE,"Graphs";#N/A,#N/A,FALSE,"4 Panel"}</definedName>
    <definedName name="____________New17" hidden="1">{#N/A,#N/A,FALSE,"SMT1";#N/A,#N/A,FALSE,"SMT2";#N/A,#N/A,FALSE,"Summary";#N/A,#N/A,FALSE,"Graphs";#N/A,#N/A,FALSE,"4 Panel"}</definedName>
    <definedName name="____________New18" localSheetId="13" hidden="1">{#N/A,#N/A,FALSE,"Full";#N/A,#N/A,FALSE,"Half";#N/A,#N/A,FALSE,"Op Expenses";#N/A,#N/A,FALSE,"Cap Charge";#N/A,#N/A,FALSE,"Cost C";#N/A,#N/A,FALSE,"PP&amp;E";#N/A,#N/A,FALSE,"R&amp;D"}</definedName>
    <definedName name="____________New18" localSheetId="6" hidden="1">{#N/A,#N/A,FALSE,"Full";#N/A,#N/A,FALSE,"Half";#N/A,#N/A,FALSE,"Op Expenses";#N/A,#N/A,FALSE,"Cap Charge";#N/A,#N/A,FALSE,"Cost C";#N/A,#N/A,FALSE,"PP&amp;E";#N/A,#N/A,FALSE,"R&amp;D"}</definedName>
    <definedName name="____________New18" hidden="1">{#N/A,#N/A,FALSE,"Full";#N/A,#N/A,FALSE,"Half";#N/A,#N/A,FALSE,"Op Expenses";#N/A,#N/A,FALSE,"Cap Charge";#N/A,#N/A,FALSE,"Cost C";#N/A,#N/A,FALSE,"PP&amp;E";#N/A,#N/A,FALSE,"R&amp;D"}</definedName>
    <definedName name="____________New19" localSheetId="13" hidden="1">{"EVA",#N/A,FALSE,"SMT2";#N/A,#N/A,FALSE,"Summary";#N/A,#N/A,FALSE,"Graphs";#N/A,#N/A,FALSE,"4 Panel"}</definedName>
    <definedName name="____________New19" localSheetId="6" hidden="1">{"EVA",#N/A,FALSE,"SMT2";#N/A,#N/A,FALSE,"Summary";#N/A,#N/A,FALSE,"Graphs";#N/A,#N/A,FALSE,"4 Panel"}</definedName>
    <definedName name="____________New19" hidden="1">{"EVA",#N/A,FALSE,"SMT2";#N/A,#N/A,FALSE,"Summary";#N/A,#N/A,FALSE,"Graphs";#N/A,#N/A,FALSE,"4 Panel"}</definedName>
    <definedName name="____________New20" localSheetId="13" hidden="1">{#N/A,#N/A,FALSE,"SMT1";#N/A,#N/A,FALSE,"SMT2";#N/A,#N/A,FALSE,"Summary";#N/A,#N/A,FALSE,"Graphs";#N/A,#N/A,FALSE,"4 Panel"}</definedName>
    <definedName name="____________New20" localSheetId="6" hidden="1">{#N/A,#N/A,FALSE,"SMT1";#N/A,#N/A,FALSE,"SMT2";#N/A,#N/A,FALSE,"Summary";#N/A,#N/A,FALSE,"Graphs";#N/A,#N/A,FALSE,"4 Panel"}</definedName>
    <definedName name="____________New20" hidden="1">{#N/A,#N/A,FALSE,"SMT1";#N/A,#N/A,FALSE,"SMT2";#N/A,#N/A,FALSE,"Summary";#N/A,#N/A,FALSE,"Graphs";#N/A,#N/A,FALSE,"4 Panel"}</definedName>
    <definedName name="____________New21" localSheetId="13" hidden="1">{#N/A,#N/A,FALSE,"Full";#N/A,#N/A,FALSE,"Half";#N/A,#N/A,FALSE,"Op Expenses";#N/A,#N/A,FALSE,"Cap Charge";#N/A,#N/A,FALSE,"Cost C";#N/A,#N/A,FALSE,"PP&amp;E";#N/A,#N/A,FALSE,"R&amp;D"}</definedName>
    <definedName name="____________New21" localSheetId="6" hidden="1">{#N/A,#N/A,FALSE,"Full";#N/A,#N/A,FALSE,"Half";#N/A,#N/A,FALSE,"Op Expenses";#N/A,#N/A,FALSE,"Cap Charge";#N/A,#N/A,FALSE,"Cost C";#N/A,#N/A,FALSE,"PP&amp;E";#N/A,#N/A,FALSE,"R&amp;D"}</definedName>
    <definedName name="____________New21" hidden="1">{#N/A,#N/A,FALSE,"Full";#N/A,#N/A,FALSE,"Half";#N/A,#N/A,FALSE,"Op Expenses";#N/A,#N/A,FALSE,"Cap Charge";#N/A,#N/A,FALSE,"Cost C";#N/A,#N/A,FALSE,"PP&amp;E";#N/A,#N/A,FALSE,"R&amp;D"}</definedName>
    <definedName name="____________NEW3" localSheetId="13" hidden="1">{#N/A,#N/A,FALSE,"SMT1";#N/A,#N/A,FALSE,"SMT2";#N/A,#N/A,FALSE,"Summary";#N/A,#N/A,FALSE,"Graphs";#N/A,#N/A,FALSE,"4 Panel"}</definedName>
    <definedName name="____________NEW3" localSheetId="6" hidden="1">{#N/A,#N/A,FALSE,"SMT1";#N/A,#N/A,FALSE,"SMT2";#N/A,#N/A,FALSE,"Summary";#N/A,#N/A,FALSE,"Graphs";#N/A,#N/A,FALSE,"4 Panel"}</definedName>
    <definedName name="____________NEW3" hidden="1">{#N/A,#N/A,FALSE,"SMT1";#N/A,#N/A,FALSE,"SMT2";#N/A,#N/A,FALSE,"Summary";#N/A,#N/A,FALSE,"Graphs";#N/A,#N/A,FALSE,"4 Panel"}</definedName>
    <definedName name="____________nEW30" localSheetId="13" hidden="1">{"EVA",#N/A,FALSE,"SMT2";#N/A,#N/A,FALSE,"Summary";#N/A,#N/A,FALSE,"Graphs";#N/A,#N/A,FALSE,"4 Panel"}</definedName>
    <definedName name="____________nEW30" localSheetId="6" hidden="1">{"EVA",#N/A,FALSE,"SMT2";#N/A,#N/A,FALSE,"Summary";#N/A,#N/A,FALSE,"Graphs";#N/A,#N/A,FALSE,"4 Panel"}</definedName>
    <definedName name="____________nEW30" hidden="1">{"EVA",#N/A,FALSE,"SMT2";#N/A,#N/A,FALSE,"Summary";#N/A,#N/A,FALSE,"Graphs";#N/A,#N/A,FALSE,"4 Panel"}</definedName>
    <definedName name="____________New31" localSheetId="13" hidden="1">{#N/A,#N/A,FALSE,"SMT1";#N/A,#N/A,FALSE,"SMT2";#N/A,#N/A,FALSE,"Summary";#N/A,#N/A,FALSE,"Graphs";#N/A,#N/A,FALSE,"4 Panel"}</definedName>
    <definedName name="____________New31" localSheetId="6" hidden="1">{#N/A,#N/A,FALSE,"SMT1";#N/A,#N/A,FALSE,"SMT2";#N/A,#N/A,FALSE,"Summary";#N/A,#N/A,FALSE,"Graphs";#N/A,#N/A,FALSE,"4 Panel"}</definedName>
    <definedName name="____________New31" hidden="1">{#N/A,#N/A,FALSE,"SMT1";#N/A,#N/A,FALSE,"SMT2";#N/A,#N/A,FALSE,"Summary";#N/A,#N/A,FALSE,"Graphs";#N/A,#N/A,FALSE,"4 Panel"}</definedName>
    <definedName name="____________New32" localSheetId="13" hidden="1">{#N/A,#N/A,FALSE,"SMT1";#N/A,#N/A,FALSE,"SMT2";#N/A,#N/A,FALSE,"Summary";#N/A,#N/A,FALSE,"Graphs";#N/A,#N/A,FALSE,"4 Panel"}</definedName>
    <definedName name="____________New32" localSheetId="6" hidden="1">{#N/A,#N/A,FALSE,"SMT1";#N/A,#N/A,FALSE,"SMT2";#N/A,#N/A,FALSE,"Summary";#N/A,#N/A,FALSE,"Graphs";#N/A,#N/A,FALSE,"4 Panel"}</definedName>
    <definedName name="____________New32" hidden="1">{#N/A,#N/A,FALSE,"SMT1";#N/A,#N/A,FALSE,"SMT2";#N/A,#N/A,FALSE,"Summary";#N/A,#N/A,FALSE,"Graphs";#N/A,#N/A,FALSE,"4 Panel"}</definedName>
    <definedName name="____________New33" localSheetId="13" hidden="1">{#N/A,#N/A,FALSE,"Full";#N/A,#N/A,FALSE,"Half";#N/A,#N/A,FALSE,"Op Expenses";#N/A,#N/A,FALSE,"Cap Charge";#N/A,#N/A,FALSE,"Cost C";#N/A,#N/A,FALSE,"PP&amp;E";#N/A,#N/A,FALSE,"R&amp;D"}</definedName>
    <definedName name="____________New33" localSheetId="6" hidden="1">{#N/A,#N/A,FALSE,"Full";#N/A,#N/A,FALSE,"Half";#N/A,#N/A,FALSE,"Op Expenses";#N/A,#N/A,FALSE,"Cap Charge";#N/A,#N/A,FALSE,"Cost C";#N/A,#N/A,FALSE,"PP&amp;E";#N/A,#N/A,FALSE,"R&amp;D"}</definedName>
    <definedName name="____________New33" hidden="1">{#N/A,#N/A,FALSE,"Full";#N/A,#N/A,FALSE,"Half";#N/A,#N/A,FALSE,"Op Expenses";#N/A,#N/A,FALSE,"Cap Charge";#N/A,#N/A,FALSE,"Cost C";#N/A,#N/A,FALSE,"PP&amp;E";#N/A,#N/A,FALSE,"R&amp;D"}</definedName>
    <definedName name="____________New34" localSheetId="13" hidden="1">{"EVA",#N/A,FALSE,"SMT2";#N/A,#N/A,FALSE,"Summary";#N/A,#N/A,FALSE,"Graphs";#N/A,#N/A,FALSE,"4 Panel"}</definedName>
    <definedName name="____________New34" localSheetId="6" hidden="1">{"EVA",#N/A,FALSE,"SMT2";#N/A,#N/A,FALSE,"Summary";#N/A,#N/A,FALSE,"Graphs";#N/A,#N/A,FALSE,"4 Panel"}</definedName>
    <definedName name="____________New34" hidden="1">{"EVA",#N/A,FALSE,"SMT2";#N/A,#N/A,FALSE,"Summary";#N/A,#N/A,FALSE,"Graphs";#N/A,#N/A,FALSE,"4 Panel"}</definedName>
    <definedName name="____________New35" localSheetId="13" hidden="1">{#N/A,#N/A,FALSE,"SMT1";#N/A,#N/A,FALSE,"SMT2";#N/A,#N/A,FALSE,"Summary";#N/A,#N/A,FALSE,"Graphs";#N/A,#N/A,FALSE,"4 Panel"}</definedName>
    <definedName name="____________New35" localSheetId="6" hidden="1">{#N/A,#N/A,FALSE,"SMT1";#N/A,#N/A,FALSE,"SMT2";#N/A,#N/A,FALSE,"Summary";#N/A,#N/A,FALSE,"Graphs";#N/A,#N/A,FALSE,"4 Panel"}</definedName>
    <definedName name="____________New35" hidden="1">{#N/A,#N/A,FALSE,"SMT1";#N/A,#N/A,FALSE,"SMT2";#N/A,#N/A,FALSE,"Summary";#N/A,#N/A,FALSE,"Graphs";#N/A,#N/A,FALSE,"4 Panel"}</definedName>
    <definedName name="____________New36" localSheetId="13" hidden="1">{#N/A,#N/A,FALSE,"Full";#N/A,#N/A,FALSE,"Half";#N/A,#N/A,FALSE,"Op Expenses";#N/A,#N/A,FALSE,"Cap Charge";#N/A,#N/A,FALSE,"Cost C";#N/A,#N/A,FALSE,"PP&amp;E";#N/A,#N/A,FALSE,"R&amp;D"}</definedName>
    <definedName name="____________New36" localSheetId="6" hidden="1">{#N/A,#N/A,FALSE,"Full";#N/A,#N/A,FALSE,"Half";#N/A,#N/A,FALSE,"Op Expenses";#N/A,#N/A,FALSE,"Cap Charge";#N/A,#N/A,FALSE,"Cost C";#N/A,#N/A,FALSE,"PP&amp;E";#N/A,#N/A,FALSE,"R&amp;D"}</definedName>
    <definedName name="____________New36" hidden="1">{#N/A,#N/A,FALSE,"Full";#N/A,#N/A,FALSE,"Half";#N/A,#N/A,FALSE,"Op Expenses";#N/A,#N/A,FALSE,"Cap Charge";#N/A,#N/A,FALSE,"Cost C";#N/A,#N/A,FALSE,"PP&amp;E";#N/A,#N/A,FALSE,"R&amp;D"}</definedName>
    <definedName name="____________NEW4" localSheetId="13" hidden="1">{#N/A,#N/A,FALSE,"Full";#N/A,#N/A,FALSE,"Half";#N/A,#N/A,FALSE,"Op Expenses";#N/A,#N/A,FALSE,"Cap Charge";#N/A,#N/A,FALSE,"Cost C";#N/A,#N/A,FALSE,"PP&amp;E";#N/A,#N/A,FALSE,"R&amp;D"}</definedName>
    <definedName name="____________NEW4" localSheetId="6" hidden="1">{#N/A,#N/A,FALSE,"Full";#N/A,#N/A,FALSE,"Half";#N/A,#N/A,FALSE,"Op Expenses";#N/A,#N/A,FALSE,"Cap Charge";#N/A,#N/A,FALSE,"Cost C";#N/A,#N/A,FALSE,"PP&amp;E";#N/A,#N/A,FALSE,"R&amp;D"}</definedName>
    <definedName name="____________NEW4" hidden="1">{#N/A,#N/A,FALSE,"Full";#N/A,#N/A,FALSE,"Half";#N/A,#N/A,FALSE,"Op Expenses";#N/A,#N/A,FALSE,"Cap Charge";#N/A,#N/A,FALSE,"Cost C";#N/A,#N/A,FALSE,"PP&amp;E";#N/A,#N/A,FALSE,"R&amp;D"}</definedName>
    <definedName name="____________PAG1">#REF!</definedName>
    <definedName name="____________PAG2">#REF!</definedName>
    <definedName name="____________pas1">#REF!</definedName>
    <definedName name="____________pas2">#REF!</definedName>
    <definedName name="____________pat1">#REF!</definedName>
    <definedName name="____________pay1">#REF!</definedName>
    <definedName name="____________pay4">#REF!</definedName>
    <definedName name="____________PF1">#REF!</definedName>
    <definedName name="____________PF4">#REF!</definedName>
    <definedName name="____________PF5">#REF!</definedName>
    <definedName name="____________R" localSheetId="13" hidden="1">{#N/A,#N/A,FALSE,"GRAFICO";#N/A,#N/A,FALSE,"CAJA (2)";#N/A,#N/A,FALSE,"TERCEROS-PROMEDIO";#N/A,#N/A,FALSE,"CAJA";#N/A,#N/A,FALSE,"INGRESOS1995-2003";#N/A,#N/A,FALSE,"GASTOS1995-2003"}</definedName>
    <definedName name="____________R" localSheetId="6" hidden="1">{#N/A,#N/A,FALSE,"GRAFICO";#N/A,#N/A,FALSE,"CAJA (2)";#N/A,#N/A,FALSE,"TERCEROS-PROMEDIO";#N/A,#N/A,FALSE,"CAJA";#N/A,#N/A,FALSE,"INGRESOS1995-2003";#N/A,#N/A,FALSE,"GASTOS1995-2003"}</definedName>
    <definedName name="____________R" hidden="1">{#N/A,#N/A,FALSE,"GRAFICO";#N/A,#N/A,FALSE,"CAJA (2)";#N/A,#N/A,FALSE,"TERCEROS-PROMEDIO";#N/A,#N/A,FALSE,"CAJA";#N/A,#N/A,FALSE,"INGRESOS1995-2003";#N/A,#N/A,FALSE,"GASTOS1995-2003"}</definedName>
    <definedName name="____________TR10">#REF!</definedName>
    <definedName name="____________TR11">#REF!</definedName>
    <definedName name="____________TR12">#REF!</definedName>
    <definedName name="____________TR13">#REF!</definedName>
    <definedName name="____________TR14">#REF!</definedName>
    <definedName name="____________TR15">#REF!</definedName>
    <definedName name="____________TR16">#REF!</definedName>
    <definedName name="____________XX1">#REF!</definedName>
    <definedName name="____________XX10">#REF!</definedName>
    <definedName name="____________XX11">#REF!</definedName>
    <definedName name="____________XX12">#REF!</definedName>
    <definedName name="____________XX2">#REF!</definedName>
    <definedName name="____________XX3">#REF!</definedName>
    <definedName name="____________XX4">#REF!</definedName>
    <definedName name="____________XX5">#REF!</definedName>
    <definedName name="____________XX6">#REF!</definedName>
    <definedName name="____________XX7">#REF!</definedName>
    <definedName name="____________XX8">#REF!</definedName>
    <definedName name="____________XX9">#REF!</definedName>
    <definedName name="___________act1">#REF!</definedName>
    <definedName name="___________act2">#REF!</definedName>
    <definedName name="___________act3">#REF!</definedName>
    <definedName name="___________apf1">#REF!</definedName>
    <definedName name="___________arp1">#REF!</definedName>
    <definedName name="___________cmd1">#REF!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15">#REF!</definedName>
    <definedName name="___________DAT16">#REF!</definedName>
    <definedName name="___________DAT17">#REF!</definedName>
    <definedName name="___________DAT18">#REF!</definedName>
    <definedName name="___________DAT19">#REF!</definedName>
    <definedName name="___________DAT2">#REF!</definedName>
    <definedName name="___________DAT20">#REF!</definedName>
    <definedName name="___________DAT21">#REF!</definedName>
    <definedName name="___________DAT22">#REF!</definedName>
    <definedName name="___________DAT23">#REF!</definedName>
    <definedName name="___________DAT24">#REF!</definedName>
    <definedName name="___________DAT25">#REF!</definedName>
    <definedName name="___________DAT26">#REF!</definedName>
    <definedName name="___________DAT27">#REF!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END1">#REF!</definedName>
    <definedName name="___________gas1">#REF!</definedName>
    <definedName name="___________gas2">#REF!</definedName>
    <definedName name="___________gas3">#REF!</definedName>
    <definedName name="___________gas4">#REF!</definedName>
    <definedName name="___________gas5">#REF!</definedName>
    <definedName name="___________GND1">#REF!</definedName>
    <definedName name="___________GND2">#REF!</definedName>
    <definedName name="___________GND3">#REF!</definedName>
    <definedName name="___________GND4">#REF!</definedName>
    <definedName name="___________GND5">#REF!</definedName>
    <definedName name="___________GTO1">#REF!</definedName>
    <definedName name="___________IMP1">#REF!</definedName>
    <definedName name="___________ing1">#REF!</definedName>
    <definedName name="___________ing2">#REF!</definedName>
    <definedName name="___________ing3">#REF!</definedName>
    <definedName name="___________isa1">#REF!</definedName>
    <definedName name="___________isa3">#REF!</definedName>
    <definedName name="___________new1" localSheetId="13" hidden="1">{#N/A,#N/A,FALSE,"SMT1";#N/A,#N/A,FALSE,"SMT2";#N/A,#N/A,FALSE,"Summary";#N/A,#N/A,FALSE,"Graphs";#N/A,#N/A,FALSE,"4 Panel"}</definedName>
    <definedName name="___________new1" localSheetId="6" hidden="1">{#N/A,#N/A,FALSE,"SMT1";#N/A,#N/A,FALSE,"SMT2";#N/A,#N/A,FALSE,"Summary";#N/A,#N/A,FALSE,"Graphs";#N/A,#N/A,FALSE,"4 Panel"}</definedName>
    <definedName name="___________new1" hidden="1">{#N/A,#N/A,FALSE,"SMT1";#N/A,#N/A,FALSE,"SMT2";#N/A,#N/A,FALSE,"Summary";#N/A,#N/A,FALSE,"Graphs";#N/A,#N/A,FALSE,"4 Panel"}</definedName>
    <definedName name="___________New15" localSheetId="13" hidden="1">{"EVA",#N/A,FALSE,"SMT2";#N/A,#N/A,FALSE,"Summary";#N/A,#N/A,FALSE,"Graphs";#N/A,#N/A,FALSE,"4 Panel"}</definedName>
    <definedName name="___________New15" localSheetId="6" hidden="1">{"EVA",#N/A,FALSE,"SMT2";#N/A,#N/A,FALSE,"Summary";#N/A,#N/A,FALSE,"Graphs";#N/A,#N/A,FALSE,"4 Panel"}</definedName>
    <definedName name="___________New15" hidden="1">{"EVA",#N/A,FALSE,"SMT2";#N/A,#N/A,FALSE,"Summary";#N/A,#N/A,FALSE,"Graphs";#N/A,#N/A,FALSE,"4 Panel"}</definedName>
    <definedName name="___________New16" localSheetId="13" hidden="1">{#N/A,#N/A,FALSE,"SMT1";#N/A,#N/A,FALSE,"SMT2";#N/A,#N/A,FALSE,"Summary";#N/A,#N/A,FALSE,"Graphs";#N/A,#N/A,FALSE,"4 Panel"}</definedName>
    <definedName name="___________New16" localSheetId="6" hidden="1">{#N/A,#N/A,FALSE,"SMT1";#N/A,#N/A,FALSE,"SMT2";#N/A,#N/A,FALSE,"Summary";#N/A,#N/A,FALSE,"Graphs";#N/A,#N/A,FALSE,"4 Panel"}</definedName>
    <definedName name="___________New16" hidden="1">{#N/A,#N/A,FALSE,"SMT1";#N/A,#N/A,FALSE,"SMT2";#N/A,#N/A,FALSE,"Summary";#N/A,#N/A,FALSE,"Graphs";#N/A,#N/A,FALSE,"4 Panel"}</definedName>
    <definedName name="___________New17" localSheetId="13" hidden="1">{#N/A,#N/A,FALSE,"SMT1";#N/A,#N/A,FALSE,"SMT2";#N/A,#N/A,FALSE,"Summary";#N/A,#N/A,FALSE,"Graphs";#N/A,#N/A,FALSE,"4 Panel"}</definedName>
    <definedName name="___________New17" localSheetId="6" hidden="1">{#N/A,#N/A,FALSE,"SMT1";#N/A,#N/A,FALSE,"SMT2";#N/A,#N/A,FALSE,"Summary";#N/A,#N/A,FALSE,"Graphs";#N/A,#N/A,FALSE,"4 Panel"}</definedName>
    <definedName name="___________New17" hidden="1">{#N/A,#N/A,FALSE,"SMT1";#N/A,#N/A,FALSE,"SMT2";#N/A,#N/A,FALSE,"Summary";#N/A,#N/A,FALSE,"Graphs";#N/A,#N/A,FALSE,"4 Panel"}</definedName>
    <definedName name="___________New18" localSheetId="13" hidden="1">{#N/A,#N/A,FALSE,"Full";#N/A,#N/A,FALSE,"Half";#N/A,#N/A,FALSE,"Op Expenses";#N/A,#N/A,FALSE,"Cap Charge";#N/A,#N/A,FALSE,"Cost C";#N/A,#N/A,FALSE,"PP&amp;E";#N/A,#N/A,FALSE,"R&amp;D"}</definedName>
    <definedName name="___________New18" localSheetId="6" hidden="1">{#N/A,#N/A,FALSE,"Full";#N/A,#N/A,FALSE,"Half";#N/A,#N/A,FALSE,"Op Expenses";#N/A,#N/A,FALSE,"Cap Charge";#N/A,#N/A,FALSE,"Cost C";#N/A,#N/A,FALSE,"PP&amp;E";#N/A,#N/A,FALSE,"R&amp;D"}</definedName>
    <definedName name="___________New18" hidden="1">{#N/A,#N/A,FALSE,"Full";#N/A,#N/A,FALSE,"Half";#N/A,#N/A,FALSE,"Op Expenses";#N/A,#N/A,FALSE,"Cap Charge";#N/A,#N/A,FALSE,"Cost C";#N/A,#N/A,FALSE,"PP&amp;E";#N/A,#N/A,FALSE,"R&amp;D"}</definedName>
    <definedName name="___________New19" localSheetId="13" hidden="1">{"EVA",#N/A,FALSE,"SMT2";#N/A,#N/A,FALSE,"Summary";#N/A,#N/A,FALSE,"Graphs";#N/A,#N/A,FALSE,"4 Panel"}</definedName>
    <definedName name="___________New19" localSheetId="6" hidden="1">{"EVA",#N/A,FALSE,"SMT2";#N/A,#N/A,FALSE,"Summary";#N/A,#N/A,FALSE,"Graphs";#N/A,#N/A,FALSE,"4 Panel"}</definedName>
    <definedName name="___________New19" hidden="1">{"EVA",#N/A,FALSE,"SMT2";#N/A,#N/A,FALSE,"Summary";#N/A,#N/A,FALSE,"Graphs";#N/A,#N/A,FALSE,"4 Panel"}</definedName>
    <definedName name="___________New20" localSheetId="13" hidden="1">{#N/A,#N/A,FALSE,"SMT1";#N/A,#N/A,FALSE,"SMT2";#N/A,#N/A,FALSE,"Summary";#N/A,#N/A,FALSE,"Graphs";#N/A,#N/A,FALSE,"4 Panel"}</definedName>
    <definedName name="___________New20" localSheetId="6" hidden="1">{#N/A,#N/A,FALSE,"SMT1";#N/A,#N/A,FALSE,"SMT2";#N/A,#N/A,FALSE,"Summary";#N/A,#N/A,FALSE,"Graphs";#N/A,#N/A,FALSE,"4 Panel"}</definedName>
    <definedName name="___________New20" hidden="1">{#N/A,#N/A,FALSE,"SMT1";#N/A,#N/A,FALSE,"SMT2";#N/A,#N/A,FALSE,"Summary";#N/A,#N/A,FALSE,"Graphs";#N/A,#N/A,FALSE,"4 Panel"}</definedName>
    <definedName name="___________New21" localSheetId="13" hidden="1">{#N/A,#N/A,FALSE,"Full";#N/A,#N/A,FALSE,"Half";#N/A,#N/A,FALSE,"Op Expenses";#N/A,#N/A,FALSE,"Cap Charge";#N/A,#N/A,FALSE,"Cost C";#N/A,#N/A,FALSE,"PP&amp;E";#N/A,#N/A,FALSE,"R&amp;D"}</definedName>
    <definedName name="___________New21" localSheetId="6" hidden="1">{#N/A,#N/A,FALSE,"Full";#N/A,#N/A,FALSE,"Half";#N/A,#N/A,FALSE,"Op Expenses";#N/A,#N/A,FALSE,"Cap Charge";#N/A,#N/A,FALSE,"Cost C";#N/A,#N/A,FALSE,"PP&amp;E";#N/A,#N/A,FALSE,"R&amp;D"}</definedName>
    <definedName name="___________New21" hidden="1">{#N/A,#N/A,FALSE,"Full";#N/A,#N/A,FALSE,"Half";#N/A,#N/A,FALSE,"Op Expenses";#N/A,#N/A,FALSE,"Cap Charge";#N/A,#N/A,FALSE,"Cost C";#N/A,#N/A,FALSE,"PP&amp;E";#N/A,#N/A,FALSE,"R&amp;D"}</definedName>
    <definedName name="___________NEW3" localSheetId="13" hidden="1">{#N/A,#N/A,FALSE,"SMT1";#N/A,#N/A,FALSE,"SMT2";#N/A,#N/A,FALSE,"Summary";#N/A,#N/A,FALSE,"Graphs";#N/A,#N/A,FALSE,"4 Panel"}</definedName>
    <definedName name="___________NEW3" localSheetId="6" hidden="1">{#N/A,#N/A,FALSE,"SMT1";#N/A,#N/A,FALSE,"SMT2";#N/A,#N/A,FALSE,"Summary";#N/A,#N/A,FALSE,"Graphs";#N/A,#N/A,FALSE,"4 Panel"}</definedName>
    <definedName name="___________NEW3" hidden="1">{#N/A,#N/A,FALSE,"SMT1";#N/A,#N/A,FALSE,"SMT2";#N/A,#N/A,FALSE,"Summary";#N/A,#N/A,FALSE,"Graphs";#N/A,#N/A,FALSE,"4 Panel"}</definedName>
    <definedName name="___________nEW30" localSheetId="13" hidden="1">{"EVA",#N/A,FALSE,"SMT2";#N/A,#N/A,FALSE,"Summary";#N/A,#N/A,FALSE,"Graphs";#N/A,#N/A,FALSE,"4 Panel"}</definedName>
    <definedName name="___________nEW30" localSheetId="6" hidden="1">{"EVA",#N/A,FALSE,"SMT2";#N/A,#N/A,FALSE,"Summary";#N/A,#N/A,FALSE,"Graphs";#N/A,#N/A,FALSE,"4 Panel"}</definedName>
    <definedName name="___________nEW30" hidden="1">{"EVA",#N/A,FALSE,"SMT2";#N/A,#N/A,FALSE,"Summary";#N/A,#N/A,FALSE,"Graphs";#N/A,#N/A,FALSE,"4 Panel"}</definedName>
    <definedName name="___________New31" localSheetId="13" hidden="1">{#N/A,#N/A,FALSE,"SMT1";#N/A,#N/A,FALSE,"SMT2";#N/A,#N/A,FALSE,"Summary";#N/A,#N/A,FALSE,"Graphs";#N/A,#N/A,FALSE,"4 Panel"}</definedName>
    <definedName name="___________New31" localSheetId="6" hidden="1">{#N/A,#N/A,FALSE,"SMT1";#N/A,#N/A,FALSE,"SMT2";#N/A,#N/A,FALSE,"Summary";#N/A,#N/A,FALSE,"Graphs";#N/A,#N/A,FALSE,"4 Panel"}</definedName>
    <definedName name="___________New31" hidden="1">{#N/A,#N/A,FALSE,"SMT1";#N/A,#N/A,FALSE,"SMT2";#N/A,#N/A,FALSE,"Summary";#N/A,#N/A,FALSE,"Graphs";#N/A,#N/A,FALSE,"4 Panel"}</definedName>
    <definedName name="___________New32" localSheetId="13" hidden="1">{#N/A,#N/A,FALSE,"SMT1";#N/A,#N/A,FALSE,"SMT2";#N/A,#N/A,FALSE,"Summary";#N/A,#N/A,FALSE,"Graphs";#N/A,#N/A,FALSE,"4 Panel"}</definedName>
    <definedName name="___________New32" localSheetId="6" hidden="1">{#N/A,#N/A,FALSE,"SMT1";#N/A,#N/A,FALSE,"SMT2";#N/A,#N/A,FALSE,"Summary";#N/A,#N/A,FALSE,"Graphs";#N/A,#N/A,FALSE,"4 Panel"}</definedName>
    <definedName name="___________New32" hidden="1">{#N/A,#N/A,FALSE,"SMT1";#N/A,#N/A,FALSE,"SMT2";#N/A,#N/A,FALSE,"Summary";#N/A,#N/A,FALSE,"Graphs";#N/A,#N/A,FALSE,"4 Panel"}</definedName>
    <definedName name="___________New33" localSheetId="13" hidden="1">{#N/A,#N/A,FALSE,"Full";#N/A,#N/A,FALSE,"Half";#N/A,#N/A,FALSE,"Op Expenses";#N/A,#N/A,FALSE,"Cap Charge";#N/A,#N/A,FALSE,"Cost C";#N/A,#N/A,FALSE,"PP&amp;E";#N/A,#N/A,FALSE,"R&amp;D"}</definedName>
    <definedName name="___________New33" localSheetId="6" hidden="1">{#N/A,#N/A,FALSE,"Full";#N/A,#N/A,FALSE,"Half";#N/A,#N/A,FALSE,"Op Expenses";#N/A,#N/A,FALSE,"Cap Charge";#N/A,#N/A,FALSE,"Cost C";#N/A,#N/A,FALSE,"PP&amp;E";#N/A,#N/A,FALSE,"R&amp;D"}</definedName>
    <definedName name="___________New33" hidden="1">{#N/A,#N/A,FALSE,"Full";#N/A,#N/A,FALSE,"Half";#N/A,#N/A,FALSE,"Op Expenses";#N/A,#N/A,FALSE,"Cap Charge";#N/A,#N/A,FALSE,"Cost C";#N/A,#N/A,FALSE,"PP&amp;E";#N/A,#N/A,FALSE,"R&amp;D"}</definedName>
    <definedName name="___________New34" localSheetId="13" hidden="1">{"EVA",#N/A,FALSE,"SMT2";#N/A,#N/A,FALSE,"Summary";#N/A,#N/A,FALSE,"Graphs";#N/A,#N/A,FALSE,"4 Panel"}</definedName>
    <definedName name="___________New34" localSheetId="6" hidden="1">{"EVA",#N/A,FALSE,"SMT2";#N/A,#N/A,FALSE,"Summary";#N/A,#N/A,FALSE,"Graphs";#N/A,#N/A,FALSE,"4 Panel"}</definedName>
    <definedName name="___________New34" hidden="1">{"EVA",#N/A,FALSE,"SMT2";#N/A,#N/A,FALSE,"Summary";#N/A,#N/A,FALSE,"Graphs";#N/A,#N/A,FALSE,"4 Panel"}</definedName>
    <definedName name="___________New35" localSheetId="13" hidden="1">{#N/A,#N/A,FALSE,"SMT1";#N/A,#N/A,FALSE,"SMT2";#N/A,#N/A,FALSE,"Summary";#N/A,#N/A,FALSE,"Graphs";#N/A,#N/A,FALSE,"4 Panel"}</definedName>
    <definedName name="___________New35" localSheetId="6" hidden="1">{#N/A,#N/A,FALSE,"SMT1";#N/A,#N/A,FALSE,"SMT2";#N/A,#N/A,FALSE,"Summary";#N/A,#N/A,FALSE,"Graphs";#N/A,#N/A,FALSE,"4 Panel"}</definedName>
    <definedName name="___________New35" hidden="1">{#N/A,#N/A,FALSE,"SMT1";#N/A,#N/A,FALSE,"SMT2";#N/A,#N/A,FALSE,"Summary";#N/A,#N/A,FALSE,"Graphs";#N/A,#N/A,FALSE,"4 Panel"}</definedName>
    <definedName name="___________New36" localSheetId="13" hidden="1">{#N/A,#N/A,FALSE,"Full";#N/A,#N/A,FALSE,"Half";#N/A,#N/A,FALSE,"Op Expenses";#N/A,#N/A,FALSE,"Cap Charge";#N/A,#N/A,FALSE,"Cost C";#N/A,#N/A,FALSE,"PP&amp;E";#N/A,#N/A,FALSE,"R&amp;D"}</definedName>
    <definedName name="___________New36" localSheetId="6" hidden="1">{#N/A,#N/A,FALSE,"Full";#N/A,#N/A,FALSE,"Half";#N/A,#N/A,FALSE,"Op Expenses";#N/A,#N/A,FALSE,"Cap Charge";#N/A,#N/A,FALSE,"Cost C";#N/A,#N/A,FALSE,"PP&amp;E";#N/A,#N/A,FALSE,"R&amp;D"}</definedName>
    <definedName name="___________New36" hidden="1">{#N/A,#N/A,FALSE,"Full";#N/A,#N/A,FALSE,"Half";#N/A,#N/A,FALSE,"Op Expenses";#N/A,#N/A,FALSE,"Cap Charge";#N/A,#N/A,FALSE,"Cost C";#N/A,#N/A,FALSE,"PP&amp;E";#N/A,#N/A,FALSE,"R&amp;D"}</definedName>
    <definedName name="___________NEW4" localSheetId="13" hidden="1">{#N/A,#N/A,FALSE,"Full";#N/A,#N/A,FALSE,"Half";#N/A,#N/A,FALSE,"Op Expenses";#N/A,#N/A,FALSE,"Cap Charge";#N/A,#N/A,FALSE,"Cost C";#N/A,#N/A,FALSE,"PP&amp;E";#N/A,#N/A,FALSE,"R&amp;D"}</definedName>
    <definedName name="___________NEW4" localSheetId="6" hidden="1">{#N/A,#N/A,FALSE,"Full";#N/A,#N/A,FALSE,"Half";#N/A,#N/A,FALSE,"Op Expenses";#N/A,#N/A,FALSE,"Cap Charge";#N/A,#N/A,FALSE,"Cost C";#N/A,#N/A,FALSE,"PP&amp;E";#N/A,#N/A,FALSE,"R&amp;D"}</definedName>
    <definedName name="___________NEW4" hidden="1">{#N/A,#N/A,FALSE,"Full";#N/A,#N/A,FALSE,"Half";#N/A,#N/A,FALSE,"Op Expenses";#N/A,#N/A,FALSE,"Cap Charge";#N/A,#N/A,FALSE,"Cost C";#N/A,#N/A,FALSE,"PP&amp;E";#N/A,#N/A,FALSE,"R&amp;D"}</definedName>
    <definedName name="___________PAG1">#REF!</definedName>
    <definedName name="___________PAG2">#REF!</definedName>
    <definedName name="___________pas1">#REF!</definedName>
    <definedName name="___________pas2">#REF!</definedName>
    <definedName name="___________pat1">#REF!</definedName>
    <definedName name="___________pay1">#REF!</definedName>
    <definedName name="___________pay4">#REF!</definedName>
    <definedName name="___________PF1">#REF!</definedName>
    <definedName name="___________PF4">#REF!</definedName>
    <definedName name="___________PF5">#REF!</definedName>
    <definedName name="___________R" localSheetId="13" hidden="1">{#N/A,#N/A,FALSE,"GRAFICO";#N/A,#N/A,FALSE,"CAJA (2)";#N/A,#N/A,FALSE,"TERCEROS-PROMEDIO";#N/A,#N/A,FALSE,"CAJA";#N/A,#N/A,FALSE,"INGRESOS1995-2003";#N/A,#N/A,FALSE,"GASTOS1995-2003"}</definedName>
    <definedName name="___________R" localSheetId="6" hidden="1">{#N/A,#N/A,FALSE,"GRAFICO";#N/A,#N/A,FALSE,"CAJA (2)";#N/A,#N/A,FALSE,"TERCEROS-PROMEDIO";#N/A,#N/A,FALSE,"CAJA";#N/A,#N/A,FALSE,"INGRESOS1995-2003";#N/A,#N/A,FALSE,"GASTOS1995-2003"}</definedName>
    <definedName name="___________R" hidden="1">{#N/A,#N/A,FALSE,"GRAFICO";#N/A,#N/A,FALSE,"CAJA (2)";#N/A,#N/A,FALSE,"TERCEROS-PROMEDIO";#N/A,#N/A,FALSE,"CAJA";#N/A,#N/A,FALSE,"INGRESOS1995-2003";#N/A,#N/A,FALSE,"GASTOS1995-2003"}</definedName>
    <definedName name="___________TR10">#REF!</definedName>
    <definedName name="___________TR11">#REF!</definedName>
    <definedName name="___________TR12">#REF!</definedName>
    <definedName name="___________TR13">#REF!</definedName>
    <definedName name="___________TR14">#REF!</definedName>
    <definedName name="___________TR15">#REF!</definedName>
    <definedName name="___________TR16">#REF!</definedName>
    <definedName name="___________XX1">#REF!</definedName>
    <definedName name="___________XX10">#REF!</definedName>
    <definedName name="___________XX11">#REF!</definedName>
    <definedName name="___________XX12">#REF!</definedName>
    <definedName name="___________XX2">#REF!</definedName>
    <definedName name="___________XX3">#REF!</definedName>
    <definedName name="___________XX4">#REF!</definedName>
    <definedName name="___________XX5">#REF!</definedName>
    <definedName name="___________XX6">#REF!</definedName>
    <definedName name="___________XX7">#REF!</definedName>
    <definedName name="___________XX8">#REF!</definedName>
    <definedName name="___________XX9">#REF!</definedName>
    <definedName name="__________act1">#REF!</definedName>
    <definedName name="__________act2">#REF!</definedName>
    <definedName name="__________act3">#REF!</definedName>
    <definedName name="__________apf1">#REF!</definedName>
    <definedName name="__________arp1">#REF!</definedName>
    <definedName name="__________cmd1">#REF!</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15">#REF!</definedName>
    <definedName name="__________DAT16">#REF!</definedName>
    <definedName name="__________DAT17">#REF!</definedName>
    <definedName name="__________DAT18">#REF!</definedName>
    <definedName name="__________DAT19">#REF!</definedName>
    <definedName name="__________DAT2">#REF!</definedName>
    <definedName name="__________DAT20">#REF!</definedName>
    <definedName name="__________DAT21">#REF!</definedName>
    <definedName name="__________DAT22">#REF!</definedName>
    <definedName name="__________DAT23">#REF!</definedName>
    <definedName name="__________DAT24">#REF!</definedName>
    <definedName name="__________DAT25">#REF!</definedName>
    <definedName name="__________DAT26">#REF!</definedName>
    <definedName name="__________DAT27">#REF!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END1">#REF!</definedName>
    <definedName name="__________gas1">#REF!</definedName>
    <definedName name="__________gas2">#REF!</definedName>
    <definedName name="__________gas3">#REF!</definedName>
    <definedName name="__________gas4">#REF!</definedName>
    <definedName name="__________gas5">#REF!</definedName>
    <definedName name="__________GND1">#REF!</definedName>
    <definedName name="__________GND2">#REF!</definedName>
    <definedName name="__________GND3">#REF!</definedName>
    <definedName name="__________GND4">#REF!</definedName>
    <definedName name="__________GND5">#REF!</definedName>
    <definedName name="__________GTO1">#REF!</definedName>
    <definedName name="__________IMP1">#REF!</definedName>
    <definedName name="__________ing1">#REF!</definedName>
    <definedName name="__________ing2">#REF!</definedName>
    <definedName name="__________ing3">#REF!</definedName>
    <definedName name="__________isa1">#REF!</definedName>
    <definedName name="__________isa3">#REF!</definedName>
    <definedName name="__________new1" localSheetId="13" hidden="1">{#N/A,#N/A,FALSE,"SMT1";#N/A,#N/A,FALSE,"SMT2";#N/A,#N/A,FALSE,"Summary";#N/A,#N/A,FALSE,"Graphs";#N/A,#N/A,FALSE,"4 Panel"}</definedName>
    <definedName name="__________new1" localSheetId="6" hidden="1">{#N/A,#N/A,FALSE,"SMT1";#N/A,#N/A,FALSE,"SMT2";#N/A,#N/A,FALSE,"Summary";#N/A,#N/A,FALSE,"Graphs";#N/A,#N/A,FALSE,"4 Panel"}</definedName>
    <definedName name="__________new1" hidden="1">{#N/A,#N/A,FALSE,"SMT1";#N/A,#N/A,FALSE,"SMT2";#N/A,#N/A,FALSE,"Summary";#N/A,#N/A,FALSE,"Graphs";#N/A,#N/A,FALSE,"4 Panel"}</definedName>
    <definedName name="__________New15" localSheetId="13" hidden="1">{"EVA",#N/A,FALSE,"SMT2";#N/A,#N/A,FALSE,"Summary";#N/A,#N/A,FALSE,"Graphs";#N/A,#N/A,FALSE,"4 Panel"}</definedName>
    <definedName name="__________New15" localSheetId="6" hidden="1">{"EVA",#N/A,FALSE,"SMT2";#N/A,#N/A,FALSE,"Summary";#N/A,#N/A,FALSE,"Graphs";#N/A,#N/A,FALSE,"4 Panel"}</definedName>
    <definedName name="__________New15" hidden="1">{"EVA",#N/A,FALSE,"SMT2";#N/A,#N/A,FALSE,"Summary";#N/A,#N/A,FALSE,"Graphs";#N/A,#N/A,FALSE,"4 Panel"}</definedName>
    <definedName name="__________New16" localSheetId="13" hidden="1">{#N/A,#N/A,FALSE,"SMT1";#N/A,#N/A,FALSE,"SMT2";#N/A,#N/A,FALSE,"Summary";#N/A,#N/A,FALSE,"Graphs";#N/A,#N/A,FALSE,"4 Panel"}</definedName>
    <definedName name="__________New16" localSheetId="6" hidden="1">{#N/A,#N/A,FALSE,"SMT1";#N/A,#N/A,FALSE,"SMT2";#N/A,#N/A,FALSE,"Summary";#N/A,#N/A,FALSE,"Graphs";#N/A,#N/A,FALSE,"4 Panel"}</definedName>
    <definedName name="__________New16" hidden="1">{#N/A,#N/A,FALSE,"SMT1";#N/A,#N/A,FALSE,"SMT2";#N/A,#N/A,FALSE,"Summary";#N/A,#N/A,FALSE,"Graphs";#N/A,#N/A,FALSE,"4 Panel"}</definedName>
    <definedName name="__________New17" localSheetId="13" hidden="1">{#N/A,#N/A,FALSE,"SMT1";#N/A,#N/A,FALSE,"SMT2";#N/A,#N/A,FALSE,"Summary";#N/A,#N/A,FALSE,"Graphs";#N/A,#N/A,FALSE,"4 Panel"}</definedName>
    <definedName name="__________New17" localSheetId="6" hidden="1">{#N/A,#N/A,FALSE,"SMT1";#N/A,#N/A,FALSE,"SMT2";#N/A,#N/A,FALSE,"Summary";#N/A,#N/A,FALSE,"Graphs";#N/A,#N/A,FALSE,"4 Panel"}</definedName>
    <definedName name="__________New17" hidden="1">{#N/A,#N/A,FALSE,"SMT1";#N/A,#N/A,FALSE,"SMT2";#N/A,#N/A,FALSE,"Summary";#N/A,#N/A,FALSE,"Graphs";#N/A,#N/A,FALSE,"4 Panel"}</definedName>
    <definedName name="__________New18" localSheetId="13" hidden="1">{#N/A,#N/A,FALSE,"Full";#N/A,#N/A,FALSE,"Half";#N/A,#N/A,FALSE,"Op Expenses";#N/A,#N/A,FALSE,"Cap Charge";#N/A,#N/A,FALSE,"Cost C";#N/A,#N/A,FALSE,"PP&amp;E";#N/A,#N/A,FALSE,"R&amp;D"}</definedName>
    <definedName name="__________New18" localSheetId="6" hidden="1">{#N/A,#N/A,FALSE,"Full";#N/A,#N/A,FALSE,"Half";#N/A,#N/A,FALSE,"Op Expenses";#N/A,#N/A,FALSE,"Cap Charge";#N/A,#N/A,FALSE,"Cost C";#N/A,#N/A,FALSE,"PP&amp;E";#N/A,#N/A,FALSE,"R&amp;D"}</definedName>
    <definedName name="__________New18" hidden="1">{#N/A,#N/A,FALSE,"Full";#N/A,#N/A,FALSE,"Half";#N/A,#N/A,FALSE,"Op Expenses";#N/A,#N/A,FALSE,"Cap Charge";#N/A,#N/A,FALSE,"Cost C";#N/A,#N/A,FALSE,"PP&amp;E";#N/A,#N/A,FALSE,"R&amp;D"}</definedName>
    <definedName name="__________New19" localSheetId="13" hidden="1">{"EVA",#N/A,FALSE,"SMT2";#N/A,#N/A,FALSE,"Summary";#N/A,#N/A,FALSE,"Graphs";#N/A,#N/A,FALSE,"4 Panel"}</definedName>
    <definedName name="__________New19" localSheetId="6" hidden="1">{"EVA",#N/A,FALSE,"SMT2";#N/A,#N/A,FALSE,"Summary";#N/A,#N/A,FALSE,"Graphs";#N/A,#N/A,FALSE,"4 Panel"}</definedName>
    <definedName name="__________New19" hidden="1">{"EVA",#N/A,FALSE,"SMT2";#N/A,#N/A,FALSE,"Summary";#N/A,#N/A,FALSE,"Graphs";#N/A,#N/A,FALSE,"4 Panel"}</definedName>
    <definedName name="__________New20" localSheetId="13" hidden="1">{#N/A,#N/A,FALSE,"SMT1";#N/A,#N/A,FALSE,"SMT2";#N/A,#N/A,FALSE,"Summary";#N/A,#N/A,FALSE,"Graphs";#N/A,#N/A,FALSE,"4 Panel"}</definedName>
    <definedName name="__________New20" localSheetId="6" hidden="1">{#N/A,#N/A,FALSE,"SMT1";#N/A,#N/A,FALSE,"SMT2";#N/A,#N/A,FALSE,"Summary";#N/A,#N/A,FALSE,"Graphs";#N/A,#N/A,FALSE,"4 Panel"}</definedName>
    <definedName name="__________New20" hidden="1">{#N/A,#N/A,FALSE,"SMT1";#N/A,#N/A,FALSE,"SMT2";#N/A,#N/A,FALSE,"Summary";#N/A,#N/A,FALSE,"Graphs";#N/A,#N/A,FALSE,"4 Panel"}</definedName>
    <definedName name="__________New21" localSheetId="13" hidden="1">{#N/A,#N/A,FALSE,"Full";#N/A,#N/A,FALSE,"Half";#N/A,#N/A,FALSE,"Op Expenses";#N/A,#N/A,FALSE,"Cap Charge";#N/A,#N/A,FALSE,"Cost C";#N/A,#N/A,FALSE,"PP&amp;E";#N/A,#N/A,FALSE,"R&amp;D"}</definedName>
    <definedName name="__________New21" localSheetId="6" hidden="1">{#N/A,#N/A,FALSE,"Full";#N/A,#N/A,FALSE,"Half";#N/A,#N/A,FALSE,"Op Expenses";#N/A,#N/A,FALSE,"Cap Charge";#N/A,#N/A,FALSE,"Cost C";#N/A,#N/A,FALSE,"PP&amp;E";#N/A,#N/A,FALSE,"R&amp;D"}</definedName>
    <definedName name="__________New21" hidden="1">{#N/A,#N/A,FALSE,"Full";#N/A,#N/A,FALSE,"Half";#N/A,#N/A,FALSE,"Op Expenses";#N/A,#N/A,FALSE,"Cap Charge";#N/A,#N/A,FALSE,"Cost C";#N/A,#N/A,FALSE,"PP&amp;E";#N/A,#N/A,FALSE,"R&amp;D"}</definedName>
    <definedName name="__________NEW3" localSheetId="13" hidden="1">{#N/A,#N/A,FALSE,"SMT1";#N/A,#N/A,FALSE,"SMT2";#N/A,#N/A,FALSE,"Summary";#N/A,#N/A,FALSE,"Graphs";#N/A,#N/A,FALSE,"4 Panel"}</definedName>
    <definedName name="__________NEW3" localSheetId="6" hidden="1">{#N/A,#N/A,FALSE,"SMT1";#N/A,#N/A,FALSE,"SMT2";#N/A,#N/A,FALSE,"Summary";#N/A,#N/A,FALSE,"Graphs";#N/A,#N/A,FALSE,"4 Panel"}</definedName>
    <definedName name="__________NEW3" hidden="1">{#N/A,#N/A,FALSE,"SMT1";#N/A,#N/A,FALSE,"SMT2";#N/A,#N/A,FALSE,"Summary";#N/A,#N/A,FALSE,"Graphs";#N/A,#N/A,FALSE,"4 Panel"}</definedName>
    <definedName name="__________nEW30" localSheetId="13" hidden="1">{"EVA",#N/A,FALSE,"SMT2";#N/A,#N/A,FALSE,"Summary";#N/A,#N/A,FALSE,"Graphs";#N/A,#N/A,FALSE,"4 Panel"}</definedName>
    <definedName name="__________nEW30" localSheetId="6" hidden="1">{"EVA",#N/A,FALSE,"SMT2";#N/A,#N/A,FALSE,"Summary";#N/A,#N/A,FALSE,"Graphs";#N/A,#N/A,FALSE,"4 Panel"}</definedName>
    <definedName name="__________nEW30" hidden="1">{"EVA",#N/A,FALSE,"SMT2";#N/A,#N/A,FALSE,"Summary";#N/A,#N/A,FALSE,"Graphs";#N/A,#N/A,FALSE,"4 Panel"}</definedName>
    <definedName name="__________New31" localSheetId="13" hidden="1">{#N/A,#N/A,FALSE,"SMT1";#N/A,#N/A,FALSE,"SMT2";#N/A,#N/A,FALSE,"Summary";#N/A,#N/A,FALSE,"Graphs";#N/A,#N/A,FALSE,"4 Panel"}</definedName>
    <definedName name="__________New31" localSheetId="6" hidden="1">{#N/A,#N/A,FALSE,"SMT1";#N/A,#N/A,FALSE,"SMT2";#N/A,#N/A,FALSE,"Summary";#N/A,#N/A,FALSE,"Graphs";#N/A,#N/A,FALSE,"4 Panel"}</definedName>
    <definedName name="__________New31" hidden="1">{#N/A,#N/A,FALSE,"SMT1";#N/A,#N/A,FALSE,"SMT2";#N/A,#N/A,FALSE,"Summary";#N/A,#N/A,FALSE,"Graphs";#N/A,#N/A,FALSE,"4 Panel"}</definedName>
    <definedName name="__________New32" localSheetId="13" hidden="1">{#N/A,#N/A,FALSE,"SMT1";#N/A,#N/A,FALSE,"SMT2";#N/A,#N/A,FALSE,"Summary";#N/A,#N/A,FALSE,"Graphs";#N/A,#N/A,FALSE,"4 Panel"}</definedName>
    <definedName name="__________New32" localSheetId="6" hidden="1">{#N/A,#N/A,FALSE,"SMT1";#N/A,#N/A,FALSE,"SMT2";#N/A,#N/A,FALSE,"Summary";#N/A,#N/A,FALSE,"Graphs";#N/A,#N/A,FALSE,"4 Panel"}</definedName>
    <definedName name="__________New32" hidden="1">{#N/A,#N/A,FALSE,"SMT1";#N/A,#N/A,FALSE,"SMT2";#N/A,#N/A,FALSE,"Summary";#N/A,#N/A,FALSE,"Graphs";#N/A,#N/A,FALSE,"4 Panel"}</definedName>
    <definedName name="__________New33" localSheetId="13" hidden="1">{#N/A,#N/A,FALSE,"Full";#N/A,#N/A,FALSE,"Half";#N/A,#N/A,FALSE,"Op Expenses";#N/A,#N/A,FALSE,"Cap Charge";#N/A,#N/A,FALSE,"Cost C";#N/A,#N/A,FALSE,"PP&amp;E";#N/A,#N/A,FALSE,"R&amp;D"}</definedName>
    <definedName name="__________New33" localSheetId="6" hidden="1">{#N/A,#N/A,FALSE,"Full";#N/A,#N/A,FALSE,"Half";#N/A,#N/A,FALSE,"Op Expenses";#N/A,#N/A,FALSE,"Cap Charge";#N/A,#N/A,FALSE,"Cost C";#N/A,#N/A,FALSE,"PP&amp;E";#N/A,#N/A,FALSE,"R&amp;D"}</definedName>
    <definedName name="__________New33" hidden="1">{#N/A,#N/A,FALSE,"Full";#N/A,#N/A,FALSE,"Half";#N/A,#N/A,FALSE,"Op Expenses";#N/A,#N/A,FALSE,"Cap Charge";#N/A,#N/A,FALSE,"Cost C";#N/A,#N/A,FALSE,"PP&amp;E";#N/A,#N/A,FALSE,"R&amp;D"}</definedName>
    <definedName name="__________New34" localSheetId="13" hidden="1">{"EVA",#N/A,FALSE,"SMT2";#N/A,#N/A,FALSE,"Summary";#N/A,#N/A,FALSE,"Graphs";#N/A,#N/A,FALSE,"4 Panel"}</definedName>
    <definedName name="__________New34" localSheetId="6" hidden="1">{"EVA",#N/A,FALSE,"SMT2";#N/A,#N/A,FALSE,"Summary";#N/A,#N/A,FALSE,"Graphs";#N/A,#N/A,FALSE,"4 Panel"}</definedName>
    <definedName name="__________New34" hidden="1">{"EVA",#N/A,FALSE,"SMT2";#N/A,#N/A,FALSE,"Summary";#N/A,#N/A,FALSE,"Graphs";#N/A,#N/A,FALSE,"4 Panel"}</definedName>
    <definedName name="__________New35" localSheetId="13" hidden="1">{#N/A,#N/A,FALSE,"SMT1";#N/A,#N/A,FALSE,"SMT2";#N/A,#N/A,FALSE,"Summary";#N/A,#N/A,FALSE,"Graphs";#N/A,#N/A,FALSE,"4 Panel"}</definedName>
    <definedName name="__________New35" localSheetId="6" hidden="1">{#N/A,#N/A,FALSE,"SMT1";#N/A,#N/A,FALSE,"SMT2";#N/A,#N/A,FALSE,"Summary";#N/A,#N/A,FALSE,"Graphs";#N/A,#N/A,FALSE,"4 Panel"}</definedName>
    <definedName name="__________New35" hidden="1">{#N/A,#N/A,FALSE,"SMT1";#N/A,#N/A,FALSE,"SMT2";#N/A,#N/A,FALSE,"Summary";#N/A,#N/A,FALSE,"Graphs";#N/A,#N/A,FALSE,"4 Panel"}</definedName>
    <definedName name="__________New36" localSheetId="13" hidden="1">{#N/A,#N/A,FALSE,"Full";#N/A,#N/A,FALSE,"Half";#N/A,#N/A,FALSE,"Op Expenses";#N/A,#N/A,FALSE,"Cap Charge";#N/A,#N/A,FALSE,"Cost C";#N/A,#N/A,FALSE,"PP&amp;E";#N/A,#N/A,FALSE,"R&amp;D"}</definedName>
    <definedName name="__________New36" localSheetId="6" hidden="1">{#N/A,#N/A,FALSE,"Full";#N/A,#N/A,FALSE,"Half";#N/A,#N/A,FALSE,"Op Expenses";#N/A,#N/A,FALSE,"Cap Charge";#N/A,#N/A,FALSE,"Cost C";#N/A,#N/A,FALSE,"PP&amp;E";#N/A,#N/A,FALSE,"R&amp;D"}</definedName>
    <definedName name="__________New36" hidden="1">{#N/A,#N/A,FALSE,"Full";#N/A,#N/A,FALSE,"Half";#N/A,#N/A,FALSE,"Op Expenses";#N/A,#N/A,FALSE,"Cap Charge";#N/A,#N/A,FALSE,"Cost C";#N/A,#N/A,FALSE,"PP&amp;E";#N/A,#N/A,FALSE,"R&amp;D"}</definedName>
    <definedName name="__________NEW4" localSheetId="13" hidden="1">{#N/A,#N/A,FALSE,"Full";#N/A,#N/A,FALSE,"Half";#N/A,#N/A,FALSE,"Op Expenses";#N/A,#N/A,FALSE,"Cap Charge";#N/A,#N/A,FALSE,"Cost C";#N/A,#N/A,FALSE,"PP&amp;E";#N/A,#N/A,FALSE,"R&amp;D"}</definedName>
    <definedName name="__________NEW4" localSheetId="6" hidden="1">{#N/A,#N/A,FALSE,"Full";#N/A,#N/A,FALSE,"Half";#N/A,#N/A,FALSE,"Op Expenses";#N/A,#N/A,FALSE,"Cap Charge";#N/A,#N/A,FALSE,"Cost C";#N/A,#N/A,FALSE,"PP&amp;E";#N/A,#N/A,FALSE,"R&amp;D"}</definedName>
    <definedName name="__________NEW4" hidden="1">{#N/A,#N/A,FALSE,"Full";#N/A,#N/A,FALSE,"Half";#N/A,#N/A,FALSE,"Op Expenses";#N/A,#N/A,FALSE,"Cap Charge";#N/A,#N/A,FALSE,"Cost C";#N/A,#N/A,FALSE,"PP&amp;E";#N/A,#N/A,FALSE,"R&amp;D"}</definedName>
    <definedName name="__________PAG1">#REF!</definedName>
    <definedName name="__________PAG2">#REF!</definedName>
    <definedName name="__________pas1">#REF!</definedName>
    <definedName name="__________pas2">#REF!</definedName>
    <definedName name="__________pat1">#REF!</definedName>
    <definedName name="__________pay1">#REF!</definedName>
    <definedName name="__________pay4">#REF!</definedName>
    <definedName name="__________PF1">#REF!</definedName>
    <definedName name="__________PF4">#REF!</definedName>
    <definedName name="__________PF5">#REF!</definedName>
    <definedName name="__________R" localSheetId="13" hidden="1">{#N/A,#N/A,FALSE,"GRAFICO";#N/A,#N/A,FALSE,"CAJA (2)";#N/A,#N/A,FALSE,"TERCEROS-PROMEDIO";#N/A,#N/A,FALSE,"CAJA";#N/A,#N/A,FALSE,"INGRESOS1995-2003";#N/A,#N/A,FALSE,"GASTOS1995-2003"}</definedName>
    <definedName name="__________R" localSheetId="6" hidden="1">{#N/A,#N/A,FALSE,"GRAFICO";#N/A,#N/A,FALSE,"CAJA (2)";#N/A,#N/A,FALSE,"TERCEROS-PROMEDIO";#N/A,#N/A,FALSE,"CAJA";#N/A,#N/A,FALSE,"INGRESOS1995-2003";#N/A,#N/A,FALSE,"GASTOS1995-2003"}</definedName>
    <definedName name="__________R" hidden="1">{#N/A,#N/A,FALSE,"GRAFICO";#N/A,#N/A,FALSE,"CAJA (2)";#N/A,#N/A,FALSE,"TERCEROS-PROMEDIO";#N/A,#N/A,FALSE,"CAJA";#N/A,#N/A,FALSE,"INGRESOS1995-2003";#N/A,#N/A,FALSE,"GASTOS1995-2003"}</definedName>
    <definedName name="__________RA1">#N/A</definedName>
    <definedName name="__________RA2">#N/A</definedName>
    <definedName name="__________RA3">#REF!</definedName>
    <definedName name="__________RA4">#REF!</definedName>
    <definedName name="__________RA5">#REF!</definedName>
    <definedName name="__________RA6">#N/A</definedName>
    <definedName name="__________TR10">#REF!</definedName>
    <definedName name="__________TR11">#REF!</definedName>
    <definedName name="__________TR12">#REF!</definedName>
    <definedName name="__________TR13">#REF!</definedName>
    <definedName name="__________TR14">#REF!</definedName>
    <definedName name="__________TR15">#REF!</definedName>
    <definedName name="__________TR16">#REF!</definedName>
    <definedName name="__________XX1">#REF!</definedName>
    <definedName name="__________XX10">#REF!</definedName>
    <definedName name="__________XX11">#REF!</definedName>
    <definedName name="__________XX12">#REF!</definedName>
    <definedName name="__________XX2">#REF!</definedName>
    <definedName name="__________XX3">#REF!</definedName>
    <definedName name="__________XX4">#REF!</definedName>
    <definedName name="__________XX5">#REF!</definedName>
    <definedName name="__________XX6">#REF!</definedName>
    <definedName name="__________XX7">#REF!</definedName>
    <definedName name="__________XX8">#REF!</definedName>
    <definedName name="__________XX9">#REF!</definedName>
    <definedName name="_________act1">#REF!</definedName>
    <definedName name="_________act2">#REF!</definedName>
    <definedName name="_________act3">#REF!</definedName>
    <definedName name="_________apf1">#REF!</definedName>
    <definedName name="_________arp1">#REF!</definedName>
    <definedName name="_________cmd1">#REF!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20">#REF!</definedName>
    <definedName name="_________DAT21">#REF!</definedName>
    <definedName name="_________DAT22">#REF!</definedName>
    <definedName name="_________DAT23">#REF!</definedName>
    <definedName name="_________DAT24">#REF!</definedName>
    <definedName name="_________DAT25">#REF!</definedName>
    <definedName name="_________DAT26">#REF!</definedName>
    <definedName name="_________DAT27">#REF!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END1">#REF!</definedName>
    <definedName name="_________gas1">#REF!</definedName>
    <definedName name="_________gas2">#REF!</definedName>
    <definedName name="_________gas3">#REF!</definedName>
    <definedName name="_________gas4">#REF!</definedName>
    <definedName name="_________gas5">#REF!</definedName>
    <definedName name="_________GND1">#REF!</definedName>
    <definedName name="_________GND2">#REF!</definedName>
    <definedName name="_________GND3">#REF!</definedName>
    <definedName name="_________GND4">#REF!</definedName>
    <definedName name="_________GND5">#REF!</definedName>
    <definedName name="_________GTO1">#REF!</definedName>
    <definedName name="_________IMP1">#REF!</definedName>
    <definedName name="_________ing1">#REF!</definedName>
    <definedName name="_________ing2">#REF!</definedName>
    <definedName name="_________ing3">#REF!</definedName>
    <definedName name="_________isa1">#REF!</definedName>
    <definedName name="_________isa3">#REF!</definedName>
    <definedName name="_________new1" localSheetId="13" hidden="1">{#N/A,#N/A,FALSE,"SMT1";#N/A,#N/A,FALSE,"SMT2";#N/A,#N/A,FALSE,"Summary";#N/A,#N/A,FALSE,"Graphs";#N/A,#N/A,FALSE,"4 Panel"}</definedName>
    <definedName name="_________new1" localSheetId="6" hidden="1">{#N/A,#N/A,FALSE,"SMT1";#N/A,#N/A,FALSE,"SMT2";#N/A,#N/A,FALSE,"Summary";#N/A,#N/A,FALSE,"Graphs";#N/A,#N/A,FALSE,"4 Panel"}</definedName>
    <definedName name="_________new1" hidden="1">{#N/A,#N/A,FALSE,"SMT1";#N/A,#N/A,FALSE,"SMT2";#N/A,#N/A,FALSE,"Summary";#N/A,#N/A,FALSE,"Graphs";#N/A,#N/A,FALSE,"4 Panel"}</definedName>
    <definedName name="_________New15" localSheetId="13" hidden="1">{"EVA",#N/A,FALSE,"SMT2";#N/A,#N/A,FALSE,"Summary";#N/A,#N/A,FALSE,"Graphs";#N/A,#N/A,FALSE,"4 Panel"}</definedName>
    <definedName name="_________New15" localSheetId="6" hidden="1">{"EVA",#N/A,FALSE,"SMT2";#N/A,#N/A,FALSE,"Summary";#N/A,#N/A,FALSE,"Graphs";#N/A,#N/A,FALSE,"4 Panel"}</definedName>
    <definedName name="_________New15" hidden="1">{"EVA",#N/A,FALSE,"SMT2";#N/A,#N/A,FALSE,"Summary";#N/A,#N/A,FALSE,"Graphs";#N/A,#N/A,FALSE,"4 Panel"}</definedName>
    <definedName name="_________New16" localSheetId="13" hidden="1">{#N/A,#N/A,FALSE,"SMT1";#N/A,#N/A,FALSE,"SMT2";#N/A,#N/A,FALSE,"Summary";#N/A,#N/A,FALSE,"Graphs";#N/A,#N/A,FALSE,"4 Panel"}</definedName>
    <definedName name="_________New16" localSheetId="6" hidden="1">{#N/A,#N/A,FALSE,"SMT1";#N/A,#N/A,FALSE,"SMT2";#N/A,#N/A,FALSE,"Summary";#N/A,#N/A,FALSE,"Graphs";#N/A,#N/A,FALSE,"4 Panel"}</definedName>
    <definedName name="_________New16" hidden="1">{#N/A,#N/A,FALSE,"SMT1";#N/A,#N/A,FALSE,"SMT2";#N/A,#N/A,FALSE,"Summary";#N/A,#N/A,FALSE,"Graphs";#N/A,#N/A,FALSE,"4 Panel"}</definedName>
    <definedName name="_________New17" localSheetId="13" hidden="1">{#N/A,#N/A,FALSE,"SMT1";#N/A,#N/A,FALSE,"SMT2";#N/A,#N/A,FALSE,"Summary";#N/A,#N/A,FALSE,"Graphs";#N/A,#N/A,FALSE,"4 Panel"}</definedName>
    <definedName name="_________New17" localSheetId="6" hidden="1">{#N/A,#N/A,FALSE,"SMT1";#N/A,#N/A,FALSE,"SMT2";#N/A,#N/A,FALSE,"Summary";#N/A,#N/A,FALSE,"Graphs";#N/A,#N/A,FALSE,"4 Panel"}</definedName>
    <definedName name="_________New17" hidden="1">{#N/A,#N/A,FALSE,"SMT1";#N/A,#N/A,FALSE,"SMT2";#N/A,#N/A,FALSE,"Summary";#N/A,#N/A,FALSE,"Graphs";#N/A,#N/A,FALSE,"4 Panel"}</definedName>
    <definedName name="_________New18" localSheetId="13" hidden="1">{#N/A,#N/A,FALSE,"Full";#N/A,#N/A,FALSE,"Half";#N/A,#N/A,FALSE,"Op Expenses";#N/A,#N/A,FALSE,"Cap Charge";#N/A,#N/A,FALSE,"Cost C";#N/A,#N/A,FALSE,"PP&amp;E";#N/A,#N/A,FALSE,"R&amp;D"}</definedName>
    <definedName name="_________New18" localSheetId="6" hidden="1">{#N/A,#N/A,FALSE,"Full";#N/A,#N/A,FALSE,"Half";#N/A,#N/A,FALSE,"Op Expenses";#N/A,#N/A,FALSE,"Cap Charge";#N/A,#N/A,FALSE,"Cost C";#N/A,#N/A,FALSE,"PP&amp;E";#N/A,#N/A,FALSE,"R&amp;D"}</definedName>
    <definedName name="_________New18" hidden="1">{#N/A,#N/A,FALSE,"Full";#N/A,#N/A,FALSE,"Half";#N/A,#N/A,FALSE,"Op Expenses";#N/A,#N/A,FALSE,"Cap Charge";#N/A,#N/A,FALSE,"Cost C";#N/A,#N/A,FALSE,"PP&amp;E";#N/A,#N/A,FALSE,"R&amp;D"}</definedName>
    <definedName name="_________New19" localSheetId="13" hidden="1">{"EVA",#N/A,FALSE,"SMT2";#N/A,#N/A,FALSE,"Summary";#N/A,#N/A,FALSE,"Graphs";#N/A,#N/A,FALSE,"4 Panel"}</definedName>
    <definedName name="_________New19" localSheetId="6" hidden="1">{"EVA",#N/A,FALSE,"SMT2";#N/A,#N/A,FALSE,"Summary";#N/A,#N/A,FALSE,"Graphs";#N/A,#N/A,FALSE,"4 Panel"}</definedName>
    <definedName name="_________New19" hidden="1">{"EVA",#N/A,FALSE,"SMT2";#N/A,#N/A,FALSE,"Summary";#N/A,#N/A,FALSE,"Graphs";#N/A,#N/A,FALSE,"4 Panel"}</definedName>
    <definedName name="_________New20" localSheetId="13" hidden="1">{#N/A,#N/A,FALSE,"SMT1";#N/A,#N/A,FALSE,"SMT2";#N/A,#N/A,FALSE,"Summary";#N/A,#N/A,FALSE,"Graphs";#N/A,#N/A,FALSE,"4 Panel"}</definedName>
    <definedName name="_________New20" localSheetId="6" hidden="1">{#N/A,#N/A,FALSE,"SMT1";#N/A,#N/A,FALSE,"SMT2";#N/A,#N/A,FALSE,"Summary";#N/A,#N/A,FALSE,"Graphs";#N/A,#N/A,FALSE,"4 Panel"}</definedName>
    <definedName name="_________New20" hidden="1">{#N/A,#N/A,FALSE,"SMT1";#N/A,#N/A,FALSE,"SMT2";#N/A,#N/A,FALSE,"Summary";#N/A,#N/A,FALSE,"Graphs";#N/A,#N/A,FALSE,"4 Panel"}</definedName>
    <definedName name="_________New21" localSheetId="13" hidden="1">{#N/A,#N/A,FALSE,"Full";#N/A,#N/A,FALSE,"Half";#N/A,#N/A,FALSE,"Op Expenses";#N/A,#N/A,FALSE,"Cap Charge";#N/A,#N/A,FALSE,"Cost C";#N/A,#N/A,FALSE,"PP&amp;E";#N/A,#N/A,FALSE,"R&amp;D"}</definedName>
    <definedName name="_________New21" localSheetId="6" hidden="1">{#N/A,#N/A,FALSE,"Full";#N/A,#N/A,FALSE,"Half";#N/A,#N/A,FALSE,"Op Expenses";#N/A,#N/A,FALSE,"Cap Charge";#N/A,#N/A,FALSE,"Cost C";#N/A,#N/A,FALSE,"PP&amp;E";#N/A,#N/A,FALSE,"R&amp;D"}</definedName>
    <definedName name="_________New21" hidden="1">{#N/A,#N/A,FALSE,"Full";#N/A,#N/A,FALSE,"Half";#N/A,#N/A,FALSE,"Op Expenses";#N/A,#N/A,FALSE,"Cap Charge";#N/A,#N/A,FALSE,"Cost C";#N/A,#N/A,FALSE,"PP&amp;E";#N/A,#N/A,FALSE,"R&amp;D"}</definedName>
    <definedName name="_________NEW3" localSheetId="13" hidden="1">{#N/A,#N/A,FALSE,"SMT1";#N/A,#N/A,FALSE,"SMT2";#N/A,#N/A,FALSE,"Summary";#N/A,#N/A,FALSE,"Graphs";#N/A,#N/A,FALSE,"4 Panel"}</definedName>
    <definedName name="_________NEW3" localSheetId="6" hidden="1">{#N/A,#N/A,FALSE,"SMT1";#N/A,#N/A,FALSE,"SMT2";#N/A,#N/A,FALSE,"Summary";#N/A,#N/A,FALSE,"Graphs";#N/A,#N/A,FALSE,"4 Panel"}</definedName>
    <definedName name="_________NEW3" hidden="1">{#N/A,#N/A,FALSE,"SMT1";#N/A,#N/A,FALSE,"SMT2";#N/A,#N/A,FALSE,"Summary";#N/A,#N/A,FALSE,"Graphs";#N/A,#N/A,FALSE,"4 Panel"}</definedName>
    <definedName name="_________nEW30" localSheetId="13" hidden="1">{"EVA",#N/A,FALSE,"SMT2";#N/A,#N/A,FALSE,"Summary";#N/A,#N/A,FALSE,"Graphs";#N/A,#N/A,FALSE,"4 Panel"}</definedName>
    <definedName name="_________nEW30" localSheetId="6" hidden="1">{"EVA",#N/A,FALSE,"SMT2";#N/A,#N/A,FALSE,"Summary";#N/A,#N/A,FALSE,"Graphs";#N/A,#N/A,FALSE,"4 Panel"}</definedName>
    <definedName name="_________nEW30" hidden="1">{"EVA",#N/A,FALSE,"SMT2";#N/A,#N/A,FALSE,"Summary";#N/A,#N/A,FALSE,"Graphs";#N/A,#N/A,FALSE,"4 Panel"}</definedName>
    <definedName name="_________New31" localSheetId="13" hidden="1">{#N/A,#N/A,FALSE,"SMT1";#N/A,#N/A,FALSE,"SMT2";#N/A,#N/A,FALSE,"Summary";#N/A,#N/A,FALSE,"Graphs";#N/A,#N/A,FALSE,"4 Panel"}</definedName>
    <definedName name="_________New31" localSheetId="6" hidden="1">{#N/A,#N/A,FALSE,"SMT1";#N/A,#N/A,FALSE,"SMT2";#N/A,#N/A,FALSE,"Summary";#N/A,#N/A,FALSE,"Graphs";#N/A,#N/A,FALSE,"4 Panel"}</definedName>
    <definedName name="_________New31" hidden="1">{#N/A,#N/A,FALSE,"SMT1";#N/A,#N/A,FALSE,"SMT2";#N/A,#N/A,FALSE,"Summary";#N/A,#N/A,FALSE,"Graphs";#N/A,#N/A,FALSE,"4 Panel"}</definedName>
    <definedName name="_________New32" localSheetId="13" hidden="1">{#N/A,#N/A,FALSE,"SMT1";#N/A,#N/A,FALSE,"SMT2";#N/A,#N/A,FALSE,"Summary";#N/A,#N/A,FALSE,"Graphs";#N/A,#N/A,FALSE,"4 Panel"}</definedName>
    <definedName name="_________New32" localSheetId="6" hidden="1">{#N/A,#N/A,FALSE,"SMT1";#N/A,#N/A,FALSE,"SMT2";#N/A,#N/A,FALSE,"Summary";#N/A,#N/A,FALSE,"Graphs";#N/A,#N/A,FALSE,"4 Panel"}</definedName>
    <definedName name="_________New32" hidden="1">{#N/A,#N/A,FALSE,"SMT1";#N/A,#N/A,FALSE,"SMT2";#N/A,#N/A,FALSE,"Summary";#N/A,#N/A,FALSE,"Graphs";#N/A,#N/A,FALSE,"4 Panel"}</definedName>
    <definedName name="_________New33" localSheetId="13" hidden="1">{#N/A,#N/A,FALSE,"Full";#N/A,#N/A,FALSE,"Half";#N/A,#N/A,FALSE,"Op Expenses";#N/A,#N/A,FALSE,"Cap Charge";#N/A,#N/A,FALSE,"Cost C";#N/A,#N/A,FALSE,"PP&amp;E";#N/A,#N/A,FALSE,"R&amp;D"}</definedName>
    <definedName name="_________New33" localSheetId="6" hidden="1">{#N/A,#N/A,FALSE,"Full";#N/A,#N/A,FALSE,"Half";#N/A,#N/A,FALSE,"Op Expenses";#N/A,#N/A,FALSE,"Cap Charge";#N/A,#N/A,FALSE,"Cost C";#N/A,#N/A,FALSE,"PP&amp;E";#N/A,#N/A,FALSE,"R&amp;D"}</definedName>
    <definedName name="_________New33" hidden="1">{#N/A,#N/A,FALSE,"Full";#N/A,#N/A,FALSE,"Half";#N/A,#N/A,FALSE,"Op Expenses";#N/A,#N/A,FALSE,"Cap Charge";#N/A,#N/A,FALSE,"Cost C";#N/A,#N/A,FALSE,"PP&amp;E";#N/A,#N/A,FALSE,"R&amp;D"}</definedName>
    <definedName name="_________New34" localSheetId="13" hidden="1">{"EVA",#N/A,FALSE,"SMT2";#N/A,#N/A,FALSE,"Summary";#N/A,#N/A,FALSE,"Graphs";#N/A,#N/A,FALSE,"4 Panel"}</definedName>
    <definedName name="_________New34" localSheetId="6" hidden="1">{"EVA",#N/A,FALSE,"SMT2";#N/A,#N/A,FALSE,"Summary";#N/A,#N/A,FALSE,"Graphs";#N/A,#N/A,FALSE,"4 Panel"}</definedName>
    <definedName name="_________New34" hidden="1">{"EVA",#N/A,FALSE,"SMT2";#N/A,#N/A,FALSE,"Summary";#N/A,#N/A,FALSE,"Graphs";#N/A,#N/A,FALSE,"4 Panel"}</definedName>
    <definedName name="_________New35" localSheetId="13" hidden="1">{#N/A,#N/A,FALSE,"SMT1";#N/A,#N/A,FALSE,"SMT2";#N/A,#N/A,FALSE,"Summary";#N/A,#N/A,FALSE,"Graphs";#N/A,#N/A,FALSE,"4 Panel"}</definedName>
    <definedName name="_________New35" localSheetId="6" hidden="1">{#N/A,#N/A,FALSE,"SMT1";#N/A,#N/A,FALSE,"SMT2";#N/A,#N/A,FALSE,"Summary";#N/A,#N/A,FALSE,"Graphs";#N/A,#N/A,FALSE,"4 Panel"}</definedName>
    <definedName name="_________New35" hidden="1">{#N/A,#N/A,FALSE,"SMT1";#N/A,#N/A,FALSE,"SMT2";#N/A,#N/A,FALSE,"Summary";#N/A,#N/A,FALSE,"Graphs";#N/A,#N/A,FALSE,"4 Panel"}</definedName>
    <definedName name="_________New36" localSheetId="13" hidden="1">{#N/A,#N/A,FALSE,"Full";#N/A,#N/A,FALSE,"Half";#N/A,#N/A,FALSE,"Op Expenses";#N/A,#N/A,FALSE,"Cap Charge";#N/A,#N/A,FALSE,"Cost C";#N/A,#N/A,FALSE,"PP&amp;E";#N/A,#N/A,FALSE,"R&amp;D"}</definedName>
    <definedName name="_________New36" localSheetId="6" hidden="1">{#N/A,#N/A,FALSE,"Full";#N/A,#N/A,FALSE,"Half";#N/A,#N/A,FALSE,"Op Expenses";#N/A,#N/A,FALSE,"Cap Charge";#N/A,#N/A,FALSE,"Cost C";#N/A,#N/A,FALSE,"PP&amp;E";#N/A,#N/A,FALSE,"R&amp;D"}</definedName>
    <definedName name="_________New36" hidden="1">{#N/A,#N/A,FALSE,"Full";#N/A,#N/A,FALSE,"Half";#N/A,#N/A,FALSE,"Op Expenses";#N/A,#N/A,FALSE,"Cap Charge";#N/A,#N/A,FALSE,"Cost C";#N/A,#N/A,FALSE,"PP&amp;E";#N/A,#N/A,FALSE,"R&amp;D"}</definedName>
    <definedName name="_________NEW4" localSheetId="13" hidden="1">{#N/A,#N/A,FALSE,"Full";#N/A,#N/A,FALSE,"Half";#N/A,#N/A,FALSE,"Op Expenses";#N/A,#N/A,FALSE,"Cap Charge";#N/A,#N/A,FALSE,"Cost C";#N/A,#N/A,FALSE,"PP&amp;E";#N/A,#N/A,FALSE,"R&amp;D"}</definedName>
    <definedName name="_________NEW4" localSheetId="6" hidden="1">{#N/A,#N/A,FALSE,"Full";#N/A,#N/A,FALSE,"Half";#N/A,#N/A,FALSE,"Op Expenses";#N/A,#N/A,FALSE,"Cap Charge";#N/A,#N/A,FALSE,"Cost C";#N/A,#N/A,FALSE,"PP&amp;E";#N/A,#N/A,FALSE,"R&amp;D"}</definedName>
    <definedName name="_________NEW4" hidden="1">{#N/A,#N/A,FALSE,"Full";#N/A,#N/A,FALSE,"Half";#N/A,#N/A,FALSE,"Op Expenses";#N/A,#N/A,FALSE,"Cap Charge";#N/A,#N/A,FALSE,"Cost C";#N/A,#N/A,FALSE,"PP&amp;E";#N/A,#N/A,FALSE,"R&amp;D"}</definedName>
    <definedName name="_________PAG1">#REF!</definedName>
    <definedName name="_________PAG2">#REF!</definedName>
    <definedName name="_________pas1">#REF!</definedName>
    <definedName name="_________pas2">#REF!</definedName>
    <definedName name="_________pat1">#REF!</definedName>
    <definedName name="_________pay1">#REF!</definedName>
    <definedName name="_________pay4">#REF!</definedName>
    <definedName name="_________PF1">#REF!</definedName>
    <definedName name="_________PF4">#REF!</definedName>
    <definedName name="_________PF5">#REF!</definedName>
    <definedName name="_________R" localSheetId="13" hidden="1">{#N/A,#N/A,FALSE,"GRAFICO";#N/A,#N/A,FALSE,"CAJA (2)";#N/A,#N/A,FALSE,"TERCEROS-PROMEDIO";#N/A,#N/A,FALSE,"CAJA";#N/A,#N/A,FALSE,"INGRESOS1995-2003";#N/A,#N/A,FALSE,"GASTOS1995-2003"}</definedName>
    <definedName name="_________R" localSheetId="6" hidden="1">{#N/A,#N/A,FALSE,"GRAFICO";#N/A,#N/A,FALSE,"CAJA (2)";#N/A,#N/A,FALSE,"TERCEROS-PROMEDIO";#N/A,#N/A,FALSE,"CAJA";#N/A,#N/A,FALSE,"INGRESOS1995-2003";#N/A,#N/A,FALSE,"GASTOS1995-2003"}</definedName>
    <definedName name="_________R" hidden="1">{#N/A,#N/A,FALSE,"GRAFICO";#N/A,#N/A,FALSE,"CAJA (2)";#N/A,#N/A,FALSE,"TERCEROS-PROMEDIO";#N/A,#N/A,FALSE,"CAJA";#N/A,#N/A,FALSE,"INGRESOS1995-2003";#N/A,#N/A,FALSE,"GASTOS1995-2003"}</definedName>
    <definedName name="_________RA1">#N/A</definedName>
    <definedName name="_________RA2">#N/A</definedName>
    <definedName name="_________RA3">#REF!</definedName>
    <definedName name="_________RA4">#REF!</definedName>
    <definedName name="_________RA5">#REF!</definedName>
    <definedName name="_________RA6">#N/A</definedName>
    <definedName name="_________TR10">#REF!</definedName>
    <definedName name="_________TR11">#REF!</definedName>
    <definedName name="_________TR12">#REF!</definedName>
    <definedName name="_________TR13">#REF!</definedName>
    <definedName name="_________TR14">#REF!</definedName>
    <definedName name="_________TR15">#REF!</definedName>
    <definedName name="_________TR16">#REF!</definedName>
    <definedName name="_________XX1">#REF!</definedName>
    <definedName name="_________XX10">#REF!</definedName>
    <definedName name="_________XX11">#REF!</definedName>
    <definedName name="_________XX12">#REF!</definedName>
    <definedName name="_________XX2">#REF!</definedName>
    <definedName name="_________XX3">#REF!</definedName>
    <definedName name="_________XX4">#REF!</definedName>
    <definedName name="_________XX5">#REF!</definedName>
    <definedName name="_________XX6">#REF!</definedName>
    <definedName name="_________XX7">#REF!</definedName>
    <definedName name="_________XX8">#REF!</definedName>
    <definedName name="_________XX9">#REF!</definedName>
    <definedName name="________act1">#REF!</definedName>
    <definedName name="________act2">#REF!</definedName>
    <definedName name="________act3">#REF!</definedName>
    <definedName name="________apf1">#REF!</definedName>
    <definedName name="________arp1">#REF!</definedName>
    <definedName name="________cmd1">#REF!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20">#REF!</definedName>
    <definedName name="________DAT21">#REF!</definedName>
    <definedName name="________DAT22">#REF!</definedName>
    <definedName name="________DAT23">#REF!</definedName>
    <definedName name="________DAT24">#REF!</definedName>
    <definedName name="________DAT25">#REF!</definedName>
    <definedName name="________DAT26">#REF!</definedName>
    <definedName name="________DAT27">#REF!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END1">#REF!</definedName>
    <definedName name="________gas1">#REF!</definedName>
    <definedName name="________gas2">#REF!</definedName>
    <definedName name="________gas3">#REF!</definedName>
    <definedName name="________gas4">#REF!</definedName>
    <definedName name="________gas5">#REF!</definedName>
    <definedName name="________GND1">#REF!</definedName>
    <definedName name="________GND2">#REF!</definedName>
    <definedName name="________GND3">#REF!</definedName>
    <definedName name="________GND4">#REF!</definedName>
    <definedName name="________GND5">#REF!</definedName>
    <definedName name="________GTO1">#REF!</definedName>
    <definedName name="________IMP1">#REF!</definedName>
    <definedName name="________ing1">#REF!</definedName>
    <definedName name="________ing2">#REF!</definedName>
    <definedName name="________ing3">#REF!</definedName>
    <definedName name="________isa1">#REF!</definedName>
    <definedName name="________isa3">#REF!</definedName>
    <definedName name="________new1" localSheetId="13" hidden="1">{#N/A,#N/A,FALSE,"SMT1";#N/A,#N/A,FALSE,"SMT2";#N/A,#N/A,FALSE,"Summary";#N/A,#N/A,FALSE,"Graphs";#N/A,#N/A,FALSE,"4 Panel"}</definedName>
    <definedName name="________new1" localSheetId="6" hidden="1">{#N/A,#N/A,FALSE,"SMT1";#N/A,#N/A,FALSE,"SMT2";#N/A,#N/A,FALSE,"Summary";#N/A,#N/A,FALSE,"Graphs";#N/A,#N/A,FALSE,"4 Panel"}</definedName>
    <definedName name="________new1" hidden="1">{#N/A,#N/A,FALSE,"SMT1";#N/A,#N/A,FALSE,"SMT2";#N/A,#N/A,FALSE,"Summary";#N/A,#N/A,FALSE,"Graphs";#N/A,#N/A,FALSE,"4 Panel"}</definedName>
    <definedName name="________New15" localSheetId="13" hidden="1">{"EVA",#N/A,FALSE,"SMT2";#N/A,#N/A,FALSE,"Summary";#N/A,#N/A,FALSE,"Graphs";#N/A,#N/A,FALSE,"4 Panel"}</definedName>
    <definedName name="________New15" localSheetId="6" hidden="1">{"EVA",#N/A,FALSE,"SMT2";#N/A,#N/A,FALSE,"Summary";#N/A,#N/A,FALSE,"Graphs";#N/A,#N/A,FALSE,"4 Panel"}</definedName>
    <definedName name="________New15" hidden="1">{"EVA",#N/A,FALSE,"SMT2";#N/A,#N/A,FALSE,"Summary";#N/A,#N/A,FALSE,"Graphs";#N/A,#N/A,FALSE,"4 Panel"}</definedName>
    <definedName name="________New16" localSheetId="13" hidden="1">{#N/A,#N/A,FALSE,"SMT1";#N/A,#N/A,FALSE,"SMT2";#N/A,#N/A,FALSE,"Summary";#N/A,#N/A,FALSE,"Graphs";#N/A,#N/A,FALSE,"4 Panel"}</definedName>
    <definedName name="________New16" localSheetId="6" hidden="1">{#N/A,#N/A,FALSE,"SMT1";#N/A,#N/A,FALSE,"SMT2";#N/A,#N/A,FALSE,"Summary";#N/A,#N/A,FALSE,"Graphs";#N/A,#N/A,FALSE,"4 Panel"}</definedName>
    <definedName name="________New16" hidden="1">{#N/A,#N/A,FALSE,"SMT1";#N/A,#N/A,FALSE,"SMT2";#N/A,#N/A,FALSE,"Summary";#N/A,#N/A,FALSE,"Graphs";#N/A,#N/A,FALSE,"4 Panel"}</definedName>
    <definedName name="________New17" localSheetId="13" hidden="1">{#N/A,#N/A,FALSE,"SMT1";#N/A,#N/A,FALSE,"SMT2";#N/A,#N/A,FALSE,"Summary";#N/A,#N/A,FALSE,"Graphs";#N/A,#N/A,FALSE,"4 Panel"}</definedName>
    <definedName name="________New17" localSheetId="6" hidden="1">{#N/A,#N/A,FALSE,"SMT1";#N/A,#N/A,FALSE,"SMT2";#N/A,#N/A,FALSE,"Summary";#N/A,#N/A,FALSE,"Graphs";#N/A,#N/A,FALSE,"4 Panel"}</definedName>
    <definedName name="________New17" hidden="1">{#N/A,#N/A,FALSE,"SMT1";#N/A,#N/A,FALSE,"SMT2";#N/A,#N/A,FALSE,"Summary";#N/A,#N/A,FALSE,"Graphs";#N/A,#N/A,FALSE,"4 Panel"}</definedName>
    <definedName name="________New18" localSheetId="13" hidden="1">{#N/A,#N/A,FALSE,"Full";#N/A,#N/A,FALSE,"Half";#N/A,#N/A,FALSE,"Op Expenses";#N/A,#N/A,FALSE,"Cap Charge";#N/A,#N/A,FALSE,"Cost C";#N/A,#N/A,FALSE,"PP&amp;E";#N/A,#N/A,FALSE,"R&amp;D"}</definedName>
    <definedName name="________New18" localSheetId="6" hidden="1">{#N/A,#N/A,FALSE,"Full";#N/A,#N/A,FALSE,"Half";#N/A,#N/A,FALSE,"Op Expenses";#N/A,#N/A,FALSE,"Cap Charge";#N/A,#N/A,FALSE,"Cost C";#N/A,#N/A,FALSE,"PP&amp;E";#N/A,#N/A,FALSE,"R&amp;D"}</definedName>
    <definedName name="________New18" hidden="1">{#N/A,#N/A,FALSE,"Full";#N/A,#N/A,FALSE,"Half";#N/A,#N/A,FALSE,"Op Expenses";#N/A,#N/A,FALSE,"Cap Charge";#N/A,#N/A,FALSE,"Cost C";#N/A,#N/A,FALSE,"PP&amp;E";#N/A,#N/A,FALSE,"R&amp;D"}</definedName>
    <definedName name="________New19" localSheetId="13" hidden="1">{"EVA",#N/A,FALSE,"SMT2";#N/A,#N/A,FALSE,"Summary";#N/A,#N/A,FALSE,"Graphs";#N/A,#N/A,FALSE,"4 Panel"}</definedName>
    <definedName name="________New19" localSheetId="6" hidden="1">{"EVA",#N/A,FALSE,"SMT2";#N/A,#N/A,FALSE,"Summary";#N/A,#N/A,FALSE,"Graphs";#N/A,#N/A,FALSE,"4 Panel"}</definedName>
    <definedName name="________New19" hidden="1">{"EVA",#N/A,FALSE,"SMT2";#N/A,#N/A,FALSE,"Summary";#N/A,#N/A,FALSE,"Graphs";#N/A,#N/A,FALSE,"4 Panel"}</definedName>
    <definedName name="________New20" localSheetId="13" hidden="1">{#N/A,#N/A,FALSE,"SMT1";#N/A,#N/A,FALSE,"SMT2";#N/A,#N/A,FALSE,"Summary";#N/A,#N/A,FALSE,"Graphs";#N/A,#N/A,FALSE,"4 Panel"}</definedName>
    <definedName name="________New20" localSheetId="6" hidden="1">{#N/A,#N/A,FALSE,"SMT1";#N/A,#N/A,FALSE,"SMT2";#N/A,#N/A,FALSE,"Summary";#N/A,#N/A,FALSE,"Graphs";#N/A,#N/A,FALSE,"4 Panel"}</definedName>
    <definedName name="________New20" hidden="1">{#N/A,#N/A,FALSE,"SMT1";#N/A,#N/A,FALSE,"SMT2";#N/A,#N/A,FALSE,"Summary";#N/A,#N/A,FALSE,"Graphs";#N/A,#N/A,FALSE,"4 Panel"}</definedName>
    <definedName name="________New21" localSheetId="13" hidden="1">{#N/A,#N/A,FALSE,"Full";#N/A,#N/A,FALSE,"Half";#N/A,#N/A,FALSE,"Op Expenses";#N/A,#N/A,FALSE,"Cap Charge";#N/A,#N/A,FALSE,"Cost C";#N/A,#N/A,FALSE,"PP&amp;E";#N/A,#N/A,FALSE,"R&amp;D"}</definedName>
    <definedName name="________New21" localSheetId="6" hidden="1">{#N/A,#N/A,FALSE,"Full";#N/A,#N/A,FALSE,"Half";#N/A,#N/A,FALSE,"Op Expenses";#N/A,#N/A,FALSE,"Cap Charge";#N/A,#N/A,FALSE,"Cost C";#N/A,#N/A,FALSE,"PP&amp;E";#N/A,#N/A,FALSE,"R&amp;D"}</definedName>
    <definedName name="________New21" hidden="1">{#N/A,#N/A,FALSE,"Full";#N/A,#N/A,FALSE,"Half";#N/A,#N/A,FALSE,"Op Expenses";#N/A,#N/A,FALSE,"Cap Charge";#N/A,#N/A,FALSE,"Cost C";#N/A,#N/A,FALSE,"PP&amp;E";#N/A,#N/A,FALSE,"R&amp;D"}</definedName>
    <definedName name="________NEW3" localSheetId="13" hidden="1">{#N/A,#N/A,FALSE,"SMT1";#N/A,#N/A,FALSE,"SMT2";#N/A,#N/A,FALSE,"Summary";#N/A,#N/A,FALSE,"Graphs";#N/A,#N/A,FALSE,"4 Panel"}</definedName>
    <definedName name="________NEW3" localSheetId="6" hidden="1">{#N/A,#N/A,FALSE,"SMT1";#N/A,#N/A,FALSE,"SMT2";#N/A,#N/A,FALSE,"Summary";#N/A,#N/A,FALSE,"Graphs";#N/A,#N/A,FALSE,"4 Panel"}</definedName>
    <definedName name="________NEW3" hidden="1">{#N/A,#N/A,FALSE,"SMT1";#N/A,#N/A,FALSE,"SMT2";#N/A,#N/A,FALSE,"Summary";#N/A,#N/A,FALSE,"Graphs";#N/A,#N/A,FALSE,"4 Panel"}</definedName>
    <definedName name="________nEW30" localSheetId="13" hidden="1">{"EVA",#N/A,FALSE,"SMT2";#N/A,#N/A,FALSE,"Summary";#N/A,#N/A,FALSE,"Graphs";#N/A,#N/A,FALSE,"4 Panel"}</definedName>
    <definedName name="________nEW30" localSheetId="6" hidden="1">{"EVA",#N/A,FALSE,"SMT2";#N/A,#N/A,FALSE,"Summary";#N/A,#N/A,FALSE,"Graphs";#N/A,#N/A,FALSE,"4 Panel"}</definedName>
    <definedName name="________nEW30" hidden="1">{"EVA",#N/A,FALSE,"SMT2";#N/A,#N/A,FALSE,"Summary";#N/A,#N/A,FALSE,"Graphs";#N/A,#N/A,FALSE,"4 Panel"}</definedName>
    <definedName name="________New31" localSheetId="13" hidden="1">{#N/A,#N/A,FALSE,"SMT1";#N/A,#N/A,FALSE,"SMT2";#N/A,#N/A,FALSE,"Summary";#N/A,#N/A,FALSE,"Graphs";#N/A,#N/A,FALSE,"4 Panel"}</definedName>
    <definedName name="________New31" localSheetId="6" hidden="1">{#N/A,#N/A,FALSE,"SMT1";#N/A,#N/A,FALSE,"SMT2";#N/A,#N/A,FALSE,"Summary";#N/A,#N/A,FALSE,"Graphs";#N/A,#N/A,FALSE,"4 Panel"}</definedName>
    <definedName name="________New31" hidden="1">{#N/A,#N/A,FALSE,"SMT1";#N/A,#N/A,FALSE,"SMT2";#N/A,#N/A,FALSE,"Summary";#N/A,#N/A,FALSE,"Graphs";#N/A,#N/A,FALSE,"4 Panel"}</definedName>
    <definedName name="________New32" localSheetId="13" hidden="1">{#N/A,#N/A,FALSE,"SMT1";#N/A,#N/A,FALSE,"SMT2";#N/A,#N/A,FALSE,"Summary";#N/A,#N/A,FALSE,"Graphs";#N/A,#N/A,FALSE,"4 Panel"}</definedName>
    <definedName name="________New32" localSheetId="6" hidden="1">{#N/A,#N/A,FALSE,"SMT1";#N/A,#N/A,FALSE,"SMT2";#N/A,#N/A,FALSE,"Summary";#N/A,#N/A,FALSE,"Graphs";#N/A,#N/A,FALSE,"4 Panel"}</definedName>
    <definedName name="________New32" hidden="1">{#N/A,#N/A,FALSE,"SMT1";#N/A,#N/A,FALSE,"SMT2";#N/A,#N/A,FALSE,"Summary";#N/A,#N/A,FALSE,"Graphs";#N/A,#N/A,FALSE,"4 Panel"}</definedName>
    <definedName name="________New33" localSheetId="13" hidden="1">{#N/A,#N/A,FALSE,"Full";#N/A,#N/A,FALSE,"Half";#N/A,#N/A,FALSE,"Op Expenses";#N/A,#N/A,FALSE,"Cap Charge";#N/A,#N/A,FALSE,"Cost C";#N/A,#N/A,FALSE,"PP&amp;E";#N/A,#N/A,FALSE,"R&amp;D"}</definedName>
    <definedName name="________New33" localSheetId="6" hidden="1">{#N/A,#N/A,FALSE,"Full";#N/A,#N/A,FALSE,"Half";#N/A,#N/A,FALSE,"Op Expenses";#N/A,#N/A,FALSE,"Cap Charge";#N/A,#N/A,FALSE,"Cost C";#N/A,#N/A,FALSE,"PP&amp;E";#N/A,#N/A,FALSE,"R&amp;D"}</definedName>
    <definedName name="________New33" hidden="1">{#N/A,#N/A,FALSE,"Full";#N/A,#N/A,FALSE,"Half";#N/A,#N/A,FALSE,"Op Expenses";#N/A,#N/A,FALSE,"Cap Charge";#N/A,#N/A,FALSE,"Cost C";#N/A,#N/A,FALSE,"PP&amp;E";#N/A,#N/A,FALSE,"R&amp;D"}</definedName>
    <definedName name="________New34" localSheetId="13" hidden="1">{"EVA",#N/A,FALSE,"SMT2";#N/A,#N/A,FALSE,"Summary";#N/A,#N/A,FALSE,"Graphs";#N/A,#N/A,FALSE,"4 Panel"}</definedName>
    <definedName name="________New34" localSheetId="6" hidden="1">{"EVA",#N/A,FALSE,"SMT2";#N/A,#N/A,FALSE,"Summary";#N/A,#N/A,FALSE,"Graphs";#N/A,#N/A,FALSE,"4 Panel"}</definedName>
    <definedName name="________New34" hidden="1">{"EVA",#N/A,FALSE,"SMT2";#N/A,#N/A,FALSE,"Summary";#N/A,#N/A,FALSE,"Graphs";#N/A,#N/A,FALSE,"4 Panel"}</definedName>
    <definedName name="________New35" localSheetId="13" hidden="1">{#N/A,#N/A,FALSE,"SMT1";#N/A,#N/A,FALSE,"SMT2";#N/A,#N/A,FALSE,"Summary";#N/A,#N/A,FALSE,"Graphs";#N/A,#N/A,FALSE,"4 Panel"}</definedName>
    <definedName name="________New35" localSheetId="6" hidden="1">{#N/A,#N/A,FALSE,"SMT1";#N/A,#N/A,FALSE,"SMT2";#N/A,#N/A,FALSE,"Summary";#N/A,#N/A,FALSE,"Graphs";#N/A,#N/A,FALSE,"4 Panel"}</definedName>
    <definedName name="________New35" hidden="1">{#N/A,#N/A,FALSE,"SMT1";#N/A,#N/A,FALSE,"SMT2";#N/A,#N/A,FALSE,"Summary";#N/A,#N/A,FALSE,"Graphs";#N/A,#N/A,FALSE,"4 Panel"}</definedName>
    <definedName name="________New36" localSheetId="13" hidden="1">{#N/A,#N/A,FALSE,"Full";#N/A,#N/A,FALSE,"Half";#N/A,#N/A,FALSE,"Op Expenses";#N/A,#N/A,FALSE,"Cap Charge";#N/A,#N/A,FALSE,"Cost C";#N/A,#N/A,FALSE,"PP&amp;E";#N/A,#N/A,FALSE,"R&amp;D"}</definedName>
    <definedName name="________New36" localSheetId="6" hidden="1">{#N/A,#N/A,FALSE,"Full";#N/A,#N/A,FALSE,"Half";#N/A,#N/A,FALSE,"Op Expenses";#N/A,#N/A,FALSE,"Cap Charge";#N/A,#N/A,FALSE,"Cost C";#N/A,#N/A,FALSE,"PP&amp;E";#N/A,#N/A,FALSE,"R&amp;D"}</definedName>
    <definedName name="________New36" hidden="1">{#N/A,#N/A,FALSE,"Full";#N/A,#N/A,FALSE,"Half";#N/A,#N/A,FALSE,"Op Expenses";#N/A,#N/A,FALSE,"Cap Charge";#N/A,#N/A,FALSE,"Cost C";#N/A,#N/A,FALSE,"PP&amp;E";#N/A,#N/A,FALSE,"R&amp;D"}</definedName>
    <definedName name="________NEW4" localSheetId="13" hidden="1">{#N/A,#N/A,FALSE,"Full";#N/A,#N/A,FALSE,"Half";#N/A,#N/A,FALSE,"Op Expenses";#N/A,#N/A,FALSE,"Cap Charge";#N/A,#N/A,FALSE,"Cost C";#N/A,#N/A,FALSE,"PP&amp;E";#N/A,#N/A,FALSE,"R&amp;D"}</definedName>
    <definedName name="________NEW4" localSheetId="6" hidden="1">{#N/A,#N/A,FALSE,"Full";#N/A,#N/A,FALSE,"Half";#N/A,#N/A,FALSE,"Op Expenses";#N/A,#N/A,FALSE,"Cap Charge";#N/A,#N/A,FALSE,"Cost C";#N/A,#N/A,FALSE,"PP&amp;E";#N/A,#N/A,FALSE,"R&amp;D"}</definedName>
    <definedName name="________NEW4" hidden="1">{#N/A,#N/A,FALSE,"Full";#N/A,#N/A,FALSE,"Half";#N/A,#N/A,FALSE,"Op Expenses";#N/A,#N/A,FALSE,"Cap Charge";#N/A,#N/A,FALSE,"Cost C";#N/A,#N/A,FALSE,"PP&amp;E";#N/A,#N/A,FALSE,"R&amp;D"}</definedName>
    <definedName name="________PAG1">#REF!</definedName>
    <definedName name="________PAG2">#REF!</definedName>
    <definedName name="________pas1">#REF!</definedName>
    <definedName name="________pas2">#REF!</definedName>
    <definedName name="________pat1">#REF!</definedName>
    <definedName name="________pay1">#REF!</definedName>
    <definedName name="________pay4">#REF!</definedName>
    <definedName name="________PF1">#REF!</definedName>
    <definedName name="________PF4">#REF!</definedName>
    <definedName name="________PF5">#REF!</definedName>
    <definedName name="________R" localSheetId="13" hidden="1">{#N/A,#N/A,FALSE,"GRAFICO";#N/A,#N/A,FALSE,"CAJA (2)";#N/A,#N/A,FALSE,"TERCEROS-PROMEDIO";#N/A,#N/A,FALSE,"CAJA";#N/A,#N/A,FALSE,"INGRESOS1995-2003";#N/A,#N/A,FALSE,"GASTOS1995-2003"}</definedName>
    <definedName name="________R" localSheetId="6" hidden="1">{#N/A,#N/A,FALSE,"GRAFICO";#N/A,#N/A,FALSE,"CAJA (2)";#N/A,#N/A,FALSE,"TERCEROS-PROMEDIO";#N/A,#N/A,FALSE,"CAJA";#N/A,#N/A,FALSE,"INGRESOS1995-2003";#N/A,#N/A,FALSE,"GASTOS1995-2003"}</definedName>
    <definedName name="________R" hidden="1">{#N/A,#N/A,FALSE,"GRAFICO";#N/A,#N/A,FALSE,"CAJA (2)";#N/A,#N/A,FALSE,"TERCEROS-PROMEDIO";#N/A,#N/A,FALSE,"CAJA";#N/A,#N/A,FALSE,"INGRESOS1995-2003";#N/A,#N/A,FALSE,"GASTOS1995-2003"}</definedName>
    <definedName name="________RA1">#N/A</definedName>
    <definedName name="________RA2">#N/A</definedName>
    <definedName name="________RA3">#REF!</definedName>
    <definedName name="________RA4">#REF!</definedName>
    <definedName name="________RA5">#REF!</definedName>
    <definedName name="________RA6">#N/A</definedName>
    <definedName name="________TR10">#REF!</definedName>
    <definedName name="________TR11">#REF!</definedName>
    <definedName name="________TR12">#REF!</definedName>
    <definedName name="________TR13">#REF!</definedName>
    <definedName name="________TR14">#REF!</definedName>
    <definedName name="________TR15">#REF!</definedName>
    <definedName name="________TR16">#REF!</definedName>
    <definedName name="________XX1">#REF!</definedName>
    <definedName name="________XX10">#REF!</definedName>
    <definedName name="________XX11">#REF!</definedName>
    <definedName name="________XX12">#REF!</definedName>
    <definedName name="________XX2">#REF!</definedName>
    <definedName name="________XX3">#REF!</definedName>
    <definedName name="________XX4">#REF!</definedName>
    <definedName name="________XX5">#REF!</definedName>
    <definedName name="________XX6">#REF!</definedName>
    <definedName name="________XX7">#REF!</definedName>
    <definedName name="________XX8">#REF!</definedName>
    <definedName name="________XX9">#REF!</definedName>
    <definedName name="_______act1">#REF!</definedName>
    <definedName name="_______act2">#REF!</definedName>
    <definedName name="_______act3">#REF!</definedName>
    <definedName name="_______apf1">#REF!</definedName>
    <definedName name="_______arp1">#REF!</definedName>
    <definedName name="_______cmd1">#REF!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21">#REF!</definedName>
    <definedName name="_______DAT22">#REF!</definedName>
    <definedName name="_______DAT23">#REF!</definedName>
    <definedName name="_______DAT24">#REF!</definedName>
    <definedName name="_______DAT25">#REF!</definedName>
    <definedName name="_______DAT26">#REF!</definedName>
    <definedName name="_______DAT27">#REF!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END1">#REF!</definedName>
    <definedName name="_______gas1">#REF!</definedName>
    <definedName name="_______gas2">#REF!</definedName>
    <definedName name="_______gas3">#REF!</definedName>
    <definedName name="_______gas4">#REF!</definedName>
    <definedName name="_______gas5">#REF!</definedName>
    <definedName name="_______GND1">#REF!</definedName>
    <definedName name="_______GND2">#REF!</definedName>
    <definedName name="_______GND3">#REF!</definedName>
    <definedName name="_______GND4">#REF!</definedName>
    <definedName name="_______GND5">#REF!</definedName>
    <definedName name="_______GTO1">#REF!</definedName>
    <definedName name="_______IMP1">#REF!</definedName>
    <definedName name="_______ing1">#REF!</definedName>
    <definedName name="_______ing2">#REF!</definedName>
    <definedName name="_______ing3">#REF!</definedName>
    <definedName name="_______isa1">#REF!</definedName>
    <definedName name="_______isa3">#REF!</definedName>
    <definedName name="_______new1" localSheetId="13" hidden="1">{#N/A,#N/A,FALSE,"SMT1";#N/A,#N/A,FALSE,"SMT2";#N/A,#N/A,FALSE,"Summary";#N/A,#N/A,FALSE,"Graphs";#N/A,#N/A,FALSE,"4 Panel"}</definedName>
    <definedName name="_______new1" localSheetId="6" hidden="1">{#N/A,#N/A,FALSE,"SMT1";#N/A,#N/A,FALSE,"SMT2";#N/A,#N/A,FALSE,"Summary";#N/A,#N/A,FALSE,"Graphs";#N/A,#N/A,FALSE,"4 Panel"}</definedName>
    <definedName name="_______new1" hidden="1">{#N/A,#N/A,FALSE,"SMT1";#N/A,#N/A,FALSE,"SMT2";#N/A,#N/A,FALSE,"Summary";#N/A,#N/A,FALSE,"Graphs";#N/A,#N/A,FALSE,"4 Panel"}</definedName>
    <definedName name="_______New15" localSheetId="13" hidden="1">{"EVA",#N/A,FALSE,"SMT2";#N/A,#N/A,FALSE,"Summary";#N/A,#N/A,FALSE,"Graphs";#N/A,#N/A,FALSE,"4 Panel"}</definedName>
    <definedName name="_______New15" localSheetId="6" hidden="1">{"EVA",#N/A,FALSE,"SMT2";#N/A,#N/A,FALSE,"Summary";#N/A,#N/A,FALSE,"Graphs";#N/A,#N/A,FALSE,"4 Panel"}</definedName>
    <definedName name="_______New15" hidden="1">{"EVA",#N/A,FALSE,"SMT2";#N/A,#N/A,FALSE,"Summary";#N/A,#N/A,FALSE,"Graphs";#N/A,#N/A,FALSE,"4 Panel"}</definedName>
    <definedName name="_______New16" localSheetId="13" hidden="1">{#N/A,#N/A,FALSE,"SMT1";#N/A,#N/A,FALSE,"SMT2";#N/A,#N/A,FALSE,"Summary";#N/A,#N/A,FALSE,"Graphs";#N/A,#N/A,FALSE,"4 Panel"}</definedName>
    <definedName name="_______New16" localSheetId="6" hidden="1">{#N/A,#N/A,FALSE,"SMT1";#N/A,#N/A,FALSE,"SMT2";#N/A,#N/A,FALSE,"Summary";#N/A,#N/A,FALSE,"Graphs";#N/A,#N/A,FALSE,"4 Panel"}</definedName>
    <definedName name="_______New16" hidden="1">{#N/A,#N/A,FALSE,"SMT1";#N/A,#N/A,FALSE,"SMT2";#N/A,#N/A,FALSE,"Summary";#N/A,#N/A,FALSE,"Graphs";#N/A,#N/A,FALSE,"4 Panel"}</definedName>
    <definedName name="_______New17" localSheetId="13" hidden="1">{#N/A,#N/A,FALSE,"SMT1";#N/A,#N/A,FALSE,"SMT2";#N/A,#N/A,FALSE,"Summary";#N/A,#N/A,FALSE,"Graphs";#N/A,#N/A,FALSE,"4 Panel"}</definedName>
    <definedName name="_______New17" localSheetId="6" hidden="1">{#N/A,#N/A,FALSE,"SMT1";#N/A,#N/A,FALSE,"SMT2";#N/A,#N/A,FALSE,"Summary";#N/A,#N/A,FALSE,"Graphs";#N/A,#N/A,FALSE,"4 Panel"}</definedName>
    <definedName name="_______New17" hidden="1">{#N/A,#N/A,FALSE,"SMT1";#N/A,#N/A,FALSE,"SMT2";#N/A,#N/A,FALSE,"Summary";#N/A,#N/A,FALSE,"Graphs";#N/A,#N/A,FALSE,"4 Panel"}</definedName>
    <definedName name="_______New18" localSheetId="13" hidden="1">{#N/A,#N/A,FALSE,"Full";#N/A,#N/A,FALSE,"Half";#N/A,#N/A,FALSE,"Op Expenses";#N/A,#N/A,FALSE,"Cap Charge";#N/A,#N/A,FALSE,"Cost C";#N/A,#N/A,FALSE,"PP&amp;E";#N/A,#N/A,FALSE,"R&amp;D"}</definedName>
    <definedName name="_______New18" localSheetId="6" hidden="1">{#N/A,#N/A,FALSE,"Full";#N/A,#N/A,FALSE,"Half";#N/A,#N/A,FALSE,"Op Expenses";#N/A,#N/A,FALSE,"Cap Charge";#N/A,#N/A,FALSE,"Cost C";#N/A,#N/A,FALSE,"PP&amp;E";#N/A,#N/A,FALSE,"R&amp;D"}</definedName>
    <definedName name="_______New18" hidden="1">{#N/A,#N/A,FALSE,"Full";#N/A,#N/A,FALSE,"Half";#N/A,#N/A,FALSE,"Op Expenses";#N/A,#N/A,FALSE,"Cap Charge";#N/A,#N/A,FALSE,"Cost C";#N/A,#N/A,FALSE,"PP&amp;E";#N/A,#N/A,FALSE,"R&amp;D"}</definedName>
    <definedName name="_______New19" localSheetId="13" hidden="1">{"EVA",#N/A,FALSE,"SMT2";#N/A,#N/A,FALSE,"Summary";#N/A,#N/A,FALSE,"Graphs";#N/A,#N/A,FALSE,"4 Panel"}</definedName>
    <definedName name="_______New19" localSheetId="6" hidden="1">{"EVA",#N/A,FALSE,"SMT2";#N/A,#N/A,FALSE,"Summary";#N/A,#N/A,FALSE,"Graphs";#N/A,#N/A,FALSE,"4 Panel"}</definedName>
    <definedName name="_______New19" hidden="1">{"EVA",#N/A,FALSE,"SMT2";#N/A,#N/A,FALSE,"Summary";#N/A,#N/A,FALSE,"Graphs";#N/A,#N/A,FALSE,"4 Panel"}</definedName>
    <definedName name="_______New20" localSheetId="13" hidden="1">{#N/A,#N/A,FALSE,"SMT1";#N/A,#N/A,FALSE,"SMT2";#N/A,#N/A,FALSE,"Summary";#N/A,#N/A,FALSE,"Graphs";#N/A,#N/A,FALSE,"4 Panel"}</definedName>
    <definedName name="_______New20" localSheetId="6" hidden="1">{#N/A,#N/A,FALSE,"SMT1";#N/A,#N/A,FALSE,"SMT2";#N/A,#N/A,FALSE,"Summary";#N/A,#N/A,FALSE,"Graphs";#N/A,#N/A,FALSE,"4 Panel"}</definedName>
    <definedName name="_______New20" hidden="1">{#N/A,#N/A,FALSE,"SMT1";#N/A,#N/A,FALSE,"SMT2";#N/A,#N/A,FALSE,"Summary";#N/A,#N/A,FALSE,"Graphs";#N/A,#N/A,FALSE,"4 Panel"}</definedName>
    <definedName name="_______New21" localSheetId="13" hidden="1">{#N/A,#N/A,FALSE,"Full";#N/A,#N/A,FALSE,"Half";#N/A,#N/A,FALSE,"Op Expenses";#N/A,#N/A,FALSE,"Cap Charge";#N/A,#N/A,FALSE,"Cost C";#N/A,#N/A,FALSE,"PP&amp;E";#N/A,#N/A,FALSE,"R&amp;D"}</definedName>
    <definedName name="_______New21" localSheetId="6" hidden="1">{#N/A,#N/A,FALSE,"Full";#N/A,#N/A,FALSE,"Half";#N/A,#N/A,FALSE,"Op Expenses";#N/A,#N/A,FALSE,"Cap Charge";#N/A,#N/A,FALSE,"Cost C";#N/A,#N/A,FALSE,"PP&amp;E";#N/A,#N/A,FALSE,"R&amp;D"}</definedName>
    <definedName name="_______New21" hidden="1">{#N/A,#N/A,FALSE,"Full";#N/A,#N/A,FALSE,"Half";#N/A,#N/A,FALSE,"Op Expenses";#N/A,#N/A,FALSE,"Cap Charge";#N/A,#N/A,FALSE,"Cost C";#N/A,#N/A,FALSE,"PP&amp;E";#N/A,#N/A,FALSE,"R&amp;D"}</definedName>
    <definedName name="_______NEW3" localSheetId="13" hidden="1">{#N/A,#N/A,FALSE,"SMT1";#N/A,#N/A,FALSE,"SMT2";#N/A,#N/A,FALSE,"Summary";#N/A,#N/A,FALSE,"Graphs";#N/A,#N/A,FALSE,"4 Panel"}</definedName>
    <definedName name="_______NEW3" localSheetId="6" hidden="1">{#N/A,#N/A,FALSE,"SMT1";#N/A,#N/A,FALSE,"SMT2";#N/A,#N/A,FALSE,"Summary";#N/A,#N/A,FALSE,"Graphs";#N/A,#N/A,FALSE,"4 Panel"}</definedName>
    <definedName name="_______NEW3" hidden="1">{#N/A,#N/A,FALSE,"SMT1";#N/A,#N/A,FALSE,"SMT2";#N/A,#N/A,FALSE,"Summary";#N/A,#N/A,FALSE,"Graphs";#N/A,#N/A,FALSE,"4 Panel"}</definedName>
    <definedName name="_______nEW30" localSheetId="13" hidden="1">{"EVA",#N/A,FALSE,"SMT2";#N/A,#N/A,FALSE,"Summary";#N/A,#N/A,FALSE,"Graphs";#N/A,#N/A,FALSE,"4 Panel"}</definedName>
    <definedName name="_______nEW30" localSheetId="6" hidden="1">{"EVA",#N/A,FALSE,"SMT2";#N/A,#N/A,FALSE,"Summary";#N/A,#N/A,FALSE,"Graphs";#N/A,#N/A,FALSE,"4 Panel"}</definedName>
    <definedName name="_______nEW30" hidden="1">{"EVA",#N/A,FALSE,"SMT2";#N/A,#N/A,FALSE,"Summary";#N/A,#N/A,FALSE,"Graphs";#N/A,#N/A,FALSE,"4 Panel"}</definedName>
    <definedName name="_______New31" localSheetId="13" hidden="1">{#N/A,#N/A,FALSE,"SMT1";#N/A,#N/A,FALSE,"SMT2";#N/A,#N/A,FALSE,"Summary";#N/A,#N/A,FALSE,"Graphs";#N/A,#N/A,FALSE,"4 Panel"}</definedName>
    <definedName name="_______New31" localSheetId="6" hidden="1">{#N/A,#N/A,FALSE,"SMT1";#N/A,#N/A,FALSE,"SMT2";#N/A,#N/A,FALSE,"Summary";#N/A,#N/A,FALSE,"Graphs";#N/A,#N/A,FALSE,"4 Panel"}</definedName>
    <definedName name="_______New31" hidden="1">{#N/A,#N/A,FALSE,"SMT1";#N/A,#N/A,FALSE,"SMT2";#N/A,#N/A,FALSE,"Summary";#N/A,#N/A,FALSE,"Graphs";#N/A,#N/A,FALSE,"4 Panel"}</definedName>
    <definedName name="_______New32" localSheetId="13" hidden="1">{#N/A,#N/A,FALSE,"SMT1";#N/A,#N/A,FALSE,"SMT2";#N/A,#N/A,FALSE,"Summary";#N/A,#N/A,FALSE,"Graphs";#N/A,#N/A,FALSE,"4 Panel"}</definedName>
    <definedName name="_______New32" localSheetId="6" hidden="1">{#N/A,#N/A,FALSE,"SMT1";#N/A,#N/A,FALSE,"SMT2";#N/A,#N/A,FALSE,"Summary";#N/A,#N/A,FALSE,"Graphs";#N/A,#N/A,FALSE,"4 Panel"}</definedName>
    <definedName name="_______New32" hidden="1">{#N/A,#N/A,FALSE,"SMT1";#N/A,#N/A,FALSE,"SMT2";#N/A,#N/A,FALSE,"Summary";#N/A,#N/A,FALSE,"Graphs";#N/A,#N/A,FALSE,"4 Panel"}</definedName>
    <definedName name="_______New33" localSheetId="13" hidden="1">{#N/A,#N/A,FALSE,"Full";#N/A,#N/A,FALSE,"Half";#N/A,#N/A,FALSE,"Op Expenses";#N/A,#N/A,FALSE,"Cap Charge";#N/A,#N/A,FALSE,"Cost C";#N/A,#N/A,FALSE,"PP&amp;E";#N/A,#N/A,FALSE,"R&amp;D"}</definedName>
    <definedName name="_______New33" localSheetId="6" hidden="1">{#N/A,#N/A,FALSE,"Full";#N/A,#N/A,FALSE,"Half";#N/A,#N/A,FALSE,"Op Expenses";#N/A,#N/A,FALSE,"Cap Charge";#N/A,#N/A,FALSE,"Cost C";#N/A,#N/A,FALSE,"PP&amp;E";#N/A,#N/A,FALSE,"R&amp;D"}</definedName>
    <definedName name="_______New33" hidden="1">{#N/A,#N/A,FALSE,"Full";#N/A,#N/A,FALSE,"Half";#N/A,#N/A,FALSE,"Op Expenses";#N/A,#N/A,FALSE,"Cap Charge";#N/A,#N/A,FALSE,"Cost C";#N/A,#N/A,FALSE,"PP&amp;E";#N/A,#N/A,FALSE,"R&amp;D"}</definedName>
    <definedName name="_______New34" localSheetId="13" hidden="1">{"EVA",#N/A,FALSE,"SMT2";#N/A,#N/A,FALSE,"Summary";#N/A,#N/A,FALSE,"Graphs";#N/A,#N/A,FALSE,"4 Panel"}</definedName>
    <definedName name="_______New34" localSheetId="6" hidden="1">{"EVA",#N/A,FALSE,"SMT2";#N/A,#N/A,FALSE,"Summary";#N/A,#N/A,FALSE,"Graphs";#N/A,#N/A,FALSE,"4 Panel"}</definedName>
    <definedName name="_______New34" hidden="1">{"EVA",#N/A,FALSE,"SMT2";#N/A,#N/A,FALSE,"Summary";#N/A,#N/A,FALSE,"Graphs";#N/A,#N/A,FALSE,"4 Panel"}</definedName>
    <definedName name="_______New35" localSheetId="13" hidden="1">{#N/A,#N/A,FALSE,"SMT1";#N/A,#N/A,FALSE,"SMT2";#N/A,#N/A,FALSE,"Summary";#N/A,#N/A,FALSE,"Graphs";#N/A,#N/A,FALSE,"4 Panel"}</definedName>
    <definedName name="_______New35" localSheetId="6" hidden="1">{#N/A,#N/A,FALSE,"SMT1";#N/A,#N/A,FALSE,"SMT2";#N/A,#N/A,FALSE,"Summary";#N/A,#N/A,FALSE,"Graphs";#N/A,#N/A,FALSE,"4 Panel"}</definedName>
    <definedName name="_______New35" hidden="1">{#N/A,#N/A,FALSE,"SMT1";#N/A,#N/A,FALSE,"SMT2";#N/A,#N/A,FALSE,"Summary";#N/A,#N/A,FALSE,"Graphs";#N/A,#N/A,FALSE,"4 Panel"}</definedName>
    <definedName name="_______New36" localSheetId="13" hidden="1">{#N/A,#N/A,FALSE,"Full";#N/A,#N/A,FALSE,"Half";#N/A,#N/A,FALSE,"Op Expenses";#N/A,#N/A,FALSE,"Cap Charge";#N/A,#N/A,FALSE,"Cost C";#N/A,#N/A,FALSE,"PP&amp;E";#N/A,#N/A,FALSE,"R&amp;D"}</definedName>
    <definedName name="_______New36" localSheetId="6" hidden="1">{#N/A,#N/A,FALSE,"Full";#N/A,#N/A,FALSE,"Half";#N/A,#N/A,FALSE,"Op Expenses";#N/A,#N/A,FALSE,"Cap Charge";#N/A,#N/A,FALSE,"Cost C";#N/A,#N/A,FALSE,"PP&amp;E";#N/A,#N/A,FALSE,"R&amp;D"}</definedName>
    <definedName name="_______New36" hidden="1">{#N/A,#N/A,FALSE,"Full";#N/A,#N/A,FALSE,"Half";#N/A,#N/A,FALSE,"Op Expenses";#N/A,#N/A,FALSE,"Cap Charge";#N/A,#N/A,FALSE,"Cost C";#N/A,#N/A,FALSE,"PP&amp;E";#N/A,#N/A,FALSE,"R&amp;D"}</definedName>
    <definedName name="_______NEW4" localSheetId="13" hidden="1">{#N/A,#N/A,FALSE,"Full";#N/A,#N/A,FALSE,"Half";#N/A,#N/A,FALSE,"Op Expenses";#N/A,#N/A,FALSE,"Cap Charge";#N/A,#N/A,FALSE,"Cost C";#N/A,#N/A,FALSE,"PP&amp;E";#N/A,#N/A,FALSE,"R&amp;D"}</definedName>
    <definedName name="_______NEW4" localSheetId="6" hidden="1">{#N/A,#N/A,FALSE,"Full";#N/A,#N/A,FALSE,"Half";#N/A,#N/A,FALSE,"Op Expenses";#N/A,#N/A,FALSE,"Cap Charge";#N/A,#N/A,FALSE,"Cost C";#N/A,#N/A,FALSE,"PP&amp;E";#N/A,#N/A,FALSE,"R&amp;D"}</definedName>
    <definedName name="_______NEW4" hidden="1">{#N/A,#N/A,FALSE,"Full";#N/A,#N/A,FALSE,"Half";#N/A,#N/A,FALSE,"Op Expenses";#N/A,#N/A,FALSE,"Cap Charge";#N/A,#N/A,FALSE,"Cost C";#N/A,#N/A,FALSE,"PP&amp;E";#N/A,#N/A,FALSE,"R&amp;D"}</definedName>
    <definedName name="_______PAG1">#REF!</definedName>
    <definedName name="_______PAG2">#REF!</definedName>
    <definedName name="_______pas1">#REF!</definedName>
    <definedName name="_______pas2">#REF!</definedName>
    <definedName name="_______pat1">#REF!</definedName>
    <definedName name="_______pay1">#REF!</definedName>
    <definedName name="_______pay4">#REF!</definedName>
    <definedName name="_______PF1">#REF!</definedName>
    <definedName name="_______PF4">#REF!</definedName>
    <definedName name="_______PF5">#REF!</definedName>
    <definedName name="_______R" localSheetId="13" hidden="1">{#N/A,#N/A,FALSE,"GRAFICO";#N/A,#N/A,FALSE,"CAJA (2)";#N/A,#N/A,FALSE,"TERCEROS-PROMEDIO";#N/A,#N/A,FALSE,"CAJA";#N/A,#N/A,FALSE,"INGRESOS1995-2003";#N/A,#N/A,FALSE,"GASTOS1995-2003"}</definedName>
    <definedName name="_______R" localSheetId="6" hidden="1">{#N/A,#N/A,FALSE,"GRAFICO";#N/A,#N/A,FALSE,"CAJA (2)";#N/A,#N/A,FALSE,"TERCEROS-PROMEDIO";#N/A,#N/A,FALSE,"CAJA";#N/A,#N/A,FALSE,"INGRESOS1995-2003";#N/A,#N/A,FALSE,"GASTOS1995-2003"}</definedName>
    <definedName name="_______R" hidden="1">{#N/A,#N/A,FALSE,"GRAFICO";#N/A,#N/A,FALSE,"CAJA (2)";#N/A,#N/A,FALSE,"TERCEROS-PROMEDIO";#N/A,#N/A,FALSE,"CAJA";#N/A,#N/A,FALSE,"INGRESOS1995-2003";#N/A,#N/A,FALSE,"GASTOS1995-2003"}</definedName>
    <definedName name="_______RA1">#N/A</definedName>
    <definedName name="_______RA2">#N/A</definedName>
    <definedName name="_______RA3">#REF!</definedName>
    <definedName name="_______RA4">#REF!</definedName>
    <definedName name="_______RA5">#REF!</definedName>
    <definedName name="_______RA6">#N/A</definedName>
    <definedName name="_______TR10">#REF!</definedName>
    <definedName name="_______TR11">#REF!</definedName>
    <definedName name="_______TR12">#REF!</definedName>
    <definedName name="_______TR13">#REF!</definedName>
    <definedName name="_______TR14">#REF!</definedName>
    <definedName name="_______TR15">#REF!</definedName>
    <definedName name="_______TR16">#REF!</definedName>
    <definedName name="_______XX1">#REF!</definedName>
    <definedName name="_______XX10">#REF!</definedName>
    <definedName name="_______XX11">#REF!</definedName>
    <definedName name="_______XX12">#REF!</definedName>
    <definedName name="_______XX2">#REF!</definedName>
    <definedName name="_______XX3">#REF!</definedName>
    <definedName name="_______XX4">#REF!</definedName>
    <definedName name="_______XX5">#REF!</definedName>
    <definedName name="_______XX6">#REF!</definedName>
    <definedName name="_______XX7">#REF!</definedName>
    <definedName name="_______XX8">#REF!</definedName>
    <definedName name="_______XX9">#REF!</definedName>
    <definedName name="______act1">#REF!</definedName>
    <definedName name="______act2">#REF!</definedName>
    <definedName name="______act3">#REF!</definedName>
    <definedName name="______apf1">#REF!</definedName>
    <definedName name="______arp1">#REF!</definedName>
    <definedName name="______cmd1">#REF!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23">#REF!</definedName>
    <definedName name="______DAT24">#REF!</definedName>
    <definedName name="______DAT25">#REF!</definedName>
    <definedName name="______DAT26">#REF!</definedName>
    <definedName name="______DAT27">#REF!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END1">#REF!</definedName>
    <definedName name="______gas1">#REF!</definedName>
    <definedName name="______gas2">#REF!</definedName>
    <definedName name="______gas3">#REF!</definedName>
    <definedName name="______gas4">#REF!</definedName>
    <definedName name="______gas5">#REF!</definedName>
    <definedName name="______GGF2" localSheetId="13" hidden="1">{#N/A,#N/A,FALSE,"balance";#N/A,#N/A,FALSE,"PYG"}</definedName>
    <definedName name="______GGF2" localSheetId="6" hidden="1">{#N/A,#N/A,FALSE,"balance";#N/A,#N/A,FALSE,"PYG"}</definedName>
    <definedName name="______GGF2" hidden="1">{#N/A,#N/A,FALSE,"balance";#N/A,#N/A,FALSE,"PYG"}</definedName>
    <definedName name="______GND1">#REF!</definedName>
    <definedName name="______GND2">#REF!</definedName>
    <definedName name="______GND3">#REF!</definedName>
    <definedName name="______GND4">#REF!</definedName>
    <definedName name="______GND5">#REF!</definedName>
    <definedName name="______GTO1">#REF!</definedName>
    <definedName name="______IMP1">#REF!</definedName>
    <definedName name="______ing1">#REF!</definedName>
    <definedName name="______ing2">#REF!</definedName>
    <definedName name="______ing3">#REF!</definedName>
    <definedName name="______isa1">#REF!</definedName>
    <definedName name="______isa3">#REF!</definedName>
    <definedName name="______new1" localSheetId="13" hidden="1">{#N/A,#N/A,FALSE,"SMT1";#N/A,#N/A,FALSE,"SMT2";#N/A,#N/A,FALSE,"Summary";#N/A,#N/A,FALSE,"Graphs";#N/A,#N/A,FALSE,"4 Panel"}</definedName>
    <definedName name="______new1" localSheetId="6" hidden="1">{#N/A,#N/A,FALSE,"SMT1";#N/A,#N/A,FALSE,"SMT2";#N/A,#N/A,FALSE,"Summary";#N/A,#N/A,FALSE,"Graphs";#N/A,#N/A,FALSE,"4 Panel"}</definedName>
    <definedName name="______new1" hidden="1">{#N/A,#N/A,FALSE,"SMT1";#N/A,#N/A,FALSE,"SMT2";#N/A,#N/A,FALSE,"Summary";#N/A,#N/A,FALSE,"Graphs";#N/A,#N/A,FALSE,"4 Panel"}</definedName>
    <definedName name="______New15" localSheetId="13" hidden="1">{"EVA",#N/A,FALSE,"SMT2";#N/A,#N/A,FALSE,"Summary";#N/A,#N/A,FALSE,"Graphs";#N/A,#N/A,FALSE,"4 Panel"}</definedName>
    <definedName name="______New15" localSheetId="6" hidden="1">{"EVA",#N/A,FALSE,"SMT2";#N/A,#N/A,FALSE,"Summary";#N/A,#N/A,FALSE,"Graphs";#N/A,#N/A,FALSE,"4 Panel"}</definedName>
    <definedName name="______New15" hidden="1">{"EVA",#N/A,FALSE,"SMT2";#N/A,#N/A,FALSE,"Summary";#N/A,#N/A,FALSE,"Graphs";#N/A,#N/A,FALSE,"4 Panel"}</definedName>
    <definedName name="______New16" localSheetId="13" hidden="1">{#N/A,#N/A,FALSE,"SMT1";#N/A,#N/A,FALSE,"SMT2";#N/A,#N/A,FALSE,"Summary";#N/A,#N/A,FALSE,"Graphs";#N/A,#N/A,FALSE,"4 Panel"}</definedName>
    <definedName name="______New16" localSheetId="6" hidden="1">{#N/A,#N/A,FALSE,"SMT1";#N/A,#N/A,FALSE,"SMT2";#N/A,#N/A,FALSE,"Summary";#N/A,#N/A,FALSE,"Graphs";#N/A,#N/A,FALSE,"4 Panel"}</definedName>
    <definedName name="______New16" hidden="1">{#N/A,#N/A,FALSE,"SMT1";#N/A,#N/A,FALSE,"SMT2";#N/A,#N/A,FALSE,"Summary";#N/A,#N/A,FALSE,"Graphs";#N/A,#N/A,FALSE,"4 Panel"}</definedName>
    <definedName name="______New17" localSheetId="13" hidden="1">{#N/A,#N/A,FALSE,"SMT1";#N/A,#N/A,FALSE,"SMT2";#N/A,#N/A,FALSE,"Summary";#N/A,#N/A,FALSE,"Graphs";#N/A,#N/A,FALSE,"4 Panel"}</definedName>
    <definedName name="______New17" localSheetId="6" hidden="1">{#N/A,#N/A,FALSE,"SMT1";#N/A,#N/A,FALSE,"SMT2";#N/A,#N/A,FALSE,"Summary";#N/A,#N/A,FALSE,"Graphs";#N/A,#N/A,FALSE,"4 Panel"}</definedName>
    <definedName name="______New17" hidden="1">{#N/A,#N/A,FALSE,"SMT1";#N/A,#N/A,FALSE,"SMT2";#N/A,#N/A,FALSE,"Summary";#N/A,#N/A,FALSE,"Graphs";#N/A,#N/A,FALSE,"4 Panel"}</definedName>
    <definedName name="______New18" localSheetId="13" hidden="1">{#N/A,#N/A,FALSE,"Full";#N/A,#N/A,FALSE,"Half";#N/A,#N/A,FALSE,"Op Expenses";#N/A,#N/A,FALSE,"Cap Charge";#N/A,#N/A,FALSE,"Cost C";#N/A,#N/A,FALSE,"PP&amp;E";#N/A,#N/A,FALSE,"R&amp;D"}</definedName>
    <definedName name="______New18" localSheetId="6" hidden="1">{#N/A,#N/A,FALSE,"Full";#N/A,#N/A,FALSE,"Half";#N/A,#N/A,FALSE,"Op Expenses";#N/A,#N/A,FALSE,"Cap Charge";#N/A,#N/A,FALSE,"Cost C";#N/A,#N/A,FALSE,"PP&amp;E";#N/A,#N/A,FALSE,"R&amp;D"}</definedName>
    <definedName name="______New18" hidden="1">{#N/A,#N/A,FALSE,"Full";#N/A,#N/A,FALSE,"Half";#N/A,#N/A,FALSE,"Op Expenses";#N/A,#N/A,FALSE,"Cap Charge";#N/A,#N/A,FALSE,"Cost C";#N/A,#N/A,FALSE,"PP&amp;E";#N/A,#N/A,FALSE,"R&amp;D"}</definedName>
    <definedName name="______New19" localSheetId="13" hidden="1">{"EVA",#N/A,FALSE,"SMT2";#N/A,#N/A,FALSE,"Summary";#N/A,#N/A,FALSE,"Graphs";#N/A,#N/A,FALSE,"4 Panel"}</definedName>
    <definedName name="______New19" localSheetId="6" hidden="1">{"EVA",#N/A,FALSE,"SMT2";#N/A,#N/A,FALSE,"Summary";#N/A,#N/A,FALSE,"Graphs";#N/A,#N/A,FALSE,"4 Panel"}</definedName>
    <definedName name="______New19" hidden="1">{"EVA",#N/A,FALSE,"SMT2";#N/A,#N/A,FALSE,"Summary";#N/A,#N/A,FALSE,"Graphs";#N/A,#N/A,FALSE,"4 Panel"}</definedName>
    <definedName name="______New20" localSheetId="13" hidden="1">{#N/A,#N/A,FALSE,"SMT1";#N/A,#N/A,FALSE,"SMT2";#N/A,#N/A,FALSE,"Summary";#N/A,#N/A,FALSE,"Graphs";#N/A,#N/A,FALSE,"4 Panel"}</definedName>
    <definedName name="______New20" localSheetId="6" hidden="1">{#N/A,#N/A,FALSE,"SMT1";#N/A,#N/A,FALSE,"SMT2";#N/A,#N/A,FALSE,"Summary";#N/A,#N/A,FALSE,"Graphs";#N/A,#N/A,FALSE,"4 Panel"}</definedName>
    <definedName name="______New20" hidden="1">{#N/A,#N/A,FALSE,"SMT1";#N/A,#N/A,FALSE,"SMT2";#N/A,#N/A,FALSE,"Summary";#N/A,#N/A,FALSE,"Graphs";#N/A,#N/A,FALSE,"4 Panel"}</definedName>
    <definedName name="______New21" localSheetId="13" hidden="1">{#N/A,#N/A,FALSE,"Full";#N/A,#N/A,FALSE,"Half";#N/A,#N/A,FALSE,"Op Expenses";#N/A,#N/A,FALSE,"Cap Charge";#N/A,#N/A,FALSE,"Cost C";#N/A,#N/A,FALSE,"PP&amp;E";#N/A,#N/A,FALSE,"R&amp;D"}</definedName>
    <definedName name="______New21" localSheetId="6" hidden="1">{#N/A,#N/A,FALSE,"Full";#N/A,#N/A,FALSE,"Half";#N/A,#N/A,FALSE,"Op Expenses";#N/A,#N/A,FALSE,"Cap Charge";#N/A,#N/A,FALSE,"Cost C";#N/A,#N/A,FALSE,"PP&amp;E";#N/A,#N/A,FALSE,"R&amp;D"}</definedName>
    <definedName name="______New21" hidden="1">{#N/A,#N/A,FALSE,"Full";#N/A,#N/A,FALSE,"Half";#N/A,#N/A,FALSE,"Op Expenses";#N/A,#N/A,FALSE,"Cap Charge";#N/A,#N/A,FALSE,"Cost C";#N/A,#N/A,FALSE,"PP&amp;E";#N/A,#N/A,FALSE,"R&amp;D"}</definedName>
    <definedName name="______NEW3" localSheetId="13" hidden="1">{#N/A,#N/A,FALSE,"SMT1";#N/A,#N/A,FALSE,"SMT2";#N/A,#N/A,FALSE,"Summary";#N/A,#N/A,FALSE,"Graphs";#N/A,#N/A,FALSE,"4 Panel"}</definedName>
    <definedName name="______NEW3" localSheetId="6" hidden="1">{#N/A,#N/A,FALSE,"SMT1";#N/A,#N/A,FALSE,"SMT2";#N/A,#N/A,FALSE,"Summary";#N/A,#N/A,FALSE,"Graphs";#N/A,#N/A,FALSE,"4 Panel"}</definedName>
    <definedName name="______NEW3" hidden="1">{#N/A,#N/A,FALSE,"SMT1";#N/A,#N/A,FALSE,"SMT2";#N/A,#N/A,FALSE,"Summary";#N/A,#N/A,FALSE,"Graphs";#N/A,#N/A,FALSE,"4 Panel"}</definedName>
    <definedName name="______nEW30" localSheetId="13" hidden="1">{"EVA",#N/A,FALSE,"SMT2";#N/A,#N/A,FALSE,"Summary";#N/A,#N/A,FALSE,"Graphs";#N/A,#N/A,FALSE,"4 Panel"}</definedName>
    <definedName name="______nEW30" localSheetId="6" hidden="1">{"EVA",#N/A,FALSE,"SMT2";#N/A,#N/A,FALSE,"Summary";#N/A,#N/A,FALSE,"Graphs";#N/A,#N/A,FALSE,"4 Panel"}</definedName>
    <definedName name="______nEW30" hidden="1">{"EVA",#N/A,FALSE,"SMT2";#N/A,#N/A,FALSE,"Summary";#N/A,#N/A,FALSE,"Graphs";#N/A,#N/A,FALSE,"4 Panel"}</definedName>
    <definedName name="______New31" localSheetId="13" hidden="1">{#N/A,#N/A,FALSE,"SMT1";#N/A,#N/A,FALSE,"SMT2";#N/A,#N/A,FALSE,"Summary";#N/A,#N/A,FALSE,"Graphs";#N/A,#N/A,FALSE,"4 Panel"}</definedName>
    <definedName name="______New31" localSheetId="6" hidden="1">{#N/A,#N/A,FALSE,"SMT1";#N/A,#N/A,FALSE,"SMT2";#N/A,#N/A,FALSE,"Summary";#N/A,#N/A,FALSE,"Graphs";#N/A,#N/A,FALSE,"4 Panel"}</definedName>
    <definedName name="______New31" hidden="1">{#N/A,#N/A,FALSE,"SMT1";#N/A,#N/A,FALSE,"SMT2";#N/A,#N/A,FALSE,"Summary";#N/A,#N/A,FALSE,"Graphs";#N/A,#N/A,FALSE,"4 Panel"}</definedName>
    <definedName name="______New32" localSheetId="13" hidden="1">{#N/A,#N/A,FALSE,"SMT1";#N/A,#N/A,FALSE,"SMT2";#N/A,#N/A,FALSE,"Summary";#N/A,#N/A,FALSE,"Graphs";#N/A,#N/A,FALSE,"4 Panel"}</definedName>
    <definedName name="______New32" localSheetId="6" hidden="1">{#N/A,#N/A,FALSE,"SMT1";#N/A,#N/A,FALSE,"SMT2";#N/A,#N/A,FALSE,"Summary";#N/A,#N/A,FALSE,"Graphs";#N/A,#N/A,FALSE,"4 Panel"}</definedName>
    <definedName name="______New32" hidden="1">{#N/A,#N/A,FALSE,"SMT1";#N/A,#N/A,FALSE,"SMT2";#N/A,#N/A,FALSE,"Summary";#N/A,#N/A,FALSE,"Graphs";#N/A,#N/A,FALSE,"4 Panel"}</definedName>
    <definedName name="______New33" localSheetId="13" hidden="1">{#N/A,#N/A,FALSE,"Full";#N/A,#N/A,FALSE,"Half";#N/A,#N/A,FALSE,"Op Expenses";#N/A,#N/A,FALSE,"Cap Charge";#N/A,#N/A,FALSE,"Cost C";#N/A,#N/A,FALSE,"PP&amp;E";#N/A,#N/A,FALSE,"R&amp;D"}</definedName>
    <definedName name="______New33" localSheetId="6" hidden="1">{#N/A,#N/A,FALSE,"Full";#N/A,#N/A,FALSE,"Half";#N/A,#N/A,FALSE,"Op Expenses";#N/A,#N/A,FALSE,"Cap Charge";#N/A,#N/A,FALSE,"Cost C";#N/A,#N/A,FALSE,"PP&amp;E";#N/A,#N/A,FALSE,"R&amp;D"}</definedName>
    <definedName name="______New33" hidden="1">{#N/A,#N/A,FALSE,"Full";#N/A,#N/A,FALSE,"Half";#N/A,#N/A,FALSE,"Op Expenses";#N/A,#N/A,FALSE,"Cap Charge";#N/A,#N/A,FALSE,"Cost C";#N/A,#N/A,FALSE,"PP&amp;E";#N/A,#N/A,FALSE,"R&amp;D"}</definedName>
    <definedName name="______New34" localSheetId="13" hidden="1">{"EVA",#N/A,FALSE,"SMT2";#N/A,#N/A,FALSE,"Summary";#N/A,#N/A,FALSE,"Graphs";#N/A,#N/A,FALSE,"4 Panel"}</definedName>
    <definedName name="______New34" localSheetId="6" hidden="1">{"EVA",#N/A,FALSE,"SMT2";#N/A,#N/A,FALSE,"Summary";#N/A,#N/A,FALSE,"Graphs";#N/A,#N/A,FALSE,"4 Panel"}</definedName>
    <definedName name="______New34" hidden="1">{"EVA",#N/A,FALSE,"SMT2";#N/A,#N/A,FALSE,"Summary";#N/A,#N/A,FALSE,"Graphs";#N/A,#N/A,FALSE,"4 Panel"}</definedName>
    <definedName name="______New35" localSheetId="13" hidden="1">{#N/A,#N/A,FALSE,"SMT1";#N/A,#N/A,FALSE,"SMT2";#N/A,#N/A,FALSE,"Summary";#N/A,#N/A,FALSE,"Graphs";#N/A,#N/A,FALSE,"4 Panel"}</definedName>
    <definedName name="______New35" localSheetId="6" hidden="1">{#N/A,#N/A,FALSE,"SMT1";#N/A,#N/A,FALSE,"SMT2";#N/A,#N/A,FALSE,"Summary";#N/A,#N/A,FALSE,"Graphs";#N/A,#N/A,FALSE,"4 Panel"}</definedName>
    <definedName name="______New35" hidden="1">{#N/A,#N/A,FALSE,"SMT1";#N/A,#N/A,FALSE,"SMT2";#N/A,#N/A,FALSE,"Summary";#N/A,#N/A,FALSE,"Graphs";#N/A,#N/A,FALSE,"4 Panel"}</definedName>
    <definedName name="______New36" localSheetId="13" hidden="1">{#N/A,#N/A,FALSE,"Full";#N/A,#N/A,FALSE,"Half";#N/A,#N/A,FALSE,"Op Expenses";#N/A,#N/A,FALSE,"Cap Charge";#N/A,#N/A,FALSE,"Cost C";#N/A,#N/A,FALSE,"PP&amp;E";#N/A,#N/A,FALSE,"R&amp;D"}</definedName>
    <definedName name="______New36" localSheetId="6" hidden="1">{#N/A,#N/A,FALSE,"Full";#N/A,#N/A,FALSE,"Half";#N/A,#N/A,FALSE,"Op Expenses";#N/A,#N/A,FALSE,"Cap Charge";#N/A,#N/A,FALSE,"Cost C";#N/A,#N/A,FALSE,"PP&amp;E";#N/A,#N/A,FALSE,"R&amp;D"}</definedName>
    <definedName name="______New36" hidden="1">{#N/A,#N/A,FALSE,"Full";#N/A,#N/A,FALSE,"Half";#N/A,#N/A,FALSE,"Op Expenses";#N/A,#N/A,FALSE,"Cap Charge";#N/A,#N/A,FALSE,"Cost C";#N/A,#N/A,FALSE,"PP&amp;E";#N/A,#N/A,FALSE,"R&amp;D"}</definedName>
    <definedName name="______NEW4" localSheetId="13" hidden="1">{#N/A,#N/A,FALSE,"Full";#N/A,#N/A,FALSE,"Half";#N/A,#N/A,FALSE,"Op Expenses";#N/A,#N/A,FALSE,"Cap Charge";#N/A,#N/A,FALSE,"Cost C";#N/A,#N/A,FALSE,"PP&amp;E";#N/A,#N/A,FALSE,"R&amp;D"}</definedName>
    <definedName name="______NEW4" localSheetId="6" hidden="1">{#N/A,#N/A,FALSE,"Full";#N/A,#N/A,FALSE,"Half";#N/A,#N/A,FALSE,"Op Expenses";#N/A,#N/A,FALSE,"Cap Charge";#N/A,#N/A,FALSE,"Cost C";#N/A,#N/A,FALSE,"PP&amp;E";#N/A,#N/A,FALSE,"R&amp;D"}</definedName>
    <definedName name="______NEW4" hidden="1">{#N/A,#N/A,FALSE,"Full";#N/A,#N/A,FALSE,"Half";#N/A,#N/A,FALSE,"Op Expenses";#N/A,#N/A,FALSE,"Cap Charge";#N/A,#N/A,FALSE,"Cost C";#N/A,#N/A,FALSE,"PP&amp;E";#N/A,#N/A,FALSE,"R&amp;D"}</definedName>
    <definedName name="______OCT2" localSheetId="13" hidden="1">{#N/A,#N/A,FALSE,"BL&amp;GPA";#N/A,#N/A,FALSE,"Summary";#N/A,#N/A,FALSE,"hts"}</definedName>
    <definedName name="______OCT2" localSheetId="6" hidden="1">{#N/A,#N/A,FALSE,"BL&amp;GPA";#N/A,#N/A,FALSE,"Summary";#N/A,#N/A,FALSE,"hts"}</definedName>
    <definedName name="______OCT2" hidden="1">{#N/A,#N/A,FALSE,"BL&amp;GPA";#N/A,#N/A,FALSE,"Summary";#N/A,#N/A,FALSE,"hts"}</definedName>
    <definedName name="______ok1" localSheetId="13" hidden="1">{#N/A,#N/A,FALSE,"balance";#N/A,#N/A,FALSE,"PYG"}</definedName>
    <definedName name="______ok1" localSheetId="6" hidden="1">{#N/A,#N/A,FALSE,"balance";#N/A,#N/A,FALSE,"PYG"}</definedName>
    <definedName name="______ok1" hidden="1">{#N/A,#N/A,FALSE,"balance";#N/A,#N/A,FALSE,"PYG"}</definedName>
    <definedName name="______Ok2" localSheetId="13" hidden="1">{#N/A,#N/A,FALSE,"balance";#N/A,#N/A,FALSE,"PYG"}</definedName>
    <definedName name="______Ok2" localSheetId="6" hidden="1">{#N/A,#N/A,FALSE,"balance";#N/A,#N/A,FALSE,"PYG"}</definedName>
    <definedName name="______Ok2" hidden="1">{#N/A,#N/A,FALSE,"balance";#N/A,#N/A,FALSE,"PYG"}</definedName>
    <definedName name="______PAG1">#REF!</definedName>
    <definedName name="______PAG2">#REF!</definedName>
    <definedName name="______pas1">#REF!</definedName>
    <definedName name="______pas2">#REF!</definedName>
    <definedName name="______pat1">#REF!</definedName>
    <definedName name="______pay1">#REF!</definedName>
    <definedName name="______pay4">#REF!</definedName>
    <definedName name="______PF1">#REF!</definedName>
    <definedName name="______PF4">#REF!</definedName>
    <definedName name="______PF5">#REF!</definedName>
    <definedName name="______PyG2" localSheetId="13" hidden="1">{#N/A,#N/A,FALSE,"balance";#N/A,#N/A,FALSE,"PYG"}</definedName>
    <definedName name="______PyG2" localSheetId="6" hidden="1">{#N/A,#N/A,FALSE,"balance";#N/A,#N/A,FALSE,"PYG"}</definedName>
    <definedName name="______PyG2" hidden="1">{#N/A,#N/A,FALSE,"balance";#N/A,#N/A,FALSE,"PYG"}</definedName>
    <definedName name="______PYG3" localSheetId="13" hidden="1">{#N/A,#N/A,FALSE,"balance";#N/A,#N/A,FALSE,"PYG"}</definedName>
    <definedName name="______PYG3" localSheetId="6" hidden="1">{#N/A,#N/A,FALSE,"balance";#N/A,#N/A,FALSE,"PYG"}</definedName>
    <definedName name="______PYG3" hidden="1">{#N/A,#N/A,FALSE,"balance";#N/A,#N/A,FALSE,"PYG"}</definedName>
    <definedName name="______PyG33" localSheetId="13" hidden="1">{#N/A,#N/A,FALSE,"balance";#N/A,#N/A,FALSE,"PYG"}</definedName>
    <definedName name="______PyG33" localSheetId="6" hidden="1">{#N/A,#N/A,FALSE,"balance";#N/A,#N/A,FALSE,"PYG"}</definedName>
    <definedName name="______PyG33" hidden="1">{#N/A,#N/A,FALSE,"balance";#N/A,#N/A,FALSE,"PYG"}</definedName>
    <definedName name="______R" localSheetId="13" hidden="1">{#N/A,#N/A,FALSE,"GRAFICO";#N/A,#N/A,FALSE,"CAJA (2)";#N/A,#N/A,FALSE,"TERCEROS-PROMEDIO";#N/A,#N/A,FALSE,"CAJA";#N/A,#N/A,FALSE,"INGRESOS1995-2003";#N/A,#N/A,FALSE,"GASTOS1995-2003"}</definedName>
    <definedName name="______R" localSheetId="6" hidden="1">{#N/A,#N/A,FALSE,"GRAFICO";#N/A,#N/A,FALSE,"CAJA (2)";#N/A,#N/A,FALSE,"TERCEROS-PROMEDIO";#N/A,#N/A,FALSE,"CAJA";#N/A,#N/A,FALSE,"INGRESOS1995-2003";#N/A,#N/A,FALSE,"GASTOS1995-2003"}</definedName>
    <definedName name="______R" hidden="1">{#N/A,#N/A,FALSE,"GRAFICO";#N/A,#N/A,FALSE,"CAJA (2)";#N/A,#N/A,FALSE,"TERCEROS-PROMEDIO";#N/A,#N/A,FALSE,"CAJA";#N/A,#N/A,FALSE,"INGRESOS1995-2003";#N/A,#N/A,FALSE,"GASTOS1995-2003"}</definedName>
    <definedName name="______RA1">#N/A</definedName>
    <definedName name="______RA2">#N/A</definedName>
    <definedName name="______RA3">#REF!</definedName>
    <definedName name="______RA4">#REF!</definedName>
    <definedName name="______RA5">#REF!</definedName>
    <definedName name="______RA6">#N/A</definedName>
    <definedName name="______TR10">#REF!</definedName>
    <definedName name="______TR11">#REF!</definedName>
    <definedName name="______TR12">#REF!</definedName>
    <definedName name="______TR13">#REF!</definedName>
    <definedName name="______TR14">#REF!</definedName>
    <definedName name="______TR15">#REF!</definedName>
    <definedName name="______TR16">#REF!</definedName>
    <definedName name="______XX1">#REF!</definedName>
    <definedName name="______XX10">#REF!</definedName>
    <definedName name="______XX11">#REF!</definedName>
    <definedName name="______XX12">#REF!</definedName>
    <definedName name="______XX2">#REF!</definedName>
    <definedName name="______XX3">#REF!</definedName>
    <definedName name="______XX4">#REF!</definedName>
    <definedName name="______XX5">#REF!</definedName>
    <definedName name="______XX6">#REF!</definedName>
    <definedName name="______XX7">#REF!</definedName>
    <definedName name="______XX8">#REF!</definedName>
    <definedName name="______XX9">#REF!</definedName>
    <definedName name="_____act1">#REF!</definedName>
    <definedName name="_____act2">#REF!</definedName>
    <definedName name="_____act3">#REF!</definedName>
    <definedName name="_____apf1">#REF!</definedName>
    <definedName name="_____arp1">#REF!</definedName>
    <definedName name="_____cmd1">#REF!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#REF!</definedName>
    <definedName name="_____DAT24">#REF!</definedName>
    <definedName name="_____DAT25">#REF!</definedName>
    <definedName name="_____DAT26">#REF!</definedName>
    <definedName name="_____DAT27">#REF!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END1">#REF!</definedName>
    <definedName name="_____gas1">#REF!</definedName>
    <definedName name="_____gas2">#REF!</definedName>
    <definedName name="_____gas3">#REF!</definedName>
    <definedName name="_____gas4">#REF!</definedName>
    <definedName name="_____gas5">#REF!</definedName>
    <definedName name="_____GND1">#REF!</definedName>
    <definedName name="_____GND2">#REF!</definedName>
    <definedName name="_____GND3">#REF!</definedName>
    <definedName name="_____GND4">#REF!</definedName>
    <definedName name="_____GND5">#REF!</definedName>
    <definedName name="_____GTO1">#REF!</definedName>
    <definedName name="_____IMP1">#REF!</definedName>
    <definedName name="_____ing1">#REF!</definedName>
    <definedName name="_____ing2">#REF!</definedName>
    <definedName name="_____ing3">#REF!</definedName>
    <definedName name="_____isa1">#REF!</definedName>
    <definedName name="_____isa3">#REF!</definedName>
    <definedName name="_____new1" localSheetId="13" hidden="1">{#N/A,#N/A,FALSE,"SMT1";#N/A,#N/A,FALSE,"SMT2";#N/A,#N/A,FALSE,"Summary";#N/A,#N/A,FALSE,"Graphs";#N/A,#N/A,FALSE,"4 Panel"}</definedName>
    <definedName name="_____new1" localSheetId="6" hidden="1">{#N/A,#N/A,FALSE,"SMT1";#N/A,#N/A,FALSE,"SMT2";#N/A,#N/A,FALSE,"Summary";#N/A,#N/A,FALSE,"Graphs";#N/A,#N/A,FALSE,"4 Panel"}</definedName>
    <definedName name="_____new1" hidden="1">{#N/A,#N/A,FALSE,"SMT1";#N/A,#N/A,FALSE,"SMT2";#N/A,#N/A,FALSE,"Summary";#N/A,#N/A,FALSE,"Graphs";#N/A,#N/A,FALSE,"4 Panel"}</definedName>
    <definedName name="_____New15" localSheetId="13" hidden="1">{"EVA",#N/A,FALSE,"SMT2";#N/A,#N/A,FALSE,"Summary";#N/A,#N/A,FALSE,"Graphs";#N/A,#N/A,FALSE,"4 Panel"}</definedName>
    <definedName name="_____New15" localSheetId="6" hidden="1">{"EVA",#N/A,FALSE,"SMT2";#N/A,#N/A,FALSE,"Summary";#N/A,#N/A,FALSE,"Graphs";#N/A,#N/A,FALSE,"4 Panel"}</definedName>
    <definedName name="_____New15" hidden="1">{"EVA",#N/A,FALSE,"SMT2";#N/A,#N/A,FALSE,"Summary";#N/A,#N/A,FALSE,"Graphs";#N/A,#N/A,FALSE,"4 Panel"}</definedName>
    <definedName name="_____New16" localSheetId="13" hidden="1">{#N/A,#N/A,FALSE,"SMT1";#N/A,#N/A,FALSE,"SMT2";#N/A,#N/A,FALSE,"Summary";#N/A,#N/A,FALSE,"Graphs";#N/A,#N/A,FALSE,"4 Panel"}</definedName>
    <definedName name="_____New16" localSheetId="6" hidden="1">{#N/A,#N/A,FALSE,"SMT1";#N/A,#N/A,FALSE,"SMT2";#N/A,#N/A,FALSE,"Summary";#N/A,#N/A,FALSE,"Graphs";#N/A,#N/A,FALSE,"4 Panel"}</definedName>
    <definedName name="_____New16" hidden="1">{#N/A,#N/A,FALSE,"SMT1";#N/A,#N/A,FALSE,"SMT2";#N/A,#N/A,FALSE,"Summary";#N/A,#N/A,FALSE,"Graphs";#N/A,#N/A,FALSE,"4 Panel"}</definedName>
    <definedName name="_____New17" localSheetId="13" hidden="1">{#N/A,#N/A,FALSE,"SMT1";#N/A,#N/A,FALSE,"SMT2";#N/A,#N/A,FALSE,"Summary";#N/A,#N/A,FALSE,"Graphs";#N/A,#N/A,FALSE,"4 Panel"}</definedName>
    <definedName name="_____New17" localSheetId="6" hidden="1">{#N/A,#N/A,FALSE,"SMT1";#N/A,#N/A,FALSE,"SMT2";#N/A,#N/A,FALSE,"Summary";#N/A,#N/A,FALSE,"Graphs";#N/A,#N/A,FALSE,"4 Panel"}</definedName>
    <definedName name="_____New17" hidden="1">{#N/A,#N/A,FALSE,"SMT1";#N/A,#N/A,FALSE,"SMT2";#N/A,#N/A,FALSE,"Summary";#N/A,#N/A,FALSE,"Graphs";#N/A,#N/A,FALSE,"4 Panel"}</definedName>
    <definedName name="_____New18" localSheetId="13" hidden="1">{#N/A,#N/A,FALSE,"Full";#N/A,#N/A,FALSE,"Half";#N/A,#N/A,FALSE,"Op Expenses";#N/A,#N/A,FALSE,"Cap Charge";#N/A,#N/A,FALSE,"Cost C";#N/A,#N/A,FALSE,"PP&amp;E";#N/A,#N/A,FALSE,"R&amp;D"}</definedName>
    <definedName name="_____New18" localSheetId="6" hidden="1">{#N/A,#N/A,FALSE,"Full";#N/A,#N/A,FALSE,"Half";#N/A,#N/A,FALSE,"Op Expenses";#N/A,#N/A,FALSE,"Cap Charge";#N/A,#N/A,FALSE,"Cost C";#N/A,#N/A,FALSE,"PP&amp;E";#N/A,#N/A,FALSE,"R&amp;D"}</definedName>
    <definedName name="_____New18" hidden="1">{#N/A,#N/A,FALSE,"Full";#N/A,#N/A,FALSE,"Half";#N/A,#N/A,FALSE,"Op Expenses";#N/A,#N/A,FALSE,"Cap Charge";#N/A,#N/A,FALSE,"Cost C";#N/A,#N/A,FALSE,"PP&amp;E";#N/A,#N/A,FALSE,"R&amp;D"}</definedName>
    <definedName name="_____New19" localSheetId="13" hidden="1">{"EVA",#N/A,FALSE,"SMT2";#N/A,#N/A,FALSE,"Summary";#N/A,#N/A,FALSE,"Graphs";#N/A,#N/A,FALSE,"4 Panel"}</definedName>
    <definedName name="_____New19" localSheetId="6" hidden="1">{"EVA",#N/A,FALSE,"SMT2";#N/A,#N/A,FALSE,"Summary";#N/A,#N/A,FALSE,"Graphs";#N/A,#N/A,FALSE,"4 Panel"}</definedName>
    <definedName name="_____New19" hidden="1">{"EVA",#N/A,FALSE,"SMT2";#N/A,#N/A,FALSE,"Summary";#N/A,#N/A,FALSE,"Graphs";#N/A,#N/A,FALSE,"4 Panel"}</definedName>
    <definedName name="_____New20" localSheetId="13" hidden="1">{#N/A,#N/A,FALSE,"SMT1";#N/A,#N/A,FALSE,"SMT2";#N/A,#N/A,FALSE,"Summary";#N/A,#N/A,FALSE,"Graphs";#N/A,#N/A,FALSE,"4 Panel"}</definedName>
    <definedName name="_____New20" localSheetId="6" hidden="1">{#N/A,#N/A,FALSE,"SMT1";#N/A,#N/A,FALSE,"SMT2";#N/A,#N/A,FALSE,"Summary";#N/A,#N/A,FALSE,"Graphs";#N/A,#N/A,FALSE,"4 Panel"}</definedName>
    <definedName name="_____New20" hidden="1">{#N/A,#N/A,FALSE,"SMT1";#N/A,#N/A,FALSE,"SMT2";#N/A,#N/A,FALSE,"Summary";#N/A,#N/A,FALSE,"Graphs";#N/A,#N/A,FALSE,"4 Panel"}</definedName>
    <definedName name="_____New21" localSheetId="13" hidden="1">{#N/A,#N/A,FALSE,"Full";#N/A,#N/A,FALSE,"Half";#N/A,#N/A,FALSE,"Op Expenses";#N/A,#N/A,FALSE,"Cap Charge";#N/A,#N/A,FALSE,"Cost C";#N/A,#N/A,FALSE,"PP&amp;E";#N/A,#N/A,FALSE,"R&amp;D"}</definedName>
    <definedName name="_____New21" localSheetId="6" hidden="1">{#N/A,#N/A,FALSE,"Full";#N/A,#N/A,FALSE,"Half";#N/A,#N/A,FALSE,"Op Expenses";#N/A,#N/A,FALSE,"Cap Charge";#N/A,#N/A,FALSE,"Cost C";#N/A,#N/A,FALSE,"PP&amp;E";#N/A,#N/A,FALSE,"R&amp;D"}</definedName>
    <definedName name="_____New21" hidden="1">{#N/A,#N/A,FALSE,"Full";#N/A,#N/A,FALSE,"Half";#N/A,#N/A,FALSE,"Op Expenses";#N/A,#N/A,FALSE,"Cap Charge";#N/A,#N/A,FALSE,"Cost C";#N/A,#N/A,FALSE,"PP&amp;E";#N/A,#N/A,FALSE,"R&amp;D"}</definedName>
    <definedName name="_____NEW3" localSheetId="13" hidden="1">{#N/A,#N/A,FALSE,"SMT1";#N/A,#N/A,FALSE,"SMT2";#N/A,#N/A,FALSE,"Summary";#N/A,#N/A,FALSE,"Graphs";#N/A,#N/A,FALSE,"4 Panel"}</definedName>
    <definedName name="_____NEW3" localSheetId="6" hidden="1">{#N/A,#N/A,FALSE,"SMT1";#N/A,#N/A,FALSE,"SMT2";#N/A,#N/A,FALSE,"Summary";#N/A,#N/A,FALSE,"Graphs";#N/A,#N/A,FALSE,"4 Panel"}</definedName>
    <definedName name="_____NEW3" hidden="1">{#N/A,#N/A,FALSE,"SMT1";#N/A,#N/A,FALSE,"SMT2";#N/A,#N/A,FALSE,"Summary";#N/A,#N/A,FALSE,"Graphs";#N/A,#N/A,FALSE,"4 Panel"}</definedName>
    <definedName name="_____nEW30" localSheetId="13" hidden="1">{"EVA",#N/A,FALSE,"SMT2";#N/A,#N/A,FALSE,"Summary";#N/A,#N/A,FALSE,"Graphs";#N/A,#N/A,FALSE,"4 Panel"}</definedName>
    <definedName name="_____nEW30" localSheetId="6" hidden="1">{"EVA",#N/A,FALSE,"SMT2";#N/A,#N/A,FALSE,"Summary";#N/A,#N/A,FALSE,"Graphs";#N/A,#N/A,FALSE,"4 Panel"}</definedName>
    <definedName name="_____nEW30" hidden="1">{"EVA",#N/A,FALSE,"SMT2";#N/A,#N/A,FALSE,"Summary";#N/A,#N/A,FALSE,"Graphs";#N/A,#N/A,FALSE,"4 Panel"}</definedName>
    <definedName name="_____New31" localSheetId="13" hidden="1">{#N/A,#N/A,FALSE,"SMT1";#N/A,#N/A,FALSE,"SMT2";#N/A,#N/A,FALSE,"Summary";#N/A,#N/A,FALSE,"Graphs";#N/A,#N/A,FALSE,"4 Panel"}</definedName>
    <definedName name="_____New31" localSheetId="6" hidden="1">{#N/A,#N/A,FALSE,"SMT1";#N/A,#N/A,FALSE,"SMT2";#N/A,#N/A,FALSE,"Summary";#N/A,#N/A,FALSE,"Graphs";#N/A,#N/A,FALSE,"4 Panel"}</definedName>
    <definedName name="_____New31" hidden="1">{#N/A,#N/A,FALSE,"SMT1";#N/A,#N/A,FALSE,"SMT2";#N/A,#N/A,FALSE,"Summary";#N/A,#N/A,FALSE,"Graphs";#N/A,#N/A,FALSE,"4 Panel"}</definedName>
    <definedName name="_____New32" localSheetId="13" hidden="1">{#N/A,#N/A,FALSE,"SMT1";#N/A,#N/A,FALSE,"SMT2";#N/A,#N/A,FALSE,"Summary";#N/A,#N/A,FALSE,"Graphs";#N/A,#N/A,FALSE,"4 Panel"}</definedName>
    <definedName name="_____New32" localSheetId="6" hidden="1">{#N/A,#N/A,FALSE,"SMT1";#N/A,#N/A,FALSE,"SMT2";#N/A,#N/A,FALSE,"Summary";#N/A,#N/A,FALSE,"Graphs";#N/A,#N/A,FALSE,"4 Panel"}</definedName>
    <definedName name="_____New32" hidden="1">{#N/A,#N/A,FALSE,"SMT1";#N/A,#N/A,FALSE,"SMT2";#N/A,#N/A,FALSE,"Summary";#N/A,#N/A,FALSE,"Graphs";#N/A,#N/A,FALSE,"4 Panel"}</definedName>
    <definedName name="_____New33" localSheetId="13" hidden="1">{#N/A,#N/A,FALSE,"Full";#N/A,#N/A,FALSE,"Half";#N/A,#N/A,FALSE,"Op Expenses";#N/A,#N/A,FALSE,"Cap Charge";#N/A,#N/A,FALSE,"Cost C";#N/A,#N/A,FALSE,"PP&amp;E";#N/A,#N/A,FALSE,"R&amp;D"}</definedName>
    <definedName name="_____New33" localSheetId="6" hidden="1">{#N/A,#N/A,FALSE,"Full";#N/A,#N/A,FALSE,"Half";#N/A,#N/A,FALSE,"Op Expenses";#N/A,#N/A,FALSE,"Cap Charge";#N/A,#N/A,FALSE,"Cost C";#N/A,#N/A,FALSE,"PP&amp;E";#N/A,#N/A,FALSE,"R&amp;D"}</definedName>
    <definedName name="_____New33" hidden="1">{#N/A,#N/A,FALSE,"Full";#N/A,#N/A,FALSE,"Half";#N/A,#N/A,FALSE,"Op Expenses";#N/A,#N/A,FALSE,"Cap Charge";#N/A,#N/A,FALSE,"Cost C";#N/A,#N/A,FALSE,"PP&amp;E";#N/A,#N/A,FALSE,"R&amp;D"}</definedName>
    <definedName name="_____New34" localSheetId="13" hidden="1">{"EVA",#N/A,FALSE,"SMT2";#N/A,#N/A,FALSE,"Summary";#N/A,#N/A,FALSE,"Graphs";#N/A,#N/A,FALSE,"4 Panel"}</definedName>
    <definedName name="_____New34" localSheetId="6" hidden="1">{"EVA",#N/A,FALSE,"SMT2";#N/A,#N/A,FALSE,"Summary";#N/A,#N/A,FALSE,"Graphs";#N/A,#N/A,FALSE,"4 Panel"}</definedName>
    <definedName name="_____New34" hidden="1">{"EVA",#N/A,FALSE,"SMT2";#N/A,#N/A,FALSE,"Summary";#N/A,#N/A,FALSE,"Graphs";#N/A,#N/A,FALSE,"4 Panel"}</definedName>
    <definedName name="_____New35" localSheetId="13" hidden="1">{#N/A,#N/A,FALSE,"SMT1";#N/A,#N/A,FALSE,"SMT2";#N/A,#N/A,FALSE,"Summary";#N/A,#N/A,FALSE,"Graphs";#N/A,#N/A,FALSE,"4 Panel"}</definedName>
    <definedName name="_____New35" localSheetId="6" hidden="1">{#N/A,#N/A,FALSE,"SMT1";#N/A,#N/A,FALSE,"SMT2";#N/A,#N/A,FALSE,"Summary";#N/A,#N/A,FALSE,"Graphs";#N/A,#N/A,FALSE,"4 Panel"}</definedName>
    <definedName name="_____New35" hidden="1">{#N/A,#N/A,FALSE,"SMT1";#N/A,#N/A,FALSE,"SMT2";#N/A,#N/A,FALSE,"Summary";#N/A,#N/A,FALSE,"Graphs";#N/A,#N/A,FALSE,"4 Panel"}</definedName>
    <definedName name="_____New36" localSheetId="13" hidden="1">{#N/A,#N/A,FALSE,"Full";#N/A,#N/A,FALSE,"Half";#N/A,#N/A,FALSE,"Op Expenses";#N/A,#N/A,FALSE,"Cap Charge";#N/A,#N/A,FALSE,"Cost C";#N/A,#N/A,FALSE,"PP&amp;E";#N/A,#N/A,FALSE,"R&amp;D"}</definedName>
    <definedName name="_____New36" localSheetId="6" hidden="1">{#N/A,#N/A,FALSE,"Full";#N/A,#N/A,FALSE,"Half";#N/A,#N/A,FALSE,"Op Expenses";#N/A,#N/A,FALSE,"Cap Charge";#N/A,#N/A,FALSE,"Cost C";#N/A,#N/A,FALSE,"PP&amp;E";#N/A,#N/A,FALSE,"R&amp;D"}</definedName>
    <definedName name="_____New36" hidden="1">{#N/A,#N/A,FALSE,"Full";#N/A,#N/A,FALSE,"Half";#N/A,#N/A,FALSE,"Op Expenses";#N/A,#N/A,FALSE,"Cap Charge";#N/A,#N/A,FALSE,"Cost C";#N/A,#N/A,FALSE,"PP&amp;E";#N/A,#N/A,FALSE,"R&amp;D"}</definedName>
    <definedName name="_____NEW4" localSheetId="13" hidden="1">{#N/A,#N/A,FALSE,"Full";#N/A,#N/A,FALSE,"Half";#N/A,#N/A,FALSE,"Op Expenses";#N/A,#N/A,FALSE,"Cap Charge";#N/A,#N/A,FALSE,"Cost C";#N/A,#N/A,FALSE,"PP&amp;E";#N/A,#N/A,FALSE,"R&amp;D"}</definedName>
    <definedName name="_____NEW4" localSheetId="6" hidden="1">{#N/A,#N/A,FALSE,"Full";#N/A,#N/A,FALSE,"Half";#N/A,#N/A,FALSE,"Op Expenses";#N/A,#N/A,FALSE,"Cap Charge";#N/A,#N/A,FALSE,"Cost C";#N/A,#N/A,FALSE,"PP&amp;E";#N/A,#N/A,FALSE,"R&amp;D"}</definedName>
    <definedName name="_____NEW4" hidden="1">{#N/A,#N/A,FALSE,"Full";#N/A,#N/A,FALSE,"Half";#N/A,#N/A,FALSE,"Op Expenses";#N/A,#N/A,FALSE,"Cap Charge";#N/A,#N/A,FALSE,"Cost C";#N/A,#N/A,FALSE,"PP&amp;E";#N/A,#N/A,FALSE,"R&amp;D"}</definedName>
    <definedName name="_____PAG1">#REF!</definedName>
    <definedName name="_____PAG2">#REF!</definedName>
    <definedName name="_____pas1">#REF!</definedName>
    <definedName name="_____pas2">#REF!</definedName>
    <definedName name="_____pat1">#REF!</definedName>
    <definedName name="_____pay1">#REF!</definedName>
    <definedName name="_____pay4">#REF!</definedName>
    <definedName name="_____PF1">#REF!</definedName>
    <definedName name="_____PF4">#REF!</definedName>
    <definedName name="_____PF5">#REF!</definedName>
    <definedName name="_____PYG3" localSheetId="13" hidden="1">{#N/A,#N/A,FALSE,"balance";#N/A,#N/A,FALSE,"PYG"}</definedName>
    <definedName name="_____PYG3" localSheetId="6" hidden="1">{#N/A,#N/A,FALSE,"balance";#N/A,#N/A,FALSE,"PYG"}</definedName>
    <definedName name="_____PYG3" hidden="1">{#N/A,#N/A,FALSE,"balance";#N/A,#N/A,FALSE,"PYG"}</definedName>
    <definedName name="_____R" localSheetId="13" hidden="1">{#N/A,#N/A,FALSE,"GRAFICO";#N/A,#N/A,FALSE,"CAJA (2)";#N/A,#N/A,FALSE,"TERCEROS-PROMEDIO";#N/A,#N/A,FALSE,"CAJA";#N/A,#N/A,FALSE,"INGRESOS1995-2003";#N/A,#N/A,FALSE,"GASTOS1995-2003"}</definedName>
    <definedName name="_____R" localSheetId="6" hidden="1">{#N/A,#N/A,FALSE,"GRAFICO";#N/A,#N/A,FALSE,"CAJA (2)";#N/A,#N/A,FALSE,"TERCEROS-PROMEDIO";#N/A,#N/A,FALSE,"CAJA";#N/A,#N/A,FALSE,"INGRESOS1995-2003";#N/A,#N/A,FALSE,"GASTOS1995-2003"}</definedName>
    <definedName name="_____R" hidden="1">{#N/A,#N/A,FALSE,"GRAFICO";#N/A,#N/A,FALSE,"CAJA (2)";#N/A,#N/A,FALSE,"TERCEROS-PROMEDIO";#N/A,#N/A,FALSE,"CAJA";#N/A,#N/A,FALSE,"INGRESOS1995-2003";#N/A,#N/A,FALSE,"GASTOS1995-2003"}</definedName>
    <definedName name="_____RA1">#N/A</definedName>
    <definedName name="_____RA2">#N/A</definedName>
    <definedName name="_____RA3">#REF!</definedName>
    <definedName name="_____RA4">#REF!</definedName>
    <definedName name="_____RA5">#REF!</definedName>
    <definedName name="_____RA6">#N/A</definedName>
    <definedName name="_____TR10">#REF!</definedName>
    <definedName name="_____TR11">#REF!</definedName>
    <definedName name="_____TR12">#REF!</definedName>
    <definedName name="_____TR13">#REF!</definedName>
    <definedName name="_____TR14">#REF!</definedName>
    <definedName name="_____TR15">#REF!</definedName>
    <definedName name="_____TR16">#REF!</definedName>
    <definedName name="_____XX1">#REF!</definedName>
    <definedName name="_____XX10">#REF!</definedName>
    <definedName name="_____XX11">#REF!</definedName>
    <definedName name="_____XX12">#REF!</definedName>
    <definedName name="_____XX2">#REF!</definedName>
    <definedName name="_____XX3">#REF!</definedName>
    <definedName name="_____XX4">#REF!</definedName>
    <definedName name="_____XX5">#REF!</definedName>
    <definedName name="_____XX6">#REF!</definedName>
    <definedName name="_____XX7">#REF!</definedName>
    <definedName name="_____XX8">#REF!</definedName>
    <definedName name="_____XX9">#REF!</definedName>
    <definedName name="____act1">#REF!</definedName>
    <definedName name="____act2">#REF!</definedName>
    <definedName name="____act3">#REF!</definedName>
    <definedName name="____apf1">#REF!</definedName>
    <definedName name="____arp1">#REF!</definedName>
    <definedName name="____cmd1">#REF!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24">#REF!</definedName>
    <definedName name="____DAT25">#REF!</definedName>
    <definedName name="____DAT26">#REF!</definedName>
    <definedName name="____DAT27">#REF!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ND1">#REF!</definedName>
    <definedName name="____gas1">#REF!</definedName>
    <definedName name="____gas2">#REF!</definedName>
    <definedName name="____gas3">#REF!</definedName>
    <definedName name="____gas4">#REF!</definedName>
    <definedName name="____gas5">#REF!</definedName>
    <definedName name="____GGF2" localSheetId="13" hidden="1">{#N/A,#N/A,FALSE,"balance";#N/A,#N/A,FALSE,"PYG"}</definedName>
    <definedName name="____GGF2" localSheetId="6" hidden="1">{#N/A,#N/A,FALSE,"balance";#N/A,#N/A,FALSE,"PYG"}</definedName>
    <definedName name="____GGF2" hidden="1">{#N/A,#N/A,FALSE,"balance";#N/A,#N/A,FALSE,"PYG"}</definedName>
    <definedName name="____GND1">#REF!</definedName>
    <definedName name="____GND2">#REF!</definedName>
    <definedName name="____GND3">#REF!</definedName>
    <definedName name="____GND4">#REF!</definedName>
    <definedName name="____GND5">#REF!</definedName>
    <definedName name="____GTO1">#REF!</definedName>
    <definedName name="____IMP1">#REF!</definedName>
    <definedName name="____ing1">#REF!</definedName>
    <definedName name="____ing2">#REF!</definedName>
    <definedName name="____ing3">#REF!</definedName>
    <definedName name="____isa1">#REF!</definedName>
    <definedName name="____isa3">#REF!</definedName>
    <definedName name="____new1" localSheetId="13" hidden="1">{#N/A,#N/A,FALSE,"SMT1";#N/A,#N/A,FALSE,"SMT2";#N/A,#N/A,FALSE,"Summary";#N/A,#N/A,FALSE,"Graphs";#N/A,#N/A,FALSE,"4 Panel"}</definedName>
    <definedName name="____new1" localSheetId="6" hidden="1">{#N/A,#N/A,FALSE,"SMT1";#N/A,#N/A,FALSE,"SMT2";#N/A,#N/A,FALSE,"Summary";#N/A,#N/A,FALSE,"Graphs";#N/A,#N/A,FALSE,"4 Panel"}</definedName>
    <definedName name="____new1" hidden="1">{#N/A,#N/A,FALSE,"SMT1";#N/A,#N/A,FALSE,"SMT2";#N/A,#N/A,FALSE,"Summary";#N/A,#N/A,FALSE,"Graphs";#N/A,#N/A,FALSE,"4 Panel"}</definedName>
    <definedName name="____New15" localSheetId="13" hidden="1">{"EVA",#N/A,FALSE,"SMT2";#N/A,#N/A,FALSE,"Summary";#N/A,#N/A,FALSE,"Graphs";#N/A,#N/A,FALSE,"4 Panel"}</definedName>
    <definedName name="____New15" localSheetId="6" hidden="1">{"EVA",#N/A,FALSE,"SMT2";#N/A,#N/A,FALSE,"Summary";#N/A,#N/A,FALSE,"Graphs";#N/A,#N/A,FALSE,"4 Panel"}</definedName>
    <definedName name="____New15" hidden="1">{"EVA",#N/A,FALSE,"SMT2";#N/A,#N/A,FALSE,"Summary";#N/A,#N/A,FALSE,"Graphs";#N/A,#N/A,FALSE,"4 Panel"}</definedName>
    <definedName name="____New16" localSheetId="13" hidden="1">{#N/A,#N/A,FALSE,"SMT1";#N/A,#N/A,FALSE,"SMT2";#N/A,#N/A,FALSE,"Summary";#N/A,#N/A,FALSE,"Graphs";#N/A,#N/A,FALSE,"4 Panel"}</definedName>
    <definedName name="____New16" localSheetId="6" hidden="1">{#N/A,#N/A,FALSE,"SMT1";#N/A,#N/A,FALSE,"SMT2";#N/A,#N/A,FALSE,"Summary";#N/A,#N/A,FALSE,"Graphs";#N/A,#N/A,FALSE,"4 Panel"}</definedName>
    <definedName name="____New16" hidden="1">{#N/A,#N/A,FALSE,"SMT1";#N/A,#N/A,FALSE,"SMT2";#N/A,#N/A,FALSE,"Summary";#N/A,#N/A,FALSE,"Graphs";#N/A,#N/A,FALSE,"4 Panel"}</definedName>
    <definedName name="____New17" localSheetId="13" hidden="1">{#N/A,#N/A,FALSE,"SMT1";#N/A,#N/A,FALSE,"SMT2";#N/A,#N/A,FALSE,"Summary";#N/A,#N/A,FALSE,"Graphs";#N/A,#N/A,FALSE,"4 Panel"}</definedName>
    <definedName name="____New17" localSheetId="6" hidden="1">{#N/A,#N/A,FALSE,"SMT1";#N/A,#N/A,FALSE,"SMT2";#N/A,#N/A,FALSE,"Summary";#N/A,#N/A,FALSE,"Graphs";#N/A,#N/A,FALSE,"4 Panel"}</definedName>
    <definedName name="____New17" hidden="1">{#N/A,#N/A,FALSE,"SMT1";#N/A,#N/A,FALSE,"SMT2";#N/A,#N/A,FALSE,"Summary";#N/A,#N/A,FALSE,"Graphs";#N/A,#N/A,FALSE,"4 Panel"}</definedName>
    <definedName name="____New18" localSheetId="13" hidden="1">{#N/A,#N/A,FALSE,"Full";#N/A,#N/A,FALSE,"Half";#N/A,#N/A,FALSE,"Op Expenses";#N/A,#N/A,FALSE,"Cap Charge";#N/A,#N/A,FALSE,"Cost C";#N/A,#N/A,FALSE,"PP&amp;E";#N/A,#N/A,FALSE,"R&amp;D"}</definedName>
    <definedName name="____New18" localSheetId="6" hidden="1">{#N/A,#N/A,FALSE,"Full";#N/A,#N/A,FALSE,"Half";#N/A,#N/A,FALSE,"Op Expenses";#N/A,#N/A,FALSE,"Cap Charge";#N/A,#N/A,FALSE,"Cost C";#N/A,#N/A,FALSE,"PP&amp;E";#N/A,#N/A,FALSE,"R&amp;D"}</definedName>
    <definedName name="____New18" hidden="1">{#N/A,#N/A,FALSE,"Full";#N/A,#N/A,FALSE,"Half";#N/A,#N/A,FALSE,"Op Expenses";#N/A,#N/A,FALSE,"Cap Charge";#N/A,#N/A,FALSE,"Cost C";#N/A,#N/A,FALSE,"PP&amp;E";#N/A,#N/A,FALSE,"R&amp;D"}</definedName>
    <definedName name="____New19" localSheetId="13" hidden="1">{"EVA",#N/A,FALSE,"SMT2";#N/A,#N/A,FALSE,"Summary";#N/A,#N/A,FALSE,"Graphs";#N/A,#N/A,FALSE,"4 Panel"}</definedName>
    <definedName name="____New19" localSheetId="6" hidden="1">{"EVA",#N/A,FALSE,"SMT2";#N/A,#N/A,FALSE,"Summary";#N/A,#N/A,FALSE,"Graphs";#N/A,#N/A,FALSE,"4 Panel"}</definedName>
    <definedName name="____New19" hidden="1">{"EVA",#N/A,FALSE,"SMT2";#N/A,#N/A,FALSE,"Summary";#N/A,#N/A,FALSE,"Graphs";#N/A,#N/A,FALSE,"4 Panel"}</definedName>
    <definedName name="____New20" localSheetId="13" hidden="1">{#N/A,#N/A,FALSE,"SMT1";#N/A,#N/A,FALSE,"SMT2";#N/A,#N/A,FALSE,"Summary";#N/A,#N/A,FALSE,"Graphs";#N/A,#N/A,FALSE,"4 Panel"}</definedName>
    <definedName name="____New20" localSheetId="6" hidden="1">{#N/A,#N/A,FALSE,"SMT1";#N/A,#N/A,FALSE,"SMT2";#N/A,#N/A,FALSE,"Summary";#N/A,#N/A,FALSE,"Graphs";#N/A,#N/A,FALSE,"4 Panel"}</definedName>
    <definedName name="____New20" hidden="1">{#N/A,#N/A,FALSE,"SMT1";#N/A,#N/A,FALSE,"SMT2";#N/A,#N/A,FALSE,"Summary";#N/A,#N/A,FALSE,"Graphs";#N/A,#N/A,FALSE,"4 Panel"}</definedName>
    <definedName name="____New21" localSheetId="13" hidden="1">{#N/A,#N/A,FALSE,"Full";#N/A,#N/A,FALSE,"Half";#N/A,#N/A,FALSE,"Op Expenses";#N/A,#N/A,FALSE,"Cap Charge";#N/A,#N/A,FALSE,"Cost C";#N/A,#N/A,FALSE,"PP&amp;E";#N/A,#N/A,FALSE,"R&amp;D"}</definedName>
    <definedName name="____New21" localSheetId="6" hidden="1">{#N/A,#N/A,FALSE,"Full";#N/A,#N/A,FALSE,"Half";#N/A,#N/A,FALSE,"Op Expenses";#N/A,#N/A,FALSE,"Cap Charge";#N/A,#N/A,FALSE,"Cost C";#N/A,#N/A,FALSE,"PP&amp;E";#N/A,#N/A,FALSE,"R&amp;D"}</definedName>
    <definedName name="____New21" hidden="1">{#N/A,#N/A,FALSE,"Full";#N/A,#N/A,FALSE,"Half";#N/A,#N/A,FALSE,"Op Expenses";#N/A,#N/A,FALSE,"Cap Charge";#N/A,#N/A,FALSE,"Cost C";#N/A,#N/A,FALSE,"PP&amp;E";#N/A,#N/A,FALSE,"R&amp;D"}</definedName>
    <definedName name="____NEW3" localSheetId="13" hidden="1">{#N/A,#N/A,FALSE,"SMT1";#N/A,#N/A,FALSE,"SMT2";#N/A,#N/A,FALSE,"Summary";#N/A,#N/A,FALSE,"Graphs";#N/A,#N/A,FALSE,"4 Panel"}</definedName>
    <definedName name="____NEW3" localSheetId="6" hidden="1">{#N/A,#N/A,FALSE,"SMT1";#N/A,#N/A,FALSE,"SMT2";#N/A,#N/A,FALSE,"Summary";#N/A,#N/A,FALSE,"Graphs";#N/A,#N/A,FALSE,"4 Panel"}</definedName>
    <definedName name="____NEW3" hidden="1">{#N/A,#N/A,FALSE,"SMT1";#N/A,#N/A,FALSE,"SMT2";#N/A,#N/A,FALSE,"Summary";#N/A,#N/A,FALSE,"Graphs";#N/A,#N/A,FALSE,"4 Panel"}</definedName>
    <definedName name="____nEW30" localSheetId="13" hidden="1">{"EVA",#N/A,FALSE,"SMT2";#N/A,#N/A,FALSE,"Summary";#N/A,#N/A,FALSE,"Graphs";#N/A,#N/A,FALSE,"4 Panel"}</definedName>
    <definedName name="____nEW30" localSheetId="6" hidden="1">{"EVA",#N/A,FALSE,"SMT2";#N/A,#N/A,FALSE,"Summary";#N/A,#N/A,FALSE,"Graphs";#N/A,#N/A,FALSE,"4 Panel"}</definedName>
    <definedName name="____nEW30" hidden="1">{"EVA",#N/A,FALSE,"SMT2";#N/A,#N/A,FALSE,"Summary";#N/A,#N/A,FALSE,"Graphs";#N/A,#N/A,FALSE,"4 Panel"}</definedName>
    <definedName name="____New31" localSheetId="13" hidden="1">{#N/A,#N/A,FALSE,"SMT1";#N/A,#N/A,FALSE,"SMT2";#N/A,#N/A,FALSE,"Summary";#N/A,#N/A,FALSE,"Graphs";#N/A,#N/A,FALSE,"4 Panel"}</definedName>
    <definedName name="____New31" localSheetId="6" hidden="1">{#N/A,#N/A,FALSE,"SMT1";#N/A,#N/A,FALSE,"SMT2";#N/A,#N/A,FALSE,"Summary";#N/A,#N/A,FALSE,"Graphs";#N/A,#N/A,FALSE,"4 Panel"}</definedName>
    <definedName name="____New31" hidden="1">{#N/A,#N/A,FALSE,"SMT1";#N/A,#N/A,FALSE,"SMT2";#N/A,#N/A,FALSE,"Summary";#N/A,#N/A,FALSE,"Graphs";#N/A,#N/A,FALSE,"4 Panel"}</definedName>
    <definedName name="____New32" localSheetId="13" hidden="1">{#N/A,#N/A,FALSE,"SMT1";#N/A,#N/A,FALSE,"SMT2";#N/A,#N/A,FALSE,"Summary";#N/A,#N/A,FALSE,"Graphs";#N/A,#N/A,FALSE,"4 Panel"}</definedName>
    <definedName name="____New32" localSheetId="6" hidden="1">{#N/A,#N/A,FALSE,"SMT1";#N/A,#N/A,FALSE,"SMT2";#N/A,#N/A,FALSE,"Summary";#N/A,#N/A,FALSE,"Graphs";#N/A,#N/A,FALSE,"4 Panel"}</definedName>
    <definedName name="____New32" hidden="1">{#N/A,#N/A,FALSE,"SMT1";#N/A,#N/A,FALSE,"SMT2";#N/A,#N/A,FALSE,"Summary";#N/A,#N/A,FALSE,"Graphs";#N/A,#N/A,FALSE,"4 Panel"}</definedName>
    <definedName name="____New33" localSheetId="13" hidden="1">{#N/A,#N/A,FALSE,"Full";#N/A,#N/A,FALSE,"Half";#N/A,#N/A,FALSE,"Op Expenses";#N/A,#N/A,FALSE,"Cap Charge";#N/A,#N/A,FALSE,"Cost C";#N/A,#N/A,FALSE,"PP&amp;E";#N/A,#N/A,FALSE,"R&amp;D"}</definedName>
    <definedName name="____New33" localSheetId="6" hidden="1">{#N/A,#N/A,FALSE,"Full";#N/A,#N/A,FALSE,"Half";#N/A,#N/A,FALSE,"Op Expenses";#N/A,#N/A,FALSE,"Cap Charge";#N/A,#N/A,FALSE,"Cost C";#N/A,#N/A,FALSE,"PP&amp;E";#N/A,#N/A,FALSE,"R&amp;D"}</definedName>
    <definedName name="____New33" hidden="1">{#N/A,#N/A,FALSE,"Full";#N/A,#N/A,FALSE,"Half";#N/A,#N/A,FALSE,"Op Expenses";#N/A,#N/A,FALSE,"Cap Charge";#N/A,#N/A,FALSE,"Cost C";#N/A,#N/A,FALSE,"PP&amp;E";#N/A,#N/A,FALSE,"R&amp;D"}</definedName>
    <definedName name="____New34" localSheetId="13" hidden="1">{"EVA",#N/A,FALSE,"SMT2";#N/A,#N/A,FALSE,"Summary";#N/A,#N/A,FALSE,"Graphs";#N/A,#N/A,FALSE,"4 Panel"}</definedName>
    <definedName name="____New34" localSheetId="6" hidden="1">{"EVA",#N/A,FALSE,"SMT2";#N/A,#N/A,FALSE,"Summary";#N/A,#N/A,FALSE,"Graphs";#N/A,#N/A,FALSE,"4 Panel"}</definedName>
    <definedName name="____New34" hidden="1">{"EVA",#N/A,FALSE,"SMT2";#N/A,#N/A,FALSE,"Summary";#N/A,#N/A,FALSE,"Graphs";#N/A,#N/A,FALSE,"4 Panel"}</definedName>
    <definedName name="____New35" localSheetId="13" hidden="1">{#N/A,#N/A,FALSE,"SMT1";#N/A,#N/A,FALSE,"SMT2";#N/A,#N/A,FALSE,"Summary";#N/A,#N/A,FALSE,"Graphs";#N/A,#N/A,FALSE,"4 Panel"}</definedName>
    <definedName name="____New35" localSheetId="6" hidden="1">{#N/A,#N/A,FALSE,"SMT1";#N/A,#N/A,FALSE,"SMT2";#N/A,#N/A,FALSE,"Summary";#N/A,#N/A,FALSE,"Graphs";#N/A,#N/A,FALSE,"4 Panel"}</definedName>
    <definedName name="____New35" hidden="1">{#N/A,#N/A,FALSE,"SMT1";#N/A,#N/A,FALSE,"SMT2";#N/A,#N/A,FALSE,"Summary";#N/A,#N/A,FALSE,"Graphs";#N/A,#N/A,FALSE,"4 Panel"}</definedName>
    <definedName name="____New36" localSheetId="13" hidden="1">{#N/A,#N/A,FALSE,"Full";#N/A,#N/A,FALSE,"Half";#N/A,#N/A,FALSE,"Op Expenses";#N/A,#N/A,FALSE,"Cap Charge";#N/A,#N/A,FALSE,"Cost C";#N/A,#N/A,FALSE,"PP&amp;E";#N/A,#N/A,FALSE,"R&amp;D"}</definedName>
    <definedName name="____New36" localSheetId="6" hidden="1">{#N/A,#N/A,FALSE,"Full";#N/A,#N/A,FALSE,"Half";#N/A,#N/A,FALSE,"Op Expenses";#N/A,#N/A,FALSE,"Cap Charge";#N/A,#N/A,FALSE,"Cost C";#N/A,#N/A,FALSE,"PP&amp;E";#N/A,#N/A,FALSE,"R&amp;D"}</definedName>
    <definedName name="____New36" hidden="1">{#N/A,#N/A,FALSE,"Full";#N/A,#N/A,FALSE,"Half";#N/A,#N/A,FALSE,"Op Expenses";#N/A,#N/A,FALSE,"Cap Charge";#N/A,#N/A,FALSE,"Cost C";#N/A,#N/A,FALSE,"PP&amp;E";#N/A,#N/A,FALSE,"R&amp;D"}</definedName>
    <definedName name="____NEW4" localSheetId="13" hidden="1">{#N/A,#N/A,FALSE,"Full";#N/A,#N/A,FALSE,"Half";#N/A,#N/A,FALSE,"Op Expenses";#N/A,#N/A,FALSE,"Cap Charge";#N/A,#N/A,FALSE,"Cost C";#N/A,#N/A,FALSE,"PP&amp;E";#N/A,#N/A,FALSE,"R&amp;D"}</definedName>
    <definedName name="____NEW4" localSheetId="6" hidden="1">{#N/A,#N/A,FALSE,"Full";#N/A,#N/A,FALSE,"Half";#N/A,#N/A,FALSE,"Op Expenses";#N/A,#N/A,FALSE,"Cap Charge";#N/A,#N/A,FALSE,"Cost C";#N/A,#N/A,FALSE,"PP&amp;E";#N/A,#N/A,FALSE,"R&amp;D"}</definedName>
    <definedName name="____NEW4" hidden="1">{#N/A,#N/A,FALSE,"Full";#N/A,#N/A,FALSE,"Half";#N/A,#N/A,FALSE,"Op Expenses";#N/A,#N/A,FALSE,"Cap Charge";#N/A,#N/A,FALSE,"Cost C";#N/A,#N/A,FALSE,"PP&amp;E";#N/A,#N/A,FALSE,"R&amp;D"}</definedName>
    <definedName name="____OCT2" localSheetId="13" hidden="1">{#N/A,#N/A,FALSE,"BL&amp;GPA";#N/A,#N/A,FALSE,"Summary";#N/A,#N/A,FALSE,"hts"}</definedName>
    <definedName name="____OCT2" localSheetId="6" hidden="1">{#N/A,#N/A,FALSE,"BL&amp;GPA";#N/A,#N/A,FALSE,"Summary";#N/A,#N/A,FALSE,"hts"}</definedName>
    <definedName name="____OCT2" hidden="1">{#N/A,#N/A,FALSE,"BL&amp;GPA";#N/A,#N/A,FALSE,"Summary";#N/A,#N/A,FALSE,"hts"}</definedName>
    <definedName name="____ok1" localSheetId="13" hidden="1">{#N/A,#N/A,FALSE,"balance";#N/A,#N/A,FALSE,"PYG"}</definedName>
    <definedName name="____ok1" localSheetId="6" hidden="1">{#N/A,#N/A,FALSE,"balance";#N/A,#N/A,FALSE,"PYG"}</definedName>
    <definedName name="____ok1" hidden="1">{#N/A,#N/A,FALSE,"balance";#N/A,#N/A,FALSE,"PYG"}</definedName>
    <definedName name="____Ok2" localSheetId="13" hidden="1">{#N/A,#N/A,FALSE,"balance";#N/A,#N/A,FALSE,"PYG"}</definedName>
    <definedName name="____Ok2" localSheetId="6" hidden="1">{#N/A,#N/A,FALSE,"balance";#N/A,#N/A,FALSE,"PYG"}</definedName>
    <definedName name="____Ok2" hidden="1">{#N/A,#N/A,FALSE,"balance";#N/A,#N/A,FALSE,"PYG"}</definedName>
    <definedName name="____PAG1">#REF!</definedName>
    <definedName name="____PAG2">#REF!</definedName>
    <definedName name="____pas1">#REF!</definedName>
    <definedName name="____pas2">#REF!</definedName>
    <definedName name="____pat1">#REF!</definedName>
    <definedName name="____pay1">#REF!</definedName>
    <definedName name="____pay4">#REF!</definedName>
    <definedName name="____PF1">#REF!</definedName>
    <definedName name="____PF4">#REF!</definedName>
    <definedName name="____PF5">#REF!</definedName>
    <definedName name="____PyG2" localSheetId="13" hidden="1">{#N/A,#N/A,FALSE,"balance";#N/A,#N/A,FALSE,"PYG"}</definedName>
    <definedName name="____PyG2" localSheetId="6" hidden="1">{#N/A,#N/A,FALSE,"balance";#N/A,#N/A,FALSE,"PYG"}</definedName>
    <definedName name="____PyG2" hidden="1">{#N/A,#N/A,FALSE,"balance";#N/A,#N/A,FALSE,"PYG"}</definedName>
    <definedName name="____PYG3" localSheetId="13" hidden="1">{#N/A,#N/A,FALSE,"balance";#N/A,#N/A,FALSE,"PYG"}</definedName>
    <definedName name="____PYG3" localSheetId="6" hidden="1">{#N/A,#N/A,FALSE,"balance";#N/A,#N/A,FALSE,"PYG"}</definedName>
    <definedName name="____PYG3" hidden="1">{#N/A,#N/A,FALSE,"balance";#N/A,#N/A,FALSE,"PYG"}</definedName>
    <definedName name="____PyG33" localSheetId="13" hidden="1">{#N/A,#N/A,FALSE,"balance";#N/A,#N/A,FALSE,"PYG"}</definedName>
    <definedName name="____PyG33" localSheetId="6" hidden="1">{#N/A,#N/A,FALSE,"balance";#N/A,#N/A,FALSE,"PYG"}</definedName>
    <definedName name="____PyG33" hidden="1">{#N/A,#N/A,FALSE,"balance";#N/A,#N/A,FALSE,"PYG"}</definedName>
    <definedName name="____R" localSheetId="13" hidden="1">{#N/A,#N/A,FALSE,"GRAFICO";#N/A,#N/A,FALSE,"CAJA (2)";#N/A,#N/A,FALSE,"TERCEROS-PROMEDIO";#N/A,#N/A,FALSE,"CAJA";#N/A,#N/A,FALSE,"INGRESOS1995-2003";#N/A,#N/A,FALSE,"GASTOS1995-2003"}</definedName>
    <definedName name="____R" localSheetId="6" hidden="1">{#N/A,#N/A,FALSE,"GRAFICO";#N/A,#N/A,FALSE,"CAJA (2)";#N/A,#N/A,FALSE,"TERCEROS-PROMEDIO";#N/A,#N/A,FALSE,"CAJA";#N/A,#N/A,FALSE,"INGRESOS1995-2003";#N/A,#N/A,FALSE,"GASTOS1995-2003"}</definedName>
    <definedName name="____R" hidden="1">{#N/A,#N/A,FALSE,"GRAFICO";#N/A,#N/A,FALSE,"CAJA (2)";#N/A,#N/A,FALSE,"TERCEROS-PROMEDIO";#N/A,#N/A,FALSE,"CAJA";#N/A,#N/A,FALSE,"INGRESOS1995-2003";#N/A,#N/A,FALSE,"GASTOS1995-2003"}</definedName>
    <definedName name="____RA1">#N/A</definedName>
    <definedName name="____RA2">#N/A</definedName>
    <definedName name="____RA3">#REF!</definedName>
    <definedName name="____RA4">#REF!</definedName>
    <definedName name="____RA5">#REF!</definedName>
    <definedName name="____RA6">#N/A</definedName>
    <definedName name="____TR10">#REF!</definedName>
    <definedName name="____TR11">#REF!</definedName>
    <definedName name="____TR12">#REF!</definedName>
    <definedName name="____TR13">#REF!</definedName>
    <definedName name="____TR14">#REF!</definedName>
    <definedName name="____TR15">#REF!</definedName>
    <definedName name="____TR16">#REF!</definedName>
    <definedName name="____XX1">#REF!</definedName>
    <definedName name="____XX10">#REF!</definedName>
    <definedName name="____XX11">#REF!</definedName>
    <definedName name="____XX12">#REF!</definedName>
    <definedName name="____XX2">#REF!</definedName>
    <definedName name="____XX3">#REF!</definedName>
    <definedName name="____XX4">#REF!</definedName>
    <definedName name="____XX5">#REF!</definedName>
    <definedName name="____XX6">#REF!</definedName>
    <definedName name="____XX7">#REF!</definedName>
    <definedName name="____XX8">#REF!</definedName>
    <definedName name="____XX9">#REF!</definedName>
    <definedName name="___act1">#REF!</definedName>
    <definedName name="___act2">#REF!</definedName>
    <definedName name="___act3">#REF!</definedName>
    <definedName name="___apf1">#REF!</definedName>
    <definedName name="___arp1">#REF!</definedName>
    <definedName name="___cmd1">#REF!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24">#REF!</definedName>
    <definedName name="___DAT25">#REF!</definedName>
    <definedName name="___DAT26">#REF!</definedName>
    <definedName name="___DAT27">#REF!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END1">#REF!</definedName>
    <definedName name="___gas1">#REF!</definedName>
    <definedName name="___gas2">#REF!</definedName>
    <definedName name="___gas3">#REF!</definedName>
    <definedName name="___gas4">#REF!</definedName>
    <definedName name="___gas5">#REF!</definedName>
    <definedName name="___GND1">#REF!</definedName>
    <definedName name="___GND2">#REF!</definedName>
    <definedName name="___GND3">#REF!</definedName>
    <definedName name="___GND4">#REF!</definedName>
    <definedName name="___GND5">#REF!</definedName>
    <definedName name="___GTO1">#REF!</definedName>
    <definedName name="___IMP1">#REF!</definedName>
    <definedName name="___ing1">#REF!</definedName>
    <definedName name="___ing2">#REF!</definedName>
    <definedName name="___ing3">#REF!</definedName>
    <definedName name="___isa1">#REF!</definedName>
    <definedName name="___isa3">#REF!</definedName>
    <definedName name="___new1" localSheetId="13" hidden="1">{#N/A,#N/A,FALSE,"SMT1";#N/A,#N/A,FALSE,"SMT2";#N/A,#N/A,FALSE,"Summary";#N/A,#N/A,FALSE,"Graphs";#N/A,#N/A,FALSE,"4 Panel"}</definedName>
    <definedName name="___new1" localSheetId="6" hidden="1">{#N/A,#N/A,FALSE,"SMT1";#N/A,#N/A,FALSE,"SMT2";#N/A,#N/A,FALSE,"Summary";#N/A,#N/A,FALSE,"Graphs";#N/A,#N/A,FALSE,"4 Panel"}</definedName>
    <definedName name="___new1" hidden="1">{#N/A,#N/A,FALSE,"SMT1";#N/A,#N/A,FALSE,"SMT2";#N/A,#N/A,FALSE,"Summary";#N/A,#N/A,FALSE,"Graphs";#N/A,#N/A,FALSE,"4 Panel"}</definedName>
    <definedName name="___New15" localSheetId="13" hidden="1">{"EVA",#N/A,FALSE,"SMT2";#N/A,#N/A,FALSE,"Summary";#N/A,#N/A,FALSE,"Graphs";#N/A,#N/A,FALSE,"4 Panel"}</definedName>
    <definedName name="___New15" localSheetId="6" hidden="1">{"EVA",#N/A,FALSE,"SMT2";#N/A,#N/A,FALSE,"Summary";#N/A,#N/A,FALSE,"Graphs";#N/A,#N/A,FALSE,"4 Panel"}</definedName>
    <definedName name="___New15" hidden="1">{"EVA",#N/A,FALSE,"SMT2";#N/A,#N/A,FALSE,"Summary";#N/A,#N/A,FALSE,"Graphs";#N/A,#N/A,FALSE,"4 Panel"}</definedName>
    <definedName name="___New16" localSheetId="13" hidden="1">{#N/A,#N/A,FALSE,"SMT1";#N/A,#N/A,FALSE,"SMT2";#N/A,#N/A,FALSE,"Summary";#N/A,#N/A,FALSE,"Graphs";#N/A,#N/A,FALSE,"4 Panel"}</definedName>
    <definedName name="___New16" localSheetId="6" hidden="1">{#N/A,#N/A,FALSE,"SMT1";#N/A,#N/A,FALSE,"SMT2";#N/A,#N/A,FALSE,"Summary";#N/A,#N/A,FALSE,"Graphs";#N/A,#N/A,FALSE,"4 Panel"}</definedName>
    <definedName name="___New16" hidden="1">{#N/A,#N/A,FALSE,"SMT1";#N/A,#N/A,FALSE,"SMT2";#N/A,#N/A,FALSE,"Summary";#N/A,#N/A,FALSE,"Graphs";#N/A,#N/A,FALSE,"4 Panel"}</definedName>
    <definedName name="___New17" localSheetId="13" hidden="1">{#N/A,#N/A,FALSE,"SMT1";#N/A,#N/A,FALSE,"SMT2";#N/A,#N/A,FALSE,"Summary";#N/A,#N/A,FALSE,"Graphs";#N/A,#N/A,FALSE,"4 Panel"}</definedName>
    <definedName name="___New17" localSheetId="6" hidden="1">{#N/A,#N/A,FALSE,"SMT1";#N/A,#N/A,FALSE,"SMT2";#N/A,#N/A,FALSE,"Summary";#N/A,#N/A,FALSE,"Graphs";#N/A,#N/A,FALSE,"4 Panel"}</definedName>
    <definedName name="___New17" hidden="1">{#N/A,#N/A,FALSE,"SMT1";#N/A,#N/A,FALSE,"SMT2";#N/A,#N/A,FALSE,"Summary";#N/A,#N/A,FALSE,"Graphs";#N/A,#N/A,FALSE,"4 Panel"}</definedName>
    <definedName name="___New18" localSheetId="13" hidden="1">{#N/A,#N/A,FALSE,"Full";#N/A,#N/A,FALSE,"Half";#N/A,#N/A,FALSE,"Op Expenses";#N/A,#N/A,FALSE,"Cap Charge";#N/A,#N/A,FALSE,"Cost C";#N/A,#N/A,FALSE,"PP&amp;E";#N/A,#N/A,FALSE,"R&amp;D"}</definedName>
    <definedName name="___New18" localSheetId="6" hidden="1">{#N/A,#N/A,FALSE,"Full";#N/A,#N/A,FALSE,"Half";#N/A,#N/A,FALSE,"Op Expenses";#N/A,#N/A,FALSE,"Cap Charge";#N/A,#N/A,FALSE,"Cost C";#N/A,#N/A,FALSE,"PP&amp;E";#N/A,#N/A,FALSE,"R&amp;D"}</definedName>
    <definedName name="___New18" hidden="1">{#N/A,#N/A,FALSE,"Full";#N/A,#N/A,FALSE,"Half";#N/A,#N/A,FALSE,"Op Expenses";#N/A,#N/A,FALSE,"Cap Charge";#N/A,#N/A,FALSE,"Cost C";#N/A,#N/A,FALSE,"PP&amp;E";#N/A,#N/A,FALSE,"R&amp;D"}</definedName>
    <definedName name="___New19" localSheetId="13" hidden="1">{"EVA",#N/A,FALSE,"SMT2";#N/A,#N/A,FALSE,"Summary";#N/A,#N/A,FALSE,"Graphs";#N/A,#N/A,FALSE,"4 Panel"}</definedName>
    <definedName name="___New19" localSheetId="6" hidden="1">{"EVA",#N/A,FALSE,"SMT2";#N/A,#N/A,FALSE,"Summary";#N/A,#N/A,FALSE,"Graphs";#N/A,#N/A,FALSE,"4 Panel"}</definedName>
    <definedName name="___New19" hidden="1">{"EVA",#N/A,FALSE,"SMT2";#N/A,#N/A,FALSE,"Summary";#N/A,#N/A,FALSE,"Graphs";#N/A,#N/A,FALSE,"4 Panel"}</definedName>
    <definedName name="___New20" localSheetId="13" hidden="1">{#N/A,#N/A,FALSE,"SMT1";#N/A,#N/A,FALSE,"SMT2";#N/A,#N/A,FALSE,"Summary";#N/A,#N/A,FALSE,"Graphs";#N/A,#N/A,FALSE,"4 Panel"}</definedName>
    <definedName name="___New20" localSheetId="6" hidden="1">{#N/A,#N/A,FALSE,"SMT1";#N/A,#N/A,FALSE,"SMT2";#N/A,#N/A,FALSE,"Summary";#N/A,#N/A,FALSE,"Graphs";#N/A,#N/A,FALSE,"4 Panel"}</definedName>
    <definedName name="___New20" hidden="1">{#N/A,#N/A,FALSE,"SMT1";#N/A,#N/A,FALSE,"SMT2";#N/A,#N/A,FALSE,"Summary";#N/A,#N/A,FALSE,"Graphs";#N/A,#N/A,FALSE,"4 Panel"}</definedName>
    <definedName name="___New21" localSheetId="13" hidden="1">{#N/A,#N/A,FALSE,"Full";#N/A,#N/A,FALSE,"Half";#N/A,#N/A,FALSE,"Op Expenses";#N/A,#N/A,FALSE,"Cap Charge";#N/A,#N/A,FALSE,"Cost C";#N/A,#N/A,FALSE,"PP&amp;E";#N/A,#N/A,FALSE,"R&amp;D"}</definedName>
    <definedName name="___New21" localSheetId="6" hidden="1">{#N/A,#N/A,FALSE,"Full";#N/A,#N/A,FALSE,"Half";#N/A,#N/A,FALSE,"Op Expenses";#N/A,#N/A,FALSE,"Cap Charge";#N/A,#N/A,FALSE,"Cost C";#N/A,#N/A,FALSE,"PP&amp;E";#N/A,#N/A,FALSE,"R&amp;D"}</definedName>
    <definedName name="___New21" hidden="1">{#N/A,#N/A,FALSE,"Full";#N/A,#N/A,FALSE,"Half";#N/A,#N/A,FALSE,"Op Expenses";#N/A,#N/A,FALSE,"Cap Charge";#N/A,#N/A,FALSE,"Cost C";#N/A,#N/A,FALSE,"PP&amp;E";#N/A,#N/A,FALSE,"R&amp;D"}</definedName>
    <definedName name="___NEW3" localSheetId="13" hidden="1">{#N/A,#N/A,FALSE,"SMT1";#N/A,#N/A,FALSE,"SMT2";#N/A,#N/A,FALSE,"Summary";#N/A,#N/A,FALSE,"Graphs";#N/A,#N/A,FALSE,"4 Panel"}</definedName>
    <definedName name="___NEW3" localSheetId="6" hidden="1">{#N/A,#N/A,FALSE,"SMT1";#N/A,#N/A,FALSE,"SMT2";#N/A,#N/A,FALSE,"Summary";#N/A,#N/A,FALSE,"Graphs";#N/A,#N/A,FALSE,"4 Panel"}</definedName>
    <definedName name="___NEW3" hidden="1">{#N/A,#N/A,FALSE,"SMT1";#N/A,#N/A,FALSE,"SMT2";#N/A,#N/A,FALSE,"Summary";#N/A,#N/A,FALSE,"Graphs";#N/A,#N/A,FALSE,"4 Panel"}</definedName>
    <definedName name="___nEW30" localSheetId="13" hidden="1">{"EVA",#N/A,FALSE,"SMT2";#N/A,#N/A,FALSE,"Summary";#N/A,#N/A,FALSE,"Graphs";#N/A,#N/A,FALSE,"4 Panel"}</definedName>
    <definedName name="___nEW30" localSheetId="6" hidden="1">{"EVA",#N/A,FALSE,"SMT2";#N/A,#N/A,FALSE,"Summary";#N/A,#N/A,FALSE,"Graphs";#N/A,#N/A,FALSE,"4 Panel"}</definedName>
    <definedName name="___nEW30" hidden="1">{"EVA",#N/A,FALSE,"SMT2";#N/A,#N/A,FALSE,"Summary";#N/A,#N/A,FALSE,"Graphs";#N/A,#N/A,FALSE,"4 Panel"}</definedName>
    <definedName name="___New31" localSheetId="13" hidden="1">{#N/A,#N/A,FALSE,"SMT1";#N/A,#N/A,FALSE,"SMT2";#N/A,#N/A,FALSE,"Summary";#N/A,#N/A,FALSE,"Graphs";#N/A,#N/A,FALSE,"4 Panel"}</definedName>
    <definedName name="___New31" localSheetId="6" hidden="1">{#N/A,#N/A,FALSE,"SMT1";#N/A,#N/A,FALSE,"SMT2";#N/A,#N/A,FALSE,"Summary";#N/A,#N/A,FALSE,"Graphs";#N/A,#N/A,FALSE,"4 Panel"}</definedName>
    <definedName name="___New31" hidden="1">{#N/A,#N/A,FALSE,"SMT1";#N/A,#N/A,FALSE,"SMT2";#N/A,#N/A,FALSE,"Summary";#N/A,#N/A,FALSE,"Graphs";#N/A,#N/A,FALSE,"4 Panel"}</definedName>
    <definedName name="___New32" localSheetId="13" hidden="1">{#N/A,#N/A,FALSE,"SMT1";#N/A,#N/A,FALSE,"SMT2";#N/A,#N/A,FALSE,"Summary";#N/A,#N/A,FALSE,"Graphs";#N/A,#N/A,FALSE,"4 Panel"}</definedName>
    <definedName name="___New32" localSheetId="6" hidden="1">{#N/A,#N/A,FALSE,"SMT1";#N/A,#N/A,FALSE,"SMT2";#N/A,#N/A,FALSE,"Summary";#N/A,#N/A,FALSE,"Graphs";#N/A,#N/A,FALSE,"4 Panel"}</definedName>
    <definedName name="___New32" hidden="1">{#N/A,#N/A,FALSE,"SMT1";#N/A,#N/A,FALSE,"SMT2";#N/A,#N/A,FALSE,"Summary";#N/A,#N/A,FALSE,"Graphs";#N/A,#N/A,FALSE,"4 Panel"}</definedName>
    <definedName name="___New33" localSheetId="13" hidden="1">{#N/A,#N/A,FALSE,"Full";#N/A,#N/A,FALSE,"Half";#N/A,#N/A,FALSE,"Op Expenses";#N/A,#N/A,FALSE,"Cap Charge";#N/A,#N/A,FALSE,"Cost C";#N/A,#N/A,FALSE,"PP&amp;E";#N/A,#N/A,FALSE,"R&amp;D"}</definedName>
    <definedName name="___New33" localSheetId="6" hidden="1">{#N/A,#N/A,FALSE,"Full";#N/A,#N/A,FALSE,"Half";#N/A,#N/A,FALSE,"Op Expenses";#N/A,#N/A,FALSE,"Cap Charge";#N/A,#N/A,FALSE,"Cost C";#N/A,#N/A,FALSE,"PP&amp;E";#N/A,#N/A,FALSE,"R&amp;D"}</definedName>
    <definedName name="___New33" hidden="1">{#N/A,#N/A,FALSE,"Full";#N/A,#N/A,FALSE,"Half";#N/A,#N/A,FALSE,"Op Expenses";#N/A,#N/A,FALSE,"Cap Charge";#N/A,#N/A,FALSE,"Cost C";#N/A,#N/A,FALSE,"PP&amp;E";#N/A,#N/A,FALSE,"R&amp;D"}</definedName>
    <definedName name="___New34" localSheetId="13" hidden="1">{"EVA",#N/A,FALSE,"SMT2";#N/A,#N/A,FALSE,"Summary";#N/A,#N/A,FALSE,"Graphs";#N/A,#N/A,FALSE,"4 Panel"}</definedName>
    <definedName name="___New34" localSheetId="6" hidden="1">{"EVA",#N/A,FALSE,"SMT2";#N/A,#N/A,FALSE,"Summary";#N/A,#N/A,FALSE,"Graphs";#N/A,#N/A,FALSE,"4 Panel"}</definedName>
    <definedName name="___New34" hidden="1">{"EVA",#N/A,FALSE,"SMT2";#N/A,#N/A,FALSE,"Summary";#N/A,#N/A,FALSE,"Graphs";#N/A,#N/A,FALSE,"4 Panel"}</definedName>
    <definedName name="___New35" localSheetId="13" hidden="1">{#N/A,#N/A,FALSE,"SMT1";#N/A,#N/A,FALSE,"SMT2";#N/A,#N/A,FALSE,"Summary";#N/A,#N/A,FALSE,"Graphs";#N/A,#N/A,FALSE,"4 Panel"}</definedName>
    <definedName name="___New35" localSheetId="6" hidden="1">{#N/A,#N/A,FALSE,"SMT1";#N/A,#N/A,FALSE,"SMT2";#N/A,#N/A,FALSE,"Summary";#N/A,#N/A,FALSE,"Graphs";#N/A,#N/A,FALSE,"4 Panel"}</definedName>
    <definedName name="___New35" hidden="1">{#N/A,#N/A,FALSE,"SMT1";#N/A,#N/A,FALSE,"SMT2";#N/A,#N/A,FALSE,"Summary";#N/A,#N/A,FALSE,"Graphs";#N/A,#N/A,FALSE,"4 Panel"}</definedName>
    <definedName name="___New36" localSheetId="13" hidden="1">{#N/A,#N/A,FALSE,"Full";#N/A,#N/A,FALSE,"Half";#N/A,#N/A,FALSE,"Op Expenses";#N/A,#N/A,FALSE,"Cap Charge";#N/A,#N/A,FALSE,"Cost C";#N/A,#N/A,FALSE,"PP&amp;E";#N/A,#N/A,FALSE,"R&amp;D"}</definedName>
    <definedName name="___New36" localSheetId="6" hidden="1">{#N/A,#N/A,FALSE,"Full";#N/A,#N/A,FALSE,"Half";#N/A,#N/A,FALSE,"Op Expenses";#N/A,#N/A,FALSE,"Cap Charge";#N/A,#N/A,FALSE,"Cost C";#N/A,#N/A,FALSE,"PP&amp;E";#N/A,#N/A,FALSE,"R&amp;D"}</definedName>
    <definedName name="___New36" hidden="1">{#N/A,#N/A,FALSE,"Full";#N/A,#N/A,FALSE,"Half";#N/A,#N/A,FALSE,"Op Expenses";#N/A,#N/A,FALSE,"Cap Charge";#N/A,#N/A,FALSE,"Cost C";#N/A,#N/A,FALSE,"PP&amp;E";#N/A,#N/A,FALSE,"R&amp;D"}</definedName>
    <definedName name="___NEW4" localSheetId="13" hidden="1">{#N/A,#N/A,FALSE,"Full";#N/A,#N/A,FALSE,"Half";#N/A,#N/A,FALSE,"Op Expenses";#N/A,#N/A,FALSE,"Cap Charge";#N/A,#N/A,FALSE,"Cost C";#N/A,#N/A,FALSE,"PP&amp;E";#N/A,#N/A,FALSE,"R&amp;D"}</definedName>
    <definedName name="___NEW4" localSheetId="6" hidden="1">{#N/A,#N/A,FALSE,"Full";#N/A,#N/A,FALSE,"Half";#N/A,#N/A,FALSE,"Op Expenses";#N/A,#N/A,FALSE,"Cap Charge";#N/A,#N/A,FALSE,"Cost C";#N/A,#N/A,FALSE,"PP&amp;E";#N/A,#N/A,FALSE,"R&amp;D"}</definedName>
    <definedName name="___NEW4" hidden="1">{#N/A,#N/A,FALSE,"Full";#N/A,#N/A,FALSE,"Half";#N/A,#N/A,FALSE,"Op Expenses";#N/A,#N/A,FALSE,"Cap Charge";#N/A,#N/A,FALSE,"Cost C";#N/A,#N/A,FALSE,"PP&amp;E";#N/A,#N/A,FALSE,"R&amp;D"}</definedName>
    <definedName name="___PAG1">#REF!</definedName>
    <definedName name="___PAG2">#REF!</definedName>
    <definedName name="___pas1">#REF!</definedName>
    <definedName name="___pas2">#REF!</definedName>
    <definedName name="___pat1">#REF!</definedName>
    <definedName name="___pay1">#REF!</definedName>
    <definedName name="___pay4">#REF!</definedName>
    <definedName name="___PF1">#REF!</definedName>
    <definedName name="___PF4">#REF!</definedName>
    <definedName name="___PF5">#REF!</definedName>
    <definedName name="___R" localSheetId="13" hidden="1">{#N/A,#N/A,FALSE,"GRAFICO";#N/A,#N/A,FALSE,"CAJA (2)";#N/A,#N/A,FALSE,"TERCEROS-PROMEDIO";#N/A,#N/A,FALSE,"CAJA";#N/A,#N/A,FALSE,"INGRESOS1995-2003";#N/A,#N/A,FALSE,"GASTOS1995-2003"}</definedName>
    <definedName name="___R" localSheetId="6" hidden="1">{#N/A,#N/A,FALSE,"GRAFICO";#N/A,#N/A,FALSE,"CAJA (2)";#N/A,#N/A,FALSE,"TERCEROS-PROMEDIO";#N/A,#N/A,FALSE,"CAJA";#N/A,#N/A,FALSE,"INGRESOS1995-2003";#N/A,#N/A,FALSE,"GASTOS1995-2003"}</definedName>
    <definedName name="___R" hidden="1">{#N/A,#N/A,FALSE,"GRAFICO";#N/A,#N/A,FALSE,"CAJA (2)";#N/A,#N/A,FALSE,"TERCEROS-PROMEDIO";#N/A,#N/A,FALSE,"CAJA";#N/A,#N/A,FALSE,"INGRESOS1995-2003";#N/A,#N/A,FALSE,"GASTOS1995-2003"}</definedName>
    <definedName name="___RA1">#N/A</definedName>
    <definedName name="___RA2">#N/A</definedName>
    <definedName name="___RA3">#REF!</definedName>
    <definedName name="___RA4">#REF!</definedName>
    <definedName name="___RA5">#REF!</definedName>
    <definedName name="___RA6">#N/A</definedName>
    <definedName name="___TR10">#REF!</definedName>
    <definedName name="___TR11">#REF!</definedName>
    <definedName name="___TR12">#REF!</definedName>
    <definedName name="___TR13">#REF!</definedName>
    <definedName name="___TR14">#REF!</definedName>
    <definedName name="___TR15">#REF!</definedName>
    <definedName name="___TR16">#REF!</definedName>
    <definedName name="___XX1">#REF!</definedName>
    <definedName name="___XX10">#REF!</definedName>
    <definedName name="___XX11">#REF!</definedName>
    <definedName name="___XX12">#REF!</definedName>
    <definedName name="___XX2">#REF!</definedName>
    <definedName name="___XX3">#REF!</definedName>
    <definedName name="___XX4">#REF!</definedName>
    <definedName name="___XX5">#REF!</definedName>
    <definedName name="___XX6">#REF!</definedName>
    <definedName name="___XX7">#REF!</definedName>
    <definedName name="___XX8">#REF!</definedName>
    <definedName name="___XX9">#REF!</definedName>
    <definedName name="__123Graph_A" hidden="1">[1]EXTRA!$B$12:$B$31</definedName>
    <definedName name="__123Graph_B" hidden="1">[1]EXTRA!$C$12:$C$31</definedName>
    <definedName name="__123Graph_C" hidden="1">[1]EXTRA!$D$12:$D$31</definedName>
    <definedName name="__123Graph_D" hidden="1">[1]EXTRA!$E$12:$E$31</definedName>
    <definedName name="__123Graph_E" hidden="1">[1]EXTRA!$F$12:$F$31</definedName>
    <definedName name="__123Graph_F" hidden="1">[1]EXTRA!$G$12:$G$31</definedName>
    <definedName name="__123Graph_X" hidden="1">'[1]Sdo.Empres.Grupo.'!$A$6:$A$58</definedName>
    <definedName name="__act1">#REF!</definedName>
    <definedName name="__act2">#REF!</definedName>
    <definedName name="__act3">#REF!</definedName>
    <definedName name="__apf1">#REF!</definedName>
    <definedName name="__arp1">#REF!</definedName>
    <definedName name="__cmd1">#REF!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24">#REF!</definedName>
    <definedName name="__DAT25">#REF!</definedName>
    <definedName name="__DAT26">#REF!</definedName>
    <definedName name="__DAT27">#REF!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END1">#REF!</definedName>
    <definedName name="__gas1">#REF!</definedName>
    <definedName name="__gas2">#REF!</definedName>
    <definedName name="__gas3">#REF!</definedName>
    <definedName name="__gas4">#REF!</definedName>
    <definedName name="__gas5">#REF!</definedName>
    <definedName name="__GGF2" localSheetId="13" hidden="1">{#N/A,#N/A,FALSE,"balance";#N/A,#N/A,FALSE,"PYG"}</definedName>
    <definedName name="__GGF2" localSheetId="6" hidden="1">{#N/A,#N/A,FALSE,"balance";#N/A,#N/A,FALSE,"PYG"}</definedName>
    <definedName name="__GGF2" hidden="1">{#N/A,#N/A,FALSE,"balance";#N/A,#N/A,FALSE,"PYG"}</definedName>
    <definedName name="__GND1">#REF!</definedName>
    <definedName name="__GND2">#REF!</definedName>
    <definedName name="__GND3">#REF!</definedName>
    <definedName name="__GND4">#REF!</definedName>
    <definedName name="__GND5">#REF!</definedName>
    <definedName name="__GTO1">#REF!</definedName>
    <definedName name="__IMP1">#REF!</definedName>
    <definedName name="__ing1">#REF!</definedName>
    <definedName name="__ing2">#REF!</definedName>
    <definedName name="__ing3">#REF!</definedName>
    <definedName name="__isa1">#REF!</definedName>
    <definedName name="__isa3">#REF!</definedName>
    <definedName name="__LOB10">#REF!</definedName>
    <definedName name="__LOB35">#REF!</definedName>
    <definedName name="__new1" localSheetId="13" hidden="1">{#N/A,#N/A,FALSE,"SMT1";#N/A,#N/A,FALSE,"SMT2";#N/A,#N/A,FALSE,"Summary";#N/A,#N/A,FALSE,"Graphs";#N/A,#N/A,FALSE,"4 Panel"}</definedName>
    <definedName name="__new1" localSheetId="6" hidden="1">{#N/A,#N/A,FALSE,"SMT1";#N/A,#N/A,FALSE,"SMT2";#N/A,#N/A,FALSE,"Summary";#N/A,#N/A,FALSE,"Graphs";#N/A,#N/A,FALSE,"4 Panel"}</definedName>
    <definedName name="__new1" hidden="1">{#N/A,#N/A,FALSE,"SMT1";#N/A,#N/A,FALSE,"SMT2";#N/A,#N/A,FALSE,"Summary";#N/A,#N/A,FALSE,"Graphs";#N/A,#N/A,FALSE,"4 Panel"}</definedName>
    <definedName name="__New15" localSheetId="13" hidden="1">{"EVA",#N/A,FALSE,"SMT2";#N/A,#N/A,FALSE,"Summary";#N/A,#N/A,FALSE,"Graphs";#N/A,#N/A,FALSE,"4 Panel"}</definedName>
    <definedName name="__New15" localSheetId="6" hidden="1">{"EVA",#N/A,FALSE,"SMT2";#N/A,#N/A,FALSE,"Summary";#N/A,#N/A,FALSE,"Graphs";#N/A,#N/A,FALSE,"4 Panel"}</definedName>
    <definedName name="__New15" hidden="1">{"EVA",#N/A,FALSE,"SMT2";#N/A,#N/A,FALSE,"Summary";#N/A,#N/A,FALSE,"Graphs";#N/A,#N/A,FALSE,"4 Panel"}</definedName>
    <definedName name="__New16" localSheetId="13" hidden="1">{#N/A,#N/A,FALSE,"SMT1";#N/A,#N/A,FALSE,"SMT2";#N/A,#N/A,FALSE,"Summary";#N/A,#N/A,FALSE,"Graphs";#N/A,#N/A,FALSE,"4 Panel"}</definedName>
    <definedName name="__New16" localSheetId="6" hidden="1">{#N/A,#N/A,FALSE,"SMT1";#N/A,#N/A,FALSE,"SMT2";#N/A,#N/A,FALSE,"Summary";#N/A,#N/A,FALSE,"Graphs";#N/A,#N/A,FALSE,"4 Panel"}</definedName>
    <definedName name="__New16" hidden="1">{#N/A,#N/A,FALSE,"SMT1";#N/A,#N/A,FALSE,"SMT2";#N/A,#N/A,FALSE,"Summary";#N/A,#N/A,FALSE,"Graphs";#N/A,#N/A,FALSE,"4 Panel"}</definedName>
    <definedName name="__New17" localSheetId="13" hidden="1">{#N/A,#N/A,FALSE,"SMT1";#N/A,#N/A,FALSE,"SMT2";#N/A,#N/A,FALSE,"Summary";#N/A,#N/A,FALSE,"Graphs";#N/A,#N/A,FALSE,"4 Panel"}</definedName>
    <definedName name="__New17" localSheetId="6" hidden="1">{#N/A,#N/A,FALSE,"SMT1";#N/A,#N/A,FALSE,"SMT2";#N/A,#N/A,FALSE,"Summary";#N/A,#N/A,FALSE,"Graphs";#N/A,#N/A,FALSE,"4 Panel"}</definedName>
    <definedName name="__New17" hidden="1">{#N/A,#N/A,FALSE,"SMT1";#N/A,#N/A,FALSE,"SMT2";#N/A,#N/A,FALSE,"Summary";#N/A,#N/A,FALSE,"Graphs";#N/A,#N/A,FALSE,"4 Panel"}</definedName>
    <definedName name="__New18" localSheetId="13" hidden="1">{#N/A,#N/A,FALSE,"Full";#N/A,#N/A,FALSE,"Half";#N/A,#N/A,FALSE,"Op Expenses";#N/A,#N/A,FALSE,"Cap Charge";#N/A,#N/A,FALSE,"Cost C";#N/A,#N/A,FALSE,"PP&amp;E";#N/A,#N/A,FALSE,"R&amp;D"}</definedName>
    <definedName name="__New18" localSheetId="6" hidden="1">{#N/A,#N/A,FALSE,"Full";#N/A,#N/A,FALSE,"Half";#N/A,#N/A,FALSE,"Op Expenses";#N/A,#N/A,FALSE,"Cap Charge";#N/A,#N/A,FALSE,"Cost C";#N/A,#N/A,FALSE,"PP&amp;E";#N/A,#N/A,FALSE,"R&amp;D"}</definedName>
    <definedName name="__New18" hidden="1">{#N/A,#N/A,FALSE,"Full";#N/A,#N/A,FALSE,"Half";#N/A,#N/A,FALSE,"Op Expenses";#N/A,#N/A,FALSE,"Cap Charge";#N/A,#N/A,FALSE,"Cost C";#N/A,#N/A,FALSE,"PP&amp;E";#N/A,#N/A,FALSE,"R&amp;D"}</definedName>
    <definedName name="__New19" localSheetId="13" hidden="1">{"EVA",#N/A,FALSE,"SMT2";#N/A,#N/A,FALSE,"Summary";#N/A,#N/A,FALSE,"Graphs";#N/A,#N/A,FALSE,"4 Panel"}</definedName>
    <definedName name="__New19" localSheetId="6" hidden="1">{"EVA",#N/A,FALSE,"SMT2";#N/A,#N/A,FALSE,"Summary";#N/A,#N/A,FALSE,"Graphs";#N/A,#N/A,FALSE,"4 Panel"}</definedName>
    <definedName name="__New19" hidden="1">{"EVA",#N/A,FALSE,"SMT2";#N/A,#N/A,FALSE,"Summary";#N/A,#N/A,FALSE,"Graphs";#N/A,#N/A,FALSE,"4 Panel"}</definedName>
    <definedName name="__New20" localSheetId="13" hidden="1">{#N/A,#N/A,FALSE,"SMT1";#N/A,#N/A,FALSE,"SMT2";#N/A,#N/A,FALSE,"Summary";#N/A,#N/A,FALSE,"Graphs";#N/A,#N/A,FALSE,"4 Panel"}</definedName>
    <definedName name="__New20" localSheetId="6" hidden="1">{#N/A,#N/A,FALSE,"SMT1";#N/A,#N/A,FALSE,"SMT2";#N/A,#N/A,FALSE,"Summary";#N/A,#N/A,FALSE,"Graphs";#N/A,#N/A,FALSE,"4 Panel"}</definedName>
    <definedName name="__New20" hidden="1">{#N/A,#N/A,FALSE,"SMT1";#N/A,#N/A,FALSE,"SMT2";#N/A,#N/A,FALSE,"Summary";#N/A,#N/A,FALSE,"Graphs";#N/A,#N/A,FALSE,"4 Panel"}</definedName>
    <definedName name="__New21" localSheetId="13" hidden="1">{#N/A,#N/A,FALSE,"Full";#N/A,#N/A,FALSE,"Half";#N/A,#N/A,FALSE,"Op Expenses";#N/A,#N/A,FALSE,"Cap Charge";#N/A,#N/A,FALSE,"Cost C";#N/A,#N/A,FALSE,"PP&amp;E";#N/A,#N/A,FALSE,"R&amp;D"}</definedName>
    <definedName name="__New21" localSheetId="6" hidden="1">{#N/A,#N/A,FALSE,"Full";#N/A,#N/A,FALSE,"Half";#N/A,#N/A,FALSE,"Op Expenses";#N/A,#N/A,FALSE,"Cap Charge";#N/A,#N/A,FALSE,"Cost C";#N/A,#N/A,FALSE,"PP&amp;E";#N/A,#N/A,FALSE,"R&amp;D"}</definedName>
    <definedName name="__New21" hidden="1">{#N/A,#N/A,FALSE,"Full";#N/A,#N/A,FALSE,"Half";#N/A,#N/A,FALSE,"Op Expenses";#N/A,#N/A,FALSE,"Cap Charge";#N/A,#N/A,FALSE,"Cost C";#N/A,#N/A,FALSE,"PP&amp;E";#N/A,#N/A,FALSE,"R&amp;D"}</definedName>
    <definedName name="__NEW3" localSheetId="13" hidden="1">{#N/A,#N/A,FALSE,"SMT1";#N/A,#N/A,FALSE,"SMT2";#N/A,#N/A,FALSE,"Summary";#N/A,#N/A,FALSE,"Graphs";#N/A,#N/A,FALSE,"4 Panel"}</definedName>
    <definedName name="__NEW3" localSheetId="6" hidden="1">{#N/A,#N/A,FALSE,"SMT1";#N/A,#N/A,FALSE,"SMT2";#N/A,#N/A,FALSE,"Summary";#N/A,#N/A,FALSE,"Graphs";#N/A,#N/A,FALSE,"4 Panel"}</definedName>
    <definedName name="__NEW3" hidden="1">{#N/A,#N/A,FALSE,"SMT1";#N/A,#N/A,FALSE,"SMT2";#N/A,#N/A,FALSE,"Summary";#N/A,#N/A,FALSE,"Graphs";#N/A,#N/A,FALSE,"4 Panel"}</definedName>
    <definedName name="__nEW30" localSheetId="13" hidden="1">{"EVA",#N/A,FALSE,"SMT2";#N/A,#N/A,FALSE,"Summary";#N/A,#N/A,FALSE,"Graphs";#N/A,#N/A,FALSE,"4 Panel"}</definedName>
    <definedName name="__nEW30" localSheetId="6" hidden="1">{"EVA",#N/A,FALSE,"SMT2";#N/A,#N/A,FALSE,"Summary";#N/A,#N/A,FALSE,"Graphs";#N/A,#N/A,FALSE,"4 Panel"}</definedName>
    <definedName name="__nEW30" hidden="1">{"EVA",#N/A,FALSE,"SMT2";#N/A,#N/A,FALSE,"Summary";#N/A,#N/A,FALSE,"Graphs";#N/A,#N/A,FALSE,"4 Panel"}</definedName>
    <definedName name="__New31" localSheetId="13" hidden="1">{#N/A,#N/A,FALSE,"SMT1";#N/A,#N/A,FALSE,"SMT2";#N/A,#N/A,FALSE,"Summary";#N/A,#N/A,FALSE,"Graphs";#N/A,#N/A,FALSE,"4 Panel"}</definedName>
    <definedName name="__New31" localSheetId="6" hidden="1">{#N/A,#N/A,FALSE,"SMT1";#N/A,#N/A,FALSE,"SMT2";#N/A,#N/A,FALSE,"Summary";#N/A,#N/A,FALSE,"Graphs";#N/A,#N/A,FALSE,"4 Panel"}</definedName>
    <definedName name="__New31" hidden="1">{#N/A,#N/A,FALSE,"SMT1";#N/A,#N/A,FALSE,"SMT2";#N/A,#N/A,FALSE,"Summary";#N/A,#N/A,FALSE,"Graphs";#N/A,#N/A,FALSE,"4 Panel"}</definedName>
    <definedName name="__New32" localSheetId="13" hidden="1">{#N/A,#N/A,FALSE,"SMT1";#N/A,#N/A,FALSE,"SMT2";#N/A,#N/A,FALSE,"Summary";#N/A,#N/A,FALSE,"Graphs";#N/A,#N/A,FALSE,"4 Panel"}</definedName>
    <definedName name="__New32" localSheetId="6" hidden="1">{#N/A,#N/A,FALSE,"SMT1";#N/A,#N/A,FALSE,"SMT2";#N/A,#N/A,FALSE,"Summary";#N/A,#N/A,FALSE,"Graphs";#N/A,#N/A,FALSE,"4 Panel"}</definedName>
    <definedName name="__New32" hidden="1">{#N/A,#N/A,FALSE,"SMT1";#N/A,#N/A,FALSE,"SMT2";#N/A,#N/A,FALSE,"Summary";#N/A,#N/A,FALSE,"Graphs";#N/A,#N/A,FALSE,"4 Panel"}</definedName>
    <definedName name="__New33" localSheetId="13" hidden="1">{#N/A,#N/A,FALSE,"Full";#N/A,#N/A,FALSE,"Half";#N/A,#N/A,FALSE,"Op Expenses";#N/A,#N/A,FALSE,"Cap Charge";#N/A,#N/A,FALSE,"Cost C";#N/A,#N/A,FALSE,"PP&amp;E";#N/A,#N/A,FALSE,"R&amp;D"}</definedName>
    <definedName name="__New33" localSheetId="6" hidden="1">{#N/A,#N/A,FALSE,"Full";#N/A,#N/A,FALSE,"Half";#N/A,#N/A,FALSE,"Op Expenses";#N/A,#N/A,FALSE,"Cap Charge";#N/A,#N/A,FALSE,"Cost C";#N/A,#N/A,FALSE,"PP&amp;E";#N/A,#N/A,FALSE,"R&amp;D"}</definedName>
    <definedName name="__New33" hidden="1">{#N/A,#N/A,FALSE,"Full";#N/A,#N/A,FALSE,"Half";#N/A,#N/A,FALSE,"Op Expenses";#N/A,#N/A,FALSE,"Cap Charge";#N/A,#N/A,FALSE,"Cost C";#N/A,#N/A,FALSE,"PP&amp;E";#N/A,#N/A,FALSE,"R&amp;D"}</definedName>
    <definedName name="__New34" localSheetId="13" hidden="1">{"EVA",#N/A,FALSE,"SMT2";#N/A,#N/A,FALSE,"Summary";#N/A,#N/A,FALSE,"Graphs";#N/A,#N/A,FALSE,"4 Panel"}</definedName>
    <definedName name="__New34" localSheetId="6" hidden="1">{"EVA",#N/A,FALSE,"SMT2";#N/A,#N/A,FALSE,"Summary";#N/A,#N/A,FALSE,"Graphs";#N/A,#N/A,FALSE,"4 Panel"}</definedName>
    <definedName name="__New34" hidden="1">{"EVA",#N/A,FALSE,"SMT2";#N/A,#N/A,FALSE,"Summary";#N/A,#N/A,FALSE,"Graphs";#N/A,#N/A,FALSE,"4 Panel"}</definedName>
    <definedName name="__New35" localSheetId="13" hidden="1">{#N/A,#N/A,FALSE,"SMT1";#N/A,#N/A,FALSE,"SMT2";#N/A,#N/A,FALSE,"Summary";#N/A,#N/A,FALSE,"Graphs";#N/A,#N/A,FALSE,"4 Panel"}</definedName>
    <definedName name="__New35" localSheetId="6" hidden="1">{#N/A,#N/A,FALSE,"SMT1";#N/A,#N/A,FALSE,"SMT2";#N/A,#N/A,FALSE,"Summary";#N/A,#N/A,FALSE,"Graphs";#N/A,#N/A,FALSE,"4 Panel"}</definedName>
    <definedName name="__New35" hidden="1">{#N/A,#N/A,FALSE,"SMT1";#N/A,#N/A,FALSE,"SMT2";#N/A,#N/A,FALSE,"Summary";#N/A,#N/A,FALSE,"Graphs";#N/A,#N/A,FALSE,"4 Panel"}</definedName>
    <definedName name="__New36" localSheetId="13" hidden="1">{#N/A,#N/A,FALSE,"Full";#N/A,#N/A,FALSE,"Half";#N/A,#N/A,FALSE,"Op Expenses";#N/A,#N/A,FALSE,"Cap Charge";#N/A,#N/A,FALSE,"Cost C";#N/A,#N/A,FALSE,"PP&amp;E";#N/A,#N/A,FALSE,"R&amp;D"}</definedName>
    <definedName name="__New36" localSheetId="6" hidden="1">{#N/A,#N/A,FALSE,"Full";#N/A,#N/A,FALSE,"Half";#N/A,#N/A,FALSE,"Op Expenses";#N/A,#N/A,FALSE,"Cap Charge";#N/A,#N/A,FALSE,"Cost C";#N/A,#N/A,FALSE,"PP&amp;E";#N/A,#N/A,FALSE,"R&amp;D"}</definedName>
    <definedName name="__New36" hidden="1">{#N/A,#N/A,FALSE,"Full";#N/A,#N/A,FALSE,"Half";#N/A,#N/A,FALSE,"Op Expenses";#N/A,#N/A,FALSE,"Cap Charge";#N/A,#N/A,FALSE,"Cost C";#N/A,#N/A,FALSE,"PP&amp;E";#N/A,#N/A,FALSE,"R&amp;D"}</definedName>
    <definedName name="__NEW4" localSheetId="13" hidden="1">{#N/A,#N/A,FALSE,"Full";#N/A,#N/A,FALSE,"Half";#N/A,#N/A,FALSE,"Op Expenses";#N/A,#N/A,FALSE,"Cap Charge";#N/A,#N/A,FALSE,"Cost C";#N/A,#N/A,FALSE,"PP&amp;E";#N/A,#N/A,FALSE,"R&amp;D"}</definedName>
    <definedName name="__NEW4" localSheetId="6" hidden="1">{#N/A,#N/A,FALSE,"Full";#N/A,#N/A,FALSE,"Half";#N/A,#N/A,FALSE,"Op Expenses";#N/A,#N/A,FALSE,"Cap Charge";#N/A,#N/A,FALSE,"Cost C";#N/A,#N/A,FALSE,"PP&amp;E";#N/A,#N/A,FALSE,"R&amp;D"}</definedName>
    <definedName name="__NEW4" hidden="1">{#N/A,#N/A,FALSE,"Full";#N/A,#N/A,FALSE,"Half";#N/A,#N/A,FALSE,"Op Expenses";#N/A,#N/A,FALSE,"Cap Charge";#N/A,#N/A,FALSE,"Cost C";#N/A,#N/A,FALSE,"PP&amp;E";#N/A,#N/A,FALSE,"R&amp;D"}</definedName>
    <definedName name="__OCT2" localSheetId="13" hidden="1">{#N/A,#N/A,FALSE,"BL&amp;GPA";#N/A,#N/A,FALSE,"Summary";#N/A,#N/A,FALSE,"hts"}</definedName>
    <definedName name="__OCT2" localSheetId="6" hidden="1">{#N/A,#N/A,FALSE,"BL&amp;GPA";#N/A,#N/A,FALSE,"Summary";#N/A,#N/A,FALSE,"hts"}</definedName>
    <definedName name="__OCT2" hidden="1">{#N/A,#N/A,FALSE,"BL&amp;GPA";#N/A,#N/A,FALSE,"Summary";#N/A,#N/A,FALSE,"hts"}</definedName>
    <definedName name="__ok1" localSheetId="13" hidden="1">{#N/A,#N/A,FALSE,"balance";#N/A,#N/A,FALSE,"PYG"}</definedName>
    <definedName name="__ok1" localSheetId="6" hidden="1">{#N/A,#N/A,FALSE,"balance";#N/A,#N/A,FALSE,"PYG"}</definedName>
    <definedName name="__ok1" hidden="1">{#N/A,#N/A,FALSE,"balance";#N/A,#N/A,FALSE,"PYG"}</definedName>
    <definedName name="__Ok2" localSheetId="13" hidden="1">{#N/A,#N/A,FALSE,"balance";#N/A,#N/A,FALSE,"PYG"}</definedName>
    <definedName name="__Ok2" localSheetId="6" hidden="1">{#N/A,#N/A,FALSE,"balance";#N/A,#N/A,FALSE,"PYG"}</definedName>
    <definedName name="__Ok2" hidden="1">{#N/A,#N/A,FALSE,"balance";#N/A,#N/A,FALSE,"PYG"}</definedName>
    <definedName name="__op2000">#REF!</definedName>
    <definedName name="__PAG1">#REF!</definedName>
    <definedName name="__PAG2">#REF!</definedName>
    <definedName name="__pas1">#REF!</definedName>
    <definedName name="__pas2">#REF!</definedName>
    <definedName name="__pat1">#REF!</definedName>
    <definedName name="__pay1">#REF!</definedName>
    <definedName name="__pay4">#REF!</definedName>
    <definedName name="__PF1">#REF!</definedName>
    <definedName name="__PF4">#REF!</definedName>
    <definedName name="__PF5">#REF!</definedName>
    <definedName name="__PyG2" localSheetId="13" hidden="1">{#N/A,#N/A,FALSE,"balance";#N/A,#N/A,FALSE,"PYG"}</definedName>
    <definedName name="__PyG2" localSheetId="6" hidden="1">{#N/A,#N/A,FALSE,"balance";#N/A,#N/A,FALSE,"PYG"}</definedName>
    <definedName name="__PyG2" hidden="1">{#N/A,#N/A,FALSE,"balance";#N/A,#N/A,FALSE,"PYG"}</definedName>
    <definedName name="__PYG3" localSheetId="13" hidden="1">{#N/A,#N/A,FALSE,"balance";#N/A,#N/A,FALSE,"PYG"}</definedName>
    <definedName name="__PYG3" localSheetId="6" hidden="1">{#N/A,#N/A,FALSE,"balance";#N/A,#N/A,FALSE,"PYG"}</definedName>
    <definedName name="__PYG3" hidden="1">{#N/A,#N/A,FALSE,"balance";#N/A,#N/A,FALSE,"PYG"}</definedName>
    <definedName name="__PyG33" localSheetId="13" hidden="1">{#N/A,#N/A,FALSE,"balance";#N/A,#N/A,FALSE,"PYG"}</definedName>
    <definedName name="__PyG33" localSheetId="6" hidden="1">{#N/A,#N/A,FALSE,"balance";#N/A,#N/A,FALSE,"PYG"}</definedName>
    <definedName name="__PyG33" hidden="1">{#N/A,#N/A,FALSE,"balance";#N/A,#N/A,FALSE,"PYG"}</definedName>
    <definedName name="__R" localSheetId="13" hidden="1">{#N/A,#N/A,FALSE,"GRAFICO";#N/A,#N/A,FALSE,"CAJA (2)";#N/A,#N/A,FALSE,"TERCEROS-PROMEDIO";#N/A,#N/A,FALSE,"CAJA";#N/A,#N/A,FALSE,"INGRESOS1995-2003";#N/A,#N/A,FALSE,"GASTOS1995-2003"}</definedName>
    <definedName name="__R" localSheetId="6" hidden="1">{#N/A,#N/A,FALSE,"GRAFICO";#N/A,#N/A,FALSE,"CAJA (2)";#N/A,#N/A,FALSE,"TERCEROS-PROMEDIO";#N/A,#N/A,FALSE,"CAJA";#N/A,#N/A,FALSE,"INGRESOS1995-2003";#N/A,#N/A,FALSE,"GASTOS1995-2003"}</definedName>
    <definedName name="__R" hidden="1">{#N/A,#N/A,FALSE,"GRAFICO";#N/A,#N/A,FALSE,"CAJA (2)";#N/A,#N/A,FALSE,"TERCEROS-PROMEDIO";#N/A,#N/A,FALSE,"CAJA";#N/A,#N/A,FALSE,"INGRESOS1995-2003";#N/A,#N/A,FALSE,"GASTOS1995-2003"}</definedName>
    <definedName name="__RA1">#N/A</definedName>
    <definedName name="__RA2">#N/A</definedName>
    <definedName name="__RA3">#REF!</definedName>
    <definedName name="__RA4">#REF!</definedName>
    <definedName name="__RA5">#REF!</definedName>
    <definedName name="__RA6">#N/A</definedName>
    <definedName name="__REQ1">#REF!</definedName>
    <definedName name="__TR10">#REF!</definedName>
    <definedName name="__TR11">#REF!</definedName>
    <definedName name="__TR12">#REF!</definedName>
    <definedName name="__TR13">#REF!</definedName>
    <definedName name="__TR14">#REF!</definedName>
    <definedName name="__TR15">#REF!</definedName>
    <definedName name="__TR16">#REF!</definedName>
    <definedName name="__XX1">#REF!</definedName>
    <definedName name="__XX10">#REF!</definedName>
    <definedName name="__XX11">#REF!</definedName>
    <definedName name="__XX12">#REF!</definedName>
    <definedName name="__XX2">#REF!</definedName>
    <definedName name="__XX3">#REF!</definedName>
    <definedName name="__XX4">#REF!</definedName>
    <definedName name="__XX5">#REF!</definedName>
    <definedName name="__XX6">#REF!</definedName>
    <definedName name="__XX7">#REF!</definedName>
    <definedName name="__XX8">#REF!</definedName>
    <definedName name="__XX9">#REF!</definedName>
    <definedName name="_0">#N/A</definedName>
    <definedName name="_1">#REF!</definedName>
    <definedName name="_1.__PRODUCCION_Y_SERVICIOS___P_63">#REF!</definedName>
    <definedName name="_1._TOTAL_GASTOS">#REF!</definedName>
    <definedName name="_1_">#REF!</definedName>
    <definedName name="_1_______________________0febr">#REF!</definedName>
    <definedName name="_1_00346">#REF!</definedName>
    <definedName name="_10_____________________0febr">#REF!</definedName>
    <definedName name="_10____________________febr">#REF!</definedName>
    <definedName name="_11__________________0febr">#REF!</definedName>
    <definedName name="_12______________________febr">#REF!</definedName>
    <definedName name="_12___________________febr">#REF!</definedName>
    <definedName name="_1201_03">#N/A</definedName>
    <definedName name="_1221ACR">#REF!</definedName>
    <definedName name="_13_________________0febr">#REF!</definedName>
    <definedName name="_14____________________0febr">#REF!</definedName>
    <definedName name="_14__________________febr">#REF!</definedName>
    <definedName name="_15________________0febr">#REF!</definedName>
    <definedName name="_16_____________________febr">#REF!</definedName>
    <definedName name="_16_________________febr">#REF!</definedName>
    <definedName name="_1612_13">#REF!</definedName>
    <definedName name="_17_______________0febr">#REF!</definedName>
    <definedName name="_18___________________0febr">#REF!</definedName>
    <definedName name="_18________________febr">#REF!</definedName>
    <definedName name="_19______________0febr">#REF!</definedName>
    <definedName name="_1febr">#REF!</definedName>
    <definedName name="_2">#REF!</definedName>
    <definedName name="_2_">#REF!</definedName>
    <definedName name="_2________________________febr">#REF!</definedName>
    <definedName name="_2_______________________0febr">#REF!</definedName>
    <definedName name="_2_0febr">#REF!</definedName>
    <definedName name="_20____________________febr">#REF!</definedName>
    <definedName name="_20_______________febr">#REF!</definedName>
    <definedName name="_21_____________0febr">#REF!</definedName>
    <definedName name="_22__________________0febr">#REF!</definedName>
    <definedName name="_22______________febr">#REF!</definedName>
    <definedName name="_23____________0febr">#REF!</definedName>
    <definedName name="_24___________________febr">#REF!</definedName>
    <definedName name="_24_____________febr">#REF!</definedName>
    <definedName name="_25___________0febr">#REF!</definedName>
    <definedName name="_26_________________0febr">#REF!</definedName>
    <definedName name="_26____________febr">#REF!</definedName>
    <definedName name="_27__________0febr">#REF!</definedName>
    <definedName name="_28__________________febr">#REF!</definedName>
    <definedName name="_28___________febr">#REF!</definedName>
    <definedName name="_29_________0febr">#REF!</definedName>
    <definedName name="_2febr">#REF!</definedName>
    <definedName name="_3.__GASTOS_VENTAS___P_62">#REF!</definedName>
    <definedName name="_3______________________0febr">#REF!</definedName>
    <definedName name="_30________________0febr">#REF!</definedName>
    <definedName name="_30__________febr">#REF!</definedName>
    <definedName name="_31________0febr">#REF!</definedName>
    <definedName name="_32_________________febr">#REF!</definedName>
    <definedName name="_32_________febr">#REF!</definedName>
    <definedName name="_33_______0febr">#REF!</definedName>
    <definedName name="_34_______________0febr">#REF!</definedName>
    <definedName name="_34________febr">#REF!</definedName>
    <definedName name="_35______0febr">#REF!</definedName>
    <definedName name="_36________________febr">#REF!</definedName>
    <definedName name="_36_______febr">#REF!</definedName>
    <definedName name="_37_____0febr">#REF!</definedName>
    <definedName name="_38______________0febr">#REF!</definedName>
    <definedName name="_38______febr">#REF!</definedName>
    <definedName name="_39____0febr">#REF!</definedName>
    <definedName name="_3febr">#REF!</definedName>
    <definedName name="_4._GASTOS_DE_ADMINISTRACION___P_61">#REF!</definedName>
    <definedName name="_4________________________febr">#REF!</definedName>
    <definedName name="_4_______________________febr">#REF!</definedName>
    <definedName name="_40_______________febr">#REF!</definedName>
    <definedName name="_40_____febr">#REF!</definedName>
    <definedName name="_41___0febr">#REF!</definedName>
    <definedName name="_42_____________0febr">#REF!</definedName>
    <definedName name="_42____febr">#REF!</definedName>
    <definedName name="_43_0febr">#REF!</definedName>
    <definedName name="_44______________febr">#REF!</definedName>
    <definedName name="_44febr">#REF!</definedName>
    <definedName name="_46____________0febr">#REF!</definedName>
    <definedName name="_48_____________febr">#REF!</definedName>
    <definedName name="_4febr">#REF!</definedName>
    <definedName name="_5_____________________0febr">#REF!</definedName>
    <definedName name="_50___________0febr">#REF!</definedName>
    <definedName name="_52____________febr">#REF!</definedName>
    <definedName name="_54__________0febr">#REF!</definedName>
    <definedName name="_56___________febr">#REF!</definedName>
    <definedName name="_58_________0febr">#REF!</definedName>
    <definedName name="_6______________________0febr">#REF!</definedName>
    <definedName name="_6______________________febr">#REF!</definedName>
    <definedName name="_60__________febr">#REF!</definedName>
    <definedName name="_62________0febr">#REF!</definedName>
    <definedName name="_64_________febr">#REF!</definedName>
    <definedName name="_66_______0febr">#REF!</definedName>
    <definedName name="_68________febr">#REF!</definedName>
    <definedName name="_7____________________0febr">#REF!</definedName>
    <definedName name="_70______0febr">#REF!</definedName>
    <definedName name="_72_______febr">#REF!</definedName>
    <definedName name="_74_____0febr">#REF!</definedName>
    <definedName name="_76______febr">#REF!</definedName>
    <definedName name="_78____0febr">#REF!</definedName>
    <definedName name="_8_______________________febr">#REF!</definedName>
    <definedName name="_8_____________________febr">#REF!</definedName>
    <definedName name="_80_____febr">#REF!</definedName>
    <definedName name="_82___0febr">#REF!</definedName>
    <definedName name="_84____febr">#REF!</definedName>
    <definedName name="_86_0febr">#REF!</definedName>
    <definedName name="_88febr">#REF!</definedName>
    <definedName name="_9___________________0febr">#REF!</definedName>
    <definedName name="_A_">#REF!</definedName>
    <definedName name="_act1">#REF!</definedName>
    <definedName name="_act2">#REF!</definedName>
    <definedName name="_act3">#REF!</definedName>
    <definedName name="_apf1">#REF!</definedName>
    <definedName name="_arp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anualCount" hidden="1">4</definedName>
    <definedName name="_AtRisk_SimSetting_MultipleCPUMode" hidden="1">0</definedName>
    <definedName name="_AtRisk_SimSetting_MultipleCPUModeV8" hidden="1">2</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_">#REF!</definedName>
    <definedName name="_C_">#REF!</definedName>
    <definedName name="_cmd1">#REF!</definedName>
    <definedName name="_d">#REF!</definedName>
    <definedName name="_D_">#REF!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4">#REF!</definedName>
    <definedName name="_DAT35">#REF!</definedName>
    <definedName name="_DAT36">#REF!</definedName>
    <definedName name="_DAT37">#REF!</definedName>
    <definedName name="_DAT38">#REF!</definedName>
    <definedName name="_DAT39">#REF!</definedName>
    <definedName name="_DAT4">#REF!</definedName>
    <definedName name="_DAT40">#REF!</definedName>
    <definedName name="_DAT41">#REF!</definedName>
    <definedName name="_DAT42">#REF!</definedName>
    <definedName name="_DAT43">#REF!</definedName>
    <definedName name="_DAT44">#REF!</definedName>
    <definedName name="_DAT45">#REF!</definedName>
    <definedName name="_DAT46">#REF!</definedName>
    <definedName name="_DAT47">#REF!</definedName>
    <definedName name="_DAT48">#REF!</definedName>
    <definedName name="_DAT5">#REF!</definedName>
    <definedName name="_DAT50">#REF!</definedName>
    <definedName name="_DAT52">#REF!</definedName>
    <definedName name="_DAT53">#REF!</definedName>
    <definedName name="_DAT55">#REF!</definedName>
    <definedName name="_DAT56">#REF!</definedName>
    <definedName name="_DAT59">#REF!</definedName>
    <definedName name="_DAT6">#REF!</definedName>
    <definedName name="_DAT60">#REF!</definedName>
    <definedName name="_DAT61">#REF!</definedName>
    <definedName name="_DAT62">#REF!</definedName>
    <definedName name="_DAT63">#REF!</definedName>
    <definedName name="_DAT64">#REF!</definedName>
    <definedName name="_DAT65">#REF!</definedName>
    <definedName name="_DAT66">#REF!</definedName>
    <definedName name="_DAT67">#REF!</definedName>
    <definedName name="_DAT68">#REF!</definedName>
    <definedName name="_DAT69">#REF!</definedName>
    <definedName name="_DAT7">#REF!</definedName>
    <definedName name="_DAT70">#REF!</definedName>
    <definedName name="_DAT71">#REF!</definedName>
    <definedName name="_DAT72">#REF!</definedName>
    <definedName name="_DAT73">#REF!</definedName>
    <definedName name="_DAT74">#REF!</definedName>
    <definedName name="_DAT75">#REF!</definedName>
    <definedName name="_DAT76">#REF!</definedName>
    <definedName name="_DAT77">#REF!</definedName>
    <definedName name="_DAT78">#REF!</definedName>
    <definedName name="_DAT79">#REF!</definedName>
    <definedName name="_DAT8">#REF!</definedName>
    <definedName name="_DAT80">#REF!</definedName>
    <definedName name="_DAT9">#REF!</definedName>
    <definedName name="_E_">#REF!</definedName>
    <definedName name="_END1">#REF!</definedName>
    <definedName name="_f" localSheetId="13" hidden="1">{#N/A,#N/A,FALSE,"GRAFICO";#N/A,#N/A,FALSE,"CAJA (2)";#N/A,#N/A,FALSE,"TERCEROS-PROMEDIO";#N/A,#N/A,FALSE,"CAJA";#N/A,#N/A,FALSE,"INGRESOS1995-2003";#N/A,#N/A,FALSE,"GASTOS1995-2003"}</definedName>
    <definedName name="_f" localSheetId="6" hidden="1">{#N/A,#N/A,FALSE,"GRAFICO";#N/A,#N/A,FALSE,"CAJA (2)";#N/A,#N/A,FALSE,"TERCEROS-PROMEDIO";#N/A,#N/A,FALSE,"CAJA";#N/A,#N/A,FALSE,"INGRESOS1995-2003";#N/A,#N/A,FALSE,"GASTOS1995-2003"}</definedName>
    <definedName name="_f" hidden="1">{#N/A,#N/A,FALSE,"GRAFICO";#N/A,#N/A,FALSE,"CAJA (2)";#N/A,#N/A,FALSE,"TERCEROS-PROMEDIO";#N/A,#N/A,FALSE,"CAJA";#N/A,#N/A,FALSE,"INGRESOS1995-2003";#N/A,#N/A,FALSE,"GASTOS1995-2003"}</definedName>
    <definedName name="_Fill" localSheetId="13" hidden="1">#REF!</definedName>
    <definedName name="_Fill" localSheetId="6" hidden="1">#REF!</definedName>
    <definedName name="_Fill" hidden="1">#REF!</definedName>
    <definedName name="_xlnm._FilterDatabase" localSheetId="11" hidden="1">'DES activos y OEFs'!$B$4:$H$61</definedName>
    <definedName name="_xlnm._FilterDatabase" localSheetId="13" hidden="1">'DES Ing. OR'!$B$4:$Q$40</definedName>
    <definedName name="_xlnm._FilterDatabase" localSheetId="6" hidden="1">'Deuda 2T2026'!$B$7:$I$216</definedName>
    <definedName name="_gas1" localSheetId="6">#REF!</definedName>
    <definedName name="_gas1">#REF!</definedName>
    <definedName name="_gas2" localSheetId="6">#REF!</definedName>
    <definedName name="_gas2">#REF!</definedName>
    <definedName name="_gas3" localSheetId="6">#REF!</definedName>
    <definedName name="_gas3">#REF!</definedName>
    <definedName name="_gas4">#REF!</definedName>
    <definedName name="_gas5">#REF!</definedName>
    <definedName name="_GND1">#REF!</definedName>
    <definedName name="_GND2">#REF!</definedName>
    <definedName name="_GND3">#REF!</definedName>
    <definedName name="_GND4">#REF!</definedName>
    <definedName name="_GND5">#REF!</definedName>
    <definedName name="_GTO1">#REF!</definedName>
    <definedName name="_IMP1">#REF!</definedName>
    <definedName name="_ing1">#REF!</definedName>
    <definedName name="_ing2">#REF!</definedName>
    <definedName name="_ing3">#REF!</definedName>
    <definedName name="_isa1">#REF!</definedName>
    <definedName name="_isa3">#REF!</definedName>
    <definedName name="_LOB10" localSheetId="6">#REF!</definedName>
    <definedName name="_LOB10">#REF!</definedName>
    <definedName name="_LOB35" localSheetId="6">#REF!</definedName>
    <definedName name="_LOB35">#REF!</definedName>
    <definedName name="_new1" localSheetId="13" hidden="1">{#N/A,#N/A,FALSE,"SMT1";#N/A,#N/A,FALSE,"SMT2";#N/A,#N/A,FALSE,"Summary";#N/A,#N/A,FALSE,"Graphs";#N/A,#N/A,FALSE,"4 Panel"}</definedName>
    <definedName name="_new1" localSheetId="6" hidden="1">{#N/A,#N/A,FALSE,"SMT1";#N/A,#N/A,FALSE,"SMT2";#N/A,#N/A,FALSE,"Summary";#N/A,#N/A,FALSE,"Graphs";#N/A,#N/A,FALSE,"4 Panel"}</definedName>
    <definedName name="_new1" hidden="1">{#N/A,#N/A,FALSE,"SMT1";#N/A,#N/A,FALSE,"SMT2";#N/A,#N/A,FALSE,"Summary";#N/A,#N/A,FALSE,"Graphs";#N/A,#N/A,FALSE,"4 Panel"}</definedName>
    <definedName name="_New15" localSheetId="13" hidden="1">{"EVA",#N/A,FALSE,"SMT2";#N/A,#N/A,FALSE,"Summary";#N/A,#N/A,FALSE,"Graphs";#N/A,#N/A,FALSE,"4 Panel"}</definedName>
    <definedName name="_New15" localSheetId="6" hidden="1">{"EVA",#N/A,FALSE,"SMT2";#N/A,#N/A,FALSE,"Summary";#N/A,#N/A,FALSE,"Graphs";#N/A,#N/A,FALSE,"4 Panel"}</definedName>
    <definedName name="_New15" hidden="1">{"EVA",#N/A,FALSE,"SMT2";#N/A,#N/A,FALSE,"Summary";#N/A,#N/A,FALSE,"Graphs";#N/A,#N/A,FALSE,"4 Panel"}</definedName>
    <definedName name="_New16" localSheetId="13" hidden="1">{#N/A,#N/A,FALSE,"SMT1";#N/A,#N/A,FALSE,"SMT2";#N/A,#N/A,FALSE,"Summary";#N/A,#N/A,FALSE,"Graphs";#N/A,#N/A,FALSE,"4 Panel"}</definedName>
    <definedName name="_New16" localSheetId="6" hidden="1">{#N/A,#N/A,FALSE,"SMT1";#N/A,#N/A,FALSE,"SMT2";#N/A,#N/A,FALSE,"Summary";#N/A,#N/A,FALSE,"Graphs";#N/A,#N/A,FALSE,"4 Panel"}</definedName>
    <definedName name="_New16" hidden="1">{#N/A,#N/A,FALSE,"SMT1";#N/A,#N/A,FALSE,"SMT2";#N/A,#N/A,FALSE,"Summary";#N/A,#N/A,FALSE,"Graphs";#N/A,#N/A,FALSE,"4 Panel"}</definedName>
    <definedName name="_New17" localSheetId="13" hidden="1">{#N/A,#N/A,FALSE,"SMT1";#N/A,#N/A,FALSE,"SMT2";#N/A,#N/A,FALSE,"Summary";#N/A,#N/A,FALSE,"Graphs";#N/A,#N/A,FALSE,"4 Panel"}</definedName>
    <definedName name="_New17" localSheetId="6" hidden="1">{#N/A,#N/A,FALSE,"SMT1";#N/A,#N/A,FALSE,"SMT2";#N/A,#N/A,FALSE,"Summary";#N/A,#N/A,FALSE,"Graphs";#N/A,#N/A,FALSE,"4 Panel"}</definedName>
    <definedName name="_New17" hidden="1">{#N/A,#N/A,FALSE,"SMT1";#N/A,#N/A,FALSE,"SMT2";#N/A,#N/A,FALSE,"Summary";#N/A,#N/A,FALSE,"Graphs";#N/A,#N/A,FALSE,"4 Panel"}</definedName>
    <definedName name="_New18" localSheetId="13" hidden="1">{#N/A,#N/A,FALSE,"Full";#N/A,#N/A,FALSE,"Half";#N/A,#N/A,FALSE,"Op Expenses";#N/A,#N/A,FALSE,"Cap Charge";#N/A,#N/A,FALSE,"Cost C";#N/A,#N/A,FALSE,"PP&amp;E";#N/A,#N/A,FALSE,"R&amp;D"}</definedName>
    <definedName name="_New18" localSheetId="6" hidden="1">{#N/A,#N/A,FALSE,"Full";#N/A,#N/A,FALSE,"Half";#N/A,#N/A,FALSE,"Op Expenses";#N/A,#N/A,FALSE,"Cap Charge";#N/A,#N/A,FALSE,"Cost C";#N/A,#N/A,FALSE,"PP&amp;E";#N/A,#N/A,FALSE,"R&amp;D"}</definedName>
    <definedName name="_New18" hidden="1">{#N/A,#N/A,FALSE,"Full";#N/A,#N/A,FALSE,"Half";#N/A,#N/A,FALSE,"Op Expenses";#N/A,#N/A,FALSE,"Cap Charge";#N/A,#N/A,FALSE,"Cost C";#N/A,#N/A,FALSE,"PP&amp;E";#N/A,#N/A,FALSE,"R&amp;D"}</definedName>
    <definedName name="_New19" localSheetId="13" hidden="1">{"EVA",#N/A,FALSE,"SMT2";#N/A,#N/A,FALSE,"Summary";#N/A,#N/A,FALSE,"Graphs";#N/A,#N/A,FALSE,"4 Panel"}</definedName>
    <definedName name="_New19" localSheetId="6" hidden="1">{"EVA",#N/A,FALSE,"SMT2";#N/A,#N/A,FALSE,"Summary";#N/A,#N/A,FALSE,"Graphs";#N/A,#N/A,FALSE,"4 Panel"}</definedName>
    <definedName name="_New19" hidden="1">{"EVA",#N/A,FALSE,"SMT2";#N/A,#N/A,FALSE,"Summary";#N/A,#N/A,FALSE,"Graphs";#N/A,#N/A,FALSE,"4 Panel"}</definedName>
    <definedName name="_New20" localSheetId="13" hidden="1">{#N/A,#N/A,FALSE,"SMT1";#N/A,#N/A,FALSE,"SMT2";#N/A,#N/A,FALSE,"Summary";#N/A,#N/A,FALSE,"Graphs";#N/A,#N/A,FALSE,"4 Panel"}</definedName>
    <definedName name="_New20" localSheetId="6" hidden="1">{#N/A,#N/A,FALSE,"SMT1";#N/A,#N/A,FALSE,"SMT2";#N/A,#N/A,FALSE,"Summary";#N/A,#N/A,FALSE,"Graphs";#N/A,#N/A,FALSE,"4 Panel"}</definedName>
    <definedName name="_New20" hidden="1">{#N/A,#N/A,FALSE,"SMT1";#N/A,#N/A,FALSE,"SMT2";#N/A,#N/A,FALSE,"Summary";#N/A,#N/A,FALSE,"Graphs";#N/A,#N/A,FALSE,"4 Panel"}</definedName>
    <definedName name="_New21" localSheetId="13" hidden="1">{#N/A,#N/A,FALSE,"Full";#N/A,#N/A,FALSE,"Half";#N/A,#N/A,FALSE,"Op Expenses";#N/A,#N/A,FALSE,"Cap Charge";#N/A,#N/A,FALSE,"Cost C";#N/A,#N/A,FALSE,"PP&amp;E";#N/A,#N/A,FALSE,"R&amp;D"}</definedName>
    <definedName name="_New21" localSheetId="6" hidden="1">{#N/A,#N/A,FALSE,"Full";#N/A,#N/A,FALSE,"Half";#N/A,#N/A,FALSE,"Op Expenses";#N/A,#N/A,FALSE,"Cap Charge";#N/A,#N/A,FALSE,"Cost C";#N/A,#N/A,FALSE,"PP&amp;E";#N/A,#N/A,FALSE,"R&amp;D"}</definedName>
    <definedName name="_New21" hidden="1">{#N/A,#N/A,FALSE,"Full";#N/A,#N/A,FALSE,"Half";#N/A,#N/A,FALSE,"Op Expenses";#N/A,#N/A,FALSE,"Cap Charge";#N/A,#N/A,FALSE,"Cost C";#N/A,#N/A,FALSE,"PP&amp;E";#N/A,#N/A,FALSE,"R&amp;D"}</definedName>
    <definedName name="_NEW3" localSheetId="13" hidden="1">{#N/A,#N/A,FALSE,"SMT1";#N/A,#N/A,FALSE,"SMT2";#N/A,#N/A,FALSE,"Summary";#N/A,#N/A,FALSE,"Graphs";#N/A,#N/A,FALSE,"4 Panel"}</definedName>
    <definedName name="_NEW3" localSheetId="6" hidden="1">{#N/A,#N/A,FALSE,"SMT1";#N/A,#N/A,FALSE,"SMT2";#N/A,#N/A,FALSE,"Summary";#N/A,#N/A,FALSE,"Graphs";#N/A,#N/A,FALSE,"4 Panel"}</definedName>
    <definedName name="_NEW3" hidden="1">{#N/A,#N/A,FALSE,"SMT1";#N/A,#N/A,FALSE,"SMT2";#N/A,#N/A,FALSE,"Summary";#N/A,#N/A,FALSE,"Graphs";#N/A,#N/A,FALSE,"4 Panel"}</definedName>
    <definedName name="_nEW30" localSheetId="13" hidden="1">{"EVA",#N/A,FALSE,"SMT2";#N/A,#N/A,FALSE,"Summary";#N/A,#N/A,FALSE,"Graphs";#N/A,#N/A,FALSE,"4 Panel"}</definedName>
    <definedName name="_nEW30" localSheetId="6" hidden="1">{"EVA",#N/A,FALSE,"SMT2";#N/A,#N/A,FALSE,"Summary";#N/A,#N/A,FALSE,"Graphs";#N/A,#N/A,FALSE,"4 Panel"}</definedName>
    <definedName name="_nEW30" hidden="1">{"EVA",#N/A,FALSE,"SMT2";#N/A,#N/A,FALSE,"Summary";#N/A,#N/A,FALSE,"Graphs";#N/A,#N/A,FALSE,"4 Panel"}</definedName>
    <definedName name="_New31" localSheetId="13" hidden="1">{#N/A,#N/A,FALSE,"SMT1";#N/A,#N/A,FALSE,"SMT2";#N/A,#N/A,FALSE,"Summary";#N/A,#N/A,FALSE,"Graphs";#N/A,#N/A,FALSE,"4 Panel"}</definedName>
    <definedName name="_New31" localSheetId="6" hidden="1">{#N/A,#N/A,FALSE,"SMT1";#N/A,#N/A,FALSE,"SMT2";#N/A,#N/A,FALSE,"Summary";#N/A,#N/A,FALSE,"Graphs";#N/A,#N/A,FALSE,"4 Panel"}</definedName>
    <definedName name="_New31" hidden="1">{#N/A,#N/A,FALSE,"SMT1";#N/A,#N/A,FALSE,"SMT2";#N/A,#N/A,FALSE,"Summary";#N/A,#N/A,FALSE,"Graphs";#N/A,#N/A,FALSE,"4 Panel"}</definedName>
    <definedName name="_New32" localSheetId="13" hidden="1">{#N/A,#N/A,FALSE,"SMT1";#N/A,#N/A,FALSE,"SMT2";#N/A,#N/A,FALSE,"Summary";#N/A,#N/A,FALSE,"Graphs";#N/A,#N/A,FALSE,"4 Panel"}</definedName>
    <definedName name="_New32" localSheetId="6" hidden="1">{#N/A,#N/A,FALSE,"SMT1";#N/A,#N/A,FALSE,"SMT2";#N/A,#N/A,FALSE,"Summary";#N/A,#N/A,FALSE,"Graphs";#N/A,#N/A,FALSE,"4 Panel"}</definedName>
    <definedName name="_New32" hidden="1">{#N/A,#N/A,FALSE,"SMT1";#N/A,#N/A,FALSE,"SMT2";#N/A,#N/A,FALSE,"Summary";#N/A,#N/A,FALSE,"Graphs";#N/A,#N/A,FALSE,"4 Panel"}</definedName>
    <definedName name="_New33" localSheetId="13" hidden="1">{#N/A,#N/A,FALSE,"Full";#N/A,#N/A,FALSE,"Half";#N/A,#N/A,FALSE,"Op Expenses";#N/A,#N/A,FALSE,"Cap Charge";#N/A,#N/A,FALSE,"Cost C";#N/A,#N/A,FALSE,"PP&amp;E";#N/A,#N/A,FALSE,"R&amp;D"}</definedName>
    <definedName name="_New33" localSheetId="6" hidden="1">{#N/A,#N/A,FALSE,"Full";#N/A,#N/A,FALSE,"Half";#N/A,#N/A,FALSE,"Op Expenses";#N/A,#N/A,FALSE,"Cap Charge";#N/A,#N/A,FALSE,"Cost C";#N/A,#N/A,FALSE,"PP&amp;E";#N/A,#N/A,FALSE,"R&amp;D"}</definedName>
    <definedName name="_New33" hidden="1">{#N/A,#N/A,FALSE,"Full";#N/A,#N/A,FALSE,"Half";#N/A,#N/A,FALSE,"Op Expenses";#N/A,#N/A,FALSE,"Cap Charge";#N/A,#N/A,FALSE,"Cost C";#N/A,#N/A,FALSE,"PP&amp;E";#N/A,#N/A,FALSE,"R&amp;D"}</definedName>
    <definedName name="_New34" localSheetId="13" hidden="1">{"EVA",#N/A,FALSE,"SMT2";#N/A,#N/A,FALSE,"Summary";#N/A,#N/A,FALSE,"Graphs";#N/A,#N/A,FALSE,"4 Panel"}</definedName>
    <definedName name="_New34" localSheetId="6" hidden="1">{"EVA",#N/A,FALSE,"SMT2";#N/A,#N/A,FALSE,"Summary";#N/A,#N/A,FALSE,"Graphs";#N/A,#N/A,FALSE,"4 Panel"}</definedName>
    <definedName name="_New34" hidden="1">{"EVA",#N/A,FALSE,"SMT2";#N/A,#N/A,FALSE,"Summary";#N/A,#N/A,FALSE,"Graphs";#N/A,#N/A,FALSE,"4 Panel"}</definedName>
    <definedName name="_New35" localSheetId="13" hidden="1">{#N/A,#N/A,FALSE,"SMT1";#N/A,#N/A,FALSE,"SMT2";#N/A,#N/A,FALSE,"Summary";#N/A,#N/A,FALSE,"Graphs";#N/A,#N/A,FALSE,"4 Panel"}</definedName>
    <definedName name="_New35" localSheetId="6" hidden="1">{#N/A,#N/A,FALSE,"SMT1";#N/A,#N/A,FALSE,"SMT2";#N/A,#N/A,FALSE,"Summary";#N/A,#N/A,FALSE,"Graphs";#N/A,#N/A,FALSE,"4 Panel"}</definedName>
    <definedName name="_New35" hidden="1">{#N/A,#N/A,FALSE,"SMT1";#N/A,#N/A,FALSE,"SMT2";#N/A,#N/A,FALSE,"Summary";#N/A,#N/A,FALSE,"Graphs";#N/A,#N/A,FALSE,"4 Panel"}</definedName>
    <definedName name="_New36" localSheetId="13" hidden="1">{#N/A,#N/A,FALSE,"Full";#N/A,#N/A,FALSE,"Half";#N/A,#N/A,FALSE,"Op Expenses";#N/A,#N/A,FALSE,"Cap Charge";#N/A,#N/A,FALSE,"Cost C";#N/A,#N/A,FALSE,"PP&amp;E";#N/A,#N/A,FALSE,"R&amp;D"}</definedName>
    <definedName name="_New36" localSheetId="6" hidden="1">{#N/A,#N/A,FALSE,"Full";#N/A,#N/A,FALSE,"Half";#N/A,#N/A,FALSE,"Op Expenses";#N/A,#N/A,FALSE,"Cap Charge";#N/A,#N/A,FALSE,"Cost C";#N/A,#N/A,FALSE,"PP&amp;E";#N/A,#N/A,FALSE,"R&amp;D"}</definedName>
    <definedName name="_New36" hidden="1">{#N/A,#N/A,FALSE,"Full";#N/A,#N/A,FALSE,"Half";#N/A,#N/A,FALSE,"Op Expenses";#N/A,#N/A,FALSE,"Cap Charge";#N/A,#N/A,FALSE,"Cost C";#N/A,#N/A,FALSE,"PP&amp;E";#N/A,#N/A,FALSE,"R&amp;D"}</definedName>
    <definedName name="_NEW4" localSheetId="13" hidden="1">{#N/A,#N/A,FALSE,"Full";#N/A,#N/A,FALSE,"Half";#N/A,#N/A,FALSE,"Op Expenses";#N/A,#N/A,FALSE,"Cap Charge";#N/A,#N/A,FALSE,"Cost C";#N/A,#N/A,FALSE,"PP&amp;E";#N/A,#N/A,FALSE,"R&amp;D"}</definedName>
    <definedName name="_NEW4" localSheetId="6" hidden="1">{#N/A,#N/A,FALSE,"Full";#N/A,#N/A,FALSE,"Half";#N/A,#N/A,FALSE,"Op Expenses";#N/A,#N/A,FALSE,"Cap Charge";#N/A,#N/A,FALSE,"Cost C";#N/A,#N/A,FALSE,"PP&amp;E";#N/A,#N/A,FALSE,"R&amp;D"}</definedName>
    <definedName name="_NEW4" hidden="1">{#N/A,#N/A,FALSE,"Full";#N/A,#N/A,FALSE,"Half";#N/A,#N/A,FALSE,"Op Expenses";#N/A,#N/A,FALSE,"Cap Charge";#N/A,#N/A,FALSE,"Cost C";#N/A,#N/A,FALSE,"PP&amp;E";#N/A,#N/A,FALSE,"R&amp;D"}</definedName>
    <definedName name="_op2000">#REF!</definedName>
    <definedName name="_Order1" hidden="1">0</definedName>
    <definedName name="_Order2" hidden="1">0</definedName>
    <definedName name="_Pag1">#REF!</definedName>
    <definedName name="_PAG2">#REF!</definedName>
    <definedName name="_pas1" localSheetId="6">#REF!</definedName>
    <definedName name="_pas1">#REF!</definedName>
    <definedName name="_pas2" localSheetId="6">#REF!</definedName>
    <definedName name="_pas2">#REF!</definedName>
    <definedName name="_pat1" localSheetId="6">#REF!</definedName>
    <definedName name="_pat1">#REF!</definedName>
    <definedName name="_pay1">#REF!</definedName>
    <definedName name="_pay4">#REF!</definedName>
    <definedName name="_PF1">#REF!</definedName>
    <definedName name="_PF4">#REF!</definedName>
    <definedName name="_PF5">#REF!</definedName>
    <definedName name="_PYG1">#REF!</definedName>
    <definedName name="_PYG2">#REF!</definedName>
    <definedName name="_R" localSheetId="13" hidden="1">{#N/A,#N/A,FALSE,"GRAFICO";#N/A,#N/A,FALSE,"CAJA (2)";#N/A,#N/A,FALSE,"TERCEROS-PROMEDIO";#N/A,#N/A,FALSE,"CAJA";#N/A,#N/A,FALSE,"INGRESOS1995-2003";#N/A,#N/A,FALSE,"GASTOS1995-2003"}</definedName>
    <definedName name="_R" localSheetId="6" hidden="1">{#N/A,#N/A,FALSE,"GRAFICO";#N/A,#N/A,FALSE,"CAJA (2)";#N/A,#N/A,FALSE,"TERCEROS-PROMEDIO";#N/A,#N/A,FALSE,"CAJA";#N/A,#N/A,FALSE,"INGRESOS1995-2003";#N/A,#N/A,FALSE,"GASTOS1995-2003"}</definedName>
    <definedName name="_R" hidden="1">{#N/A,#N/A,FALSE,"GRAFICO";#N/A,#N/A,FALSE,"CAJA (2)";#N/A,#N/A,FALSE,"TERCEROS-PROMEDIO";#N/A,#N/A,FALSE,"CAJA";#N/A,#N/A,FALSE,"INGRESOS1995-2003";#N/A,#N/A,FALSE,"GASTOS1995-2003"}</definedName>
    <definedName name="_RA1">#N/A</definedName>
    <definedName name="_RA2">#N/A</definedName>
    <definedName name="_RA3">#REF!</definedName>
    <definedName name="_RA4">#REF!</definedName>
    <definedName name="_RA5">#REF!</definedName>
    <definedName name="_RA6">#N/A</definedName>
    <definedName name="_Regression_Int" hidden="1">1</definedName>
    <definedName name="_Regression_Out" localSheetId="13" hidden="1">#REF!</definedName>
    <definedName name="_Regression_Out" localSheetId="6" hidden="1">#REF!</definedName>
    <definedName name="_Regression_Out" hidden="1">#REF!</definedName>
    <definedName name="_Regression_X" localSheetId="13" hidden="1">#REF!</definedName>
    <definedName name="_Regression_X" localSheetId="6" hidden="1">#REF!</definedName>
    <definedName name="_Regression_X" hidden="1">#REF!</definedName>
    <definedName name="_Regression_Y" localSheetId="13" hidden="1">#REF!</definedName>
    <definedName name="_Regression_Y" localSheetId="6" hidden="1">#REF!</definedName>
    <definedName name="_Regression_Y" hidden="1">#REF!</definedName>
    <definedName name="_REQ1">#REF!</definedName>
    <definedName name="_Table2_Out" localSheetId="13" hidden="1">#REF!</definedName>
    <definedName name="_Table2_Out" localSheetId="6" hidden="1">#REF!</definedName>
    <definedName name="_Table2_Out" hidden="1">#REF!</definedName>
    <definedName name="_TR10" localSheetId="6">#REF!</definedName>
    <definedName name="_TR10">#REF!</definedName>
    <definedName name="_TR11" localSheetId="6">#REF!</definedName>
    <definedName name="_TR11">#REF!</definedName>
    <definedName name="_TR12">#REF!</definedName>
    <definedName name="_TR13">#REF!</definedName>
    <definedName name="_TR14">#REF!</definedName>
    <definedName name="_TR15">#REF!</definedName>
    <definedName name="_TR16">#REF!</definedName>
    <definedName name="_XX1">#REF!</definedName>
    <definedName name="_XX10">#REF!</definedName>
    <definedName name="_XX11">#REF!</definedName>
    <definedName name="_XX12">#REF!</definedName>
    <definedName name="_XX2">#REF!</definedName>
    <definedName name="_XX3">#REF!</definedName>
    <definedName name="_XX4">#REF!</definedName>
    <definedName name="_XX5">#REF!</definedName>
    <definedName name="_XX6">#REF!</definedName>
    <definedName name="_XX7">#REF!</definedName>
    <definedName name="_XX8">#REF!</definedName>
    <definedName name="_XX9">#REF!</definedName>
    <definedName name="a" localSheetId="13" hidden="1">{#N/A,#N/A,FALSE,"balance";#N/A,#N/A,FALSE,"PYG"}</definedName>
    <definedName name="a" localSheetId="6" hidden="1">{#N/A,#N/A,FALSE,"balance";#N/A,#N/A,FALSE,"PYG"}</definedName>
    <definedName name="a" hidden="1">{#N/A,#N/A,FALSE,"balance";#N/A,#N/A,FALSE,"PYG"}</definedName>
    <definedName name="A.1.">#REF!</definedName>
    <definedName name="A.1._VOLVER">#REF!</definedName>
    <definedName name="A.1.1.">#REF!</definedName>
    <definedName name="A.1.1._VOLVER">#REF!</definedName>
    <definedName name="A.1.1.1.">#REF!</definedName>
    <definedName name="A.1.1.2.">#REF!</definedName>
    <definedName name="A.1.1.3.">#REF!</definedName>
    <definedName name="A.1.1.4">#REF!</definedName>
    <definedName name="A.1.2.">#REF!</definedName>
    <definedName name="A.1.2._VOLVER">#REF!</definedName>
    <definedName name="A.1.2.1.">#REF!</definedName>
    <definedName name="A.1.2.2.">#REF!</definedName>
    <definedName name="A.1.2.3.">#REF!</definedName>
    <definedName name="A.1.2.4.">#REF!</definedName>
    <definedName name="A.1.2.5.">#REF!</definedName>
    <definedName name="A.1.2.6.">#REF!</definedName>
    <definedName name="A.1.2.7.">#REF!</definedName>
    <definedName name="A.1.2.8.">#REF!</definedName>
    <definedName name="A.1.2.9.">#REF!</definedName>
    <definedName name="A.1.3.">#REF!</definedName>
    <definedName name="A.1.3._VOLVER">#REF!</definedName>
    <definedName name="A.1.3.1.">#REF!</definedName>
    <definedName name="A.1.3.2.">#REF!</definedName>
    <definedName name="A.1.3.3.">#REF!</definedName>
    <definedName name="A.1.3.4.">#REF!</definedName>
    <definedName name="A.1.4.">#REF!</definedName>
    <definedName name="A.1.4._VOLVER">#REF!</definedName>
    <definedName name="A.1.4.1.">#REF!</definedName>
    <definedName name="A.1.4.2.">#REF!</definedName>
    <definedName name="A.1.4.3.">#REF!</definedName>
    <definedName name="A.1.4.4.">#REF!</definedName>
    <definedName name="A.1.4.5.">#REF!</definedName>
    <definedName name="A.1.4.6.">#REF!</definedName>
    <definedName name="A.1.4.7.">#REF!</definedName>
    <definedName name="A.2.">#REF!</definedName>
    <definedName name="A.2._VOLVER">#REF!</definedName>
    <definedName name="A.2.1.">#REF!</definedName>
    <definedName name="A.2.1._VOLVER">#REF!</definedName>
    <definedName name="A.2.1.1.">#REF!</definedName>
    <definedName name="A.2.1.2.">#REF!</definedName>
    <definedName name="A.2.2.">#REF!</definedName>
    <definedName name="A.2.2._VOLVER">#REF!</definedName>
    <definedName name="A.2.2.1.">#REF!</definedName>
    <definedName name="A.2.2.2.">#REF!</definedName>
    <definedName name="A.2.2.3.">#REF!</definedName>
    <definedName name="A.2.2.4.">#REF!</definedName>
    <definedName name="A.3.">#REF!</definedName>
    <definedName name="A.3._VOLVER">#REF!</definedName>
    <definedName name="A.3.1.">#REF!</definedName>
    <definedName name="A.3.1._VOLVER">#REF!</definedName>
    <definedName name="A.3.1.1.">#REF!</definedName>
    <definedName name="A.3.1.2.">#REF!</definedName>
    <definedName name="A.3.1.3.">#REF!</definedName>
    <definedName name="A.3.2.">#REF!</definedName>
    <definedName name="A.3.2._VOLVER">#REF!</definedName>
    <definedName name="A.3.2.1.">#REF!</definedName>
    <definedName name="A.3.2.2.">#REF!</definedName>
    <definedName name="A.3.2.3.">#REF!</definedName>
    <definedName name="A.4.">#REF!</definedName>
    <definedName name="A.4._VOLVER">#REF!</definedName>
    <definedName name="A.4.1.">#REF!</definedName>
    <definedName name="A.4.1._VOLVER">#REF!</definedName>
    <definedName name="A.4.1.1.">#REF!</definedName>
    <definedName name="A.4.1.2.">#REF!</definedName>
    <definedName name="A.4.2.">#REF!</definedName>
    <definedName name="A.4.2._VOLVER">#REF!</definedName>
    <definedName name="A.4.2.1.">#REF!</definedName>
    <definedName name="A.4.2.2.">#REF!</definedName>
    <definedName name="A_O" localSheetId="6">#REF!</definedName>
    <definedName name="A_O">#REF!</definedName>
    <definedName name="A_O_ANT" localSheetId="6">#REF!</definedName>
    <definedName name="A_O_ANT">#REF!</definedName>
    <definedName name="A_O_ANTC" localSheetId="6">#REF!</definedName>
    <definedName name="A_O_ANTC">#REF!</definedName>
    <definedName name="A60W60">#REF!</definedName>
    <definedName name="AA">#REF!</definedName>
    <definedName name="AAA" localSheetId="13" hidden="1">{#N/A,#N/A,FALSE,"balance";#N/A,#N/A,FALSE,"PYG"}</definedName>
    <definedName name="AAA" localSheetId="6" hidden="1">{#N/A,#N/A,FALSE,"balance";#N/A,#N/A,FALSE,"PYG"}</definedName>
    <definedName name="AAA" hidden="1">{#N/A,#N/A,FALSE,"balance";#N/A,#N/A,FALSE,"PYG"}</definedName>
    <definedName name="AAAA" localSheetId="13" hidden="1">{#N/A,#N/A,FALSE,"Aging Summary";#N/A,#N/A,FALSE,"Ratio Analysis";#N/A,#N/A,FALSE,"Test 120 Day Accts";#N/A,#N/A,FALSE,"Tickmarks"}</definedName>
    <definedName name="AAAA" localSheetId="6" hidden="1">{#N/A,#N/A,FALSE,"Aging Summary";#N/A,#N/A,FALSE,"Ratio Analysis";#N/A,#N/A,FALSE,"Test 120 Day Accts";#N/A,#N/A,FALSE,"Tickmarks"}</definedName>
    <definedName name="AAAA" hidden="1">{#N/A,#N/A,FALSE,"Aging Summary";#N/A,#N/A,FALSE,"Ratio Analysis";#N/A,#N/A,FALSE,"Test 120 Day Accts";#N/A,#N/A,FALSE,"Tickmarks"}</definedName>
    <definedName name="AAAAA" localSheetId="13" hidden="1">{#N/A,#N/A,FALSE,"balance";#N/A,#N/A,FALSE,"PYG"}</definedName>
    <definedName name="AAAAA" localSheetId="6" hidden="1">{#N/A,#N/A,FALSE,"balance";#N/A,#N/A,FALSE,"PYG"}</definedName>
    <definedName name="AAAAA" hidden="1">{#N/A,#N/A,FALSE,"balance";#N/A,#N/A,FALSE,"PYG"}</definedName>
    <definedName name="ABAST">#REF!</definedName>
    <definedName name="ABC">#REF!</definedName>
    <definedName name="Abr" localSheetId="13" hidden="1">{#N/A,#N/A,FALSE,"GP";#N/A,#N/A,FALSE,"Summary"}</definedName>
    <definedName name="Abr" localSheetId="6" hidden="1">{#N/A,#N/A,FALSE,"GP";#N/A,#N/A,FALSE,"Summary"}</definedName>
    <definedName name="Abr" hidden="1">{#N/A,#N/A,FALSE,"GP";#N/A,#N/A,FALSE,"Summary"}</definedName>
    <definedName name="ABRIL" localSheetId="13" hidden="1">{#N/A,#N/A,FALSE,"GP";#N/A,#N/A,FALSE,"Summary"}</definedName>
    <definedName name="ABRIL" localSheetId="6" hidden="1">{#N/A,#N/A,FALSE,"GP";#N/A,#N/A,FALSE,"Summary"}</definedName>
    <definedName name="ABRIL" hidden="1">{#N/A,#N/A,FALSE,"GP";#N/A,#N/A,FALSE,"Summary"}</definedName>
    <definedName name="Abril2" localSheetId="13" hidden="1">{#N/A,#N/A,FALSE,"GP";#N/A,#N/A,FALSE,"Summary"}</definedName>
    <definedName name="Abril2" localSheetId="6" hidden="1">{#N/A,#N/A,FALSE,"GP";#N/A,#N/A,FALSE,"Summary"}</definedName>
    <definedName name="Abril2" hidden="1">{#N/A,#N/A,FALSE,"GP";#N/A,#N/A,FALSE,"Summary"}</definedName>
    <definedName name="AccessDatabase" hidden="1">"F:\AndersonLegal\Modificado\ANEXOC2000 PARA SOCIEDADES.mdb"</definedName>
    <definedName name="ACCOUNTEDPERIODTYPE1">#REF!</definedName>
    <definedName name="ACLPop">#REF!</definedName>
    <definedName name="ACT">#REF!</definedName>
    <definedName name="ACTAGR">#REF!</definedName>
    <definedName name="ACTDEUD">#REF!</definedName>
    <definedName name="ACTENER">#REF!</definedName>
    <definedName name="ACTESC">#REF!</definedName>
    <definedName name="ACTGAN">#REF!</definedName>
    <definedName name="ACTINVER">#REF!</definedName>
    <definedName name="actividades">#REF!</definedName>
    <definedName name="ACTIVO">#REF!</definedName>
    <definedName name="ACTIVO_CARIBE">#REF!</definedName>
    <definedName name="ACTIVO_CETSA">#REF!</definedName>
    <definedName name="ACTIVO_COSTA">#REF!</definedName>
    <definedName name="ACTIVO01">#REF!</definedName>
    <definedName name="ACTIVO1">#REF!</definedName>
    <definedName name="ACTIVO1A">#REF!</definedName>
    <definedName name="ACTIVOA">#REF!</definedName>
    <definedName name="ACTTARIF">#REF!</definedName>
    <definedName name="ACTUALIZAR">#N/A</definedName>
    <definedName name="adelaida_de_martán">#REF!</definedName>
    <definedName name="adfadsfsa" localSheetId="13" hidden="1">{#N/A,#N/A,FALSE,"GRAFICO";#N/A,#N/A,FALSE,"CAJA (2)";#N/A,#N/A,FALSE,"TERCEROS-PROMEDIO";#N/A,#N/A,FALSE,"CAJA";#N/A,#N/A,FALSE,"INGRESOS1995-2003";#N/A,#N/A,FALSE,"GASTOS1995-2003"}</definedName>
    <definedName name="adfadsfsa" localSheetId="6" hidden="1">{#N/A,#N/A,FALSE,"GRAFICO";#N/A,#N/A,FALSE,"CAJA (2)";#N/A,#N/A,FALSE,"TERCEROS-PROMEDIO";#N/A,#N/A,FALSE,"CAJA";#N/A,#N/A,FALSE,"INGRESOS1995-2003";#N/A,#N/A,FALSE,"GASTOS1995-2003"}</definedName>
    <definedName name="adfadsfsa" hidden="1">{#N/A,#N/A,FALSE,"GRAFICO";#N/A,#N/A,FALSE,"CAJA (2)";#N/A,#N/A,FALSE,"TERCEROS-PROMEDIO";#N/A,#N/A,FALSE,"CAJA";#N/A,#N/A,FALSE,"INGRESOS1995-2003";#N/A,#N/A,FALSE,"GASTOS1995-2003"}</definedName>
    <definedName name="ADM_FIN">#REF!</definedName>
    <definedName name="admin">#REF!</definedName>
    <definedName name="ADMINISTRATIVOS_PROPIOS">#REF!</definedName>
    <definedName name="ADRIANA">#REF!</definedName>
    <definedName name="adriana_del_pilar_cruz">#REF!</definedName>
    <definedName name="adriana_ocampo">#REF!</definedName>
    <definedName name="adz">#REF!</definedName>
    <definedName name="af">#REF!</definedName>
    <definedName name="af_1">#REF!</definedName>
    <definedName name="af_2">#REF!</definedName>
    <definedName name="Affiliate">#REF!</definedName>
    <definedName name="afhdfh">#REF!</definedName>
    <definedName name="Agente">#REF!</definedName>
    <definedName name="agentes">#REF!</definedName>
    <definedName name="AGLO" localSheetId="13" hidden="1">{#N/A,#N/A,FALSE,"Aging Summary";#N/A,#N/A,FALSE,"Ratio Analysis";#N/A,#N/A,FALSE,"Test 120 Day Accts";#N/A,#N/A,FALSE,"Tickmarks"}</definedName>
    <definedName name="AGLO" localSheetId="6" hidden="1">{#N/A,#N/A,FALSE,"Aging Summary";#N/A,#N/A,FALSE,"Ratio Analysis";#N/A,#N/A,FALSE,"Test 120 Day Accts";#N/A,#N/A,FALSE,"Tickmarks"}</definedName>
    <definedName name="AGLO" hidden="1">{#N/A,#N/A,FALSE,"Aging Summary";#N/A,#N/A,FALSE,"Ratio Analysis";#N/A,#N/A,FALSE,"Test 120 Day Accts";#N/A,#N/A,FALSE,"Tickmarks"}</definedName>
    <definedName name="AGO">#REF!</definedName>
    <definedName name="AGOSTO">#REF!</definedName>
    <definedName name="AJUSTES">#REF!</definedName>
    <definedName name="AJUSTES1">#REF!</definedName>
    <definedName name="AKO" localSheetId="13" hidden="1">{#N/A,#N/A,FALSE,"SMT1";#N/A,#N/A,FALSE,"SMT2";#N/A,#N/A,FALSE,"Summary";#N/A,#N/A,FALSE,"Graphs";#N/A,#N/A,FALSE,"4 Panel"}</definedName>
    <definedName name="AKO" localSheetId="6" hidden="1">{#N/A,#N/A,FALSE,"SMT1";#N/A,#N/A,FALSE,"SMT2";#N/A,#N/A,FALSE,"Summary";#N/A,#N/A,FALSE,"Graphs";#N/A,#N/A,FALSE,"4 Panel"}</definedName>
    <definedName name="AKO" hidden="1">{#N/A,#N/A,FALSE,"SMT1";#N/A,#N/A,FALSE,"SMT2";#N/A,#N/A,FALSE,"Summary";#N/A,#N/A,FALSE,"Graphs";#N/A,#N/A,FALSE,"4 Panel"}</definedName>
    <definedName name="alba_de_cadavid">#REF!</definedName>
    <definedName name="alberto_marmolejo">#REF!</definedName>
    <definedName name="alberto_varela">#REF!</definedName>
    <definedName name="ALEJO" localSheetId="13" hidden="1">{#N/A,#N/A,FALSE,"Aging Summary";#N/A,#N/A,FALSE,"Ratio Analysis";#N/A,#N/A,FALSE,"Test 120 Day Accts";#N/A,#N/A,FALSE,"Tickmarks"}</definedName>
    <definedName name="ALEJO" localSheetId="6" hidden="1">{#N/A,#N/A,FALSE,"Aging Summary";#N/A,#N/A,FALSE,"Ratio Analysis";#N/A,#N/A,FALSE,"Test 120 Day Accts";#N/A,#N/A,FALSE,"Tickmarks"}</definedName>
    <definedName name="ALEJO" hidden="1">{#N/A,#N/A,FALSE,"Aging Summary";#N/A,#N/A,FALSE,"Ratio Analysis";#N/A,#N/A,FALSE,"Test 120 Day Accts";#N/A,#N/A,FALSE,"Tickmarks"}</definedName>
    <definedName name="alfayomega" localSheetId="13" hidden="1">{#N/A,#N/A,FALSE,"Aging Summary";#N/A,#N/A,FALSE,"Ratio Analysis";#N/A,#N/A,FALSE,"Test 120 Day Accts";#N/A,#N/A,FALSE,"Tickmarks"}</definedName>
    <definedName name="alfayomega" localSheetId="6" hidden="1">{#N/A,#N/A,FALSE,"Aging Summary";#N/A,#N/A,FALSE,"Ratio Analysis";#N/A,#N/A,FALSE,"Test 120 Day Accts";#N/A,#N/A,FALSE,"Tickmarks"}</definedName>
    <definedName name="alfayomega" hidden="1">{#N/A,#N/A,FALSE,"Aging Summary";#N/A,#N/A,FALSE,"Ratio Analysis";#N/A,#N/A,FALSE,"Test 120 Day Accts";#N/A,#N/A,FALSE,"Tickmarks"}</definedName>
    <definedName name="alicia_de_solanilla">#REF!</definedName>
    <definedName name="Alloc">#REF!</definedName>
    <definedName name="Alquilada">#REF!</definedName>
    <definedName name="ALTAS_año_2004">#REF!</definedName>
    <definedName name="alvaro_colonia">#REF!</definedName>
    <definedName name="alvaro_girón">#REF!</definedName>
    <definedName name="alvaro_marmolejo">#REF!</definedName>
    <definedName name="AM1A">#REF!</definedName>
    <definedName name="AM1Q">#REF!</definedName>
    <definedName name="ana_maría_olaya">#REF!</definedName>
    <definedName name="Andino">#REF!</definedName>
    <definedName name="ANDREA">#REF!</definedName>
    <definedName name="anex" localSheetId="13" hidden="1">{#N/A,#N/A,FALSE,"balance";#N/A,#N/A,FALSE,"PYG"}</definedName>
    <definedName name="anex" localSheetId="6" hidden="1">{#N/A,#N/A,FALSE,"balance";#N/A,#N/A,FALSE,"PYG"}</definedName>
    <definedName name="anex" hidden="1">{#N/A,#N/A,FALSE,"balance";#N/A,#N/A,FALSE,"PYG"}</definedName>
    <definedName name="Anexo" localSheetId="13" hidden="1">{#N/A,#N/A,FALSE,"balance";#N/A,#N/A,FALSE,"PYG"}</definedName>
    <definedName name="Anexo" localSheetId="6" hidden="1">{#N/A,#N/A,FALSE,"balance";#N/A,#N/A,FALSE,"PYG"}</definedName>
    <definedName name="Anexo" hidden="1">{#N/A,#N/A,FALSE,"balance";#N/A,#N/A,FALSE,"PYG"}</definedName>
    <definedName name="Anexo19" localSheetId="13" hidden="1">{#N/A,#N/A,FALSE,"balance";#N/A,#N/A,FALSE,"PYG"}</definedName>
    <definedName name="Anexo19" localSheetId="6" hidden="1">{#N/A,#N/A,FALSE,"balance";#N/A,#N/A,FALSE,"PYG"}</definedName>
    <definedName name="Anexo19" hidden="1">{#N/A,#N/A,FALSE,"balance";#N/A,#N/A,FALSE,"PYG"}</definedName>
    <definedName name="ANEXO196">#REF!</definedName>
    <definedName name="ANEXO9" localSheetId="13" hidden="1">{#N/A,#N/A,FALSE,"balance";#N/A,#N/A,FALSE,"PYG"}</definedName>
    <definedName name="ANEXO9" localSheetId="6" hidden="1">{#N/A,#N/A,FALSE,"balance";#N/A,#N/A,FALSE,"PYG"}</definedName>
    <definedName name="ANEXO9" hidden="1">{#N/A,#N/A,FALSE,"balance";#N/A,#N/A,FALSE,"PYG"}</definedName>
    <definedName name="ANEXOC2000_PARA_SOCIEDADES_Hoja1_Lista">#REF!</definedName>
    <definedName name="anexos" localSheetId="6">#REF!,#REF!</definedName>
    <definedName name="anexos">#REF!,#REF!</definedName>
    <definedName name="ANGEL" localSheetId="13" hidden="1">{#N/A,#N/A,FALSE,"GRAFICO";#N/A,#N/A,FALSE,"CAJA (2)";#N/A,#N/A,FALSE,"TERCEROS-PROMEDIO";#N/A,#N/A,FALSE,"CAJA";#N/A,#N/A,FALSE,"INGRESOS1995-2003";#N/A,#N/A,FALSE,"GASTOS1995-2003"}</definedName>
    <definedName name="ANGEL" localSheetId="6" hidden="1">{#N/A,#N/A,FALSE,"GRAFICO";#N/A,#N/A,FALSE,"CAJA (2)";#N/A,#N/A,FALSE,"TERCEROS-PROMEDIO";#N/A,#N/A,FALSE,"CAJA";#N/A,#N/A,FALSE,"INGRESOS1995-2003";#N/A,#N/A,FALSE,"GASTOS1995-2003"}</definedName>
    <definedName name="ANGEL" hidden="1">{#N/A,#N/A,FALSE,"GRAFICO";#N/A,#N/A,FALSE,"CAJA (2)";#N/A,#N/A,FALSE,"TERCEROS-PROMEDIO";#N/A,#N/A,FALSE,"CAJA";#N/A,#N/A,FALSE,"INGRESOS1995-2003";#N/A,#N/A,FALSE,"GASTOS1995-2003"}</definedName>
    <definedName name="angela_marmolejo">#REF!</definedName>
    <definedName name="ANGELICA">#REF!</definedName>
    <definedName name="anis">#REF!</definedName>
    <definedName name="Ano_Gravable">#REF!</definedName>
    <definedName name="anscount" hidden="1">1</definedName>
    <definedName name="ANTICIPO">#REF!</definedName>
    <definedName name="ANTICIPO1">#REF!</definedName>
    <definedName name="ANUARIO">#REF!</definedName>
    <definedName name="AÑO">#REF!</definedName>
    <definedName name="añoinf">#REF!</definedName>
    <definedName name="API_CARIBE">#REF!</definedName>
    <definedName name="API_COSTA">#REF!</definedName>
    <definedName name="aportes">#REF!</definedName>
    <definedName name="APORTES1">#REF!</definedName>
    <definedName name="APORTES2">#REF!</definedName>
    <definedName name="aportes3">#REF!</definedName>
    <definedName name="APPSUSERNAME1">#REF!</definedName>
    <definedName name="ARA_Threshold">#REF!</definedName>
    <definedName name="aranceles">#REF!</definedName>
    <definedName name="ARCHIVO">#REF!</definedName>
    <definedName name="ARCHIVO_AJUSTES">#REF!</definedName>
    <definedName name="AREA">#REF!</definedName>
    <definedName name="_xlnm.Print_Area" localSheetId="0">Contenido!$A$1:$C$33</definedName>
    <definedName name="Área_de_reimpresión">#REF!</definedName>
    <definedName name="Area_Funcional">#REF!</definedName>
    <definedName name="area_imp">#REF!</definedName>
    <definedName name="area2">#REF!</definedName>
    <definedName name="area3">#REF!</definedName>
    <definedName name="Areas">#REF!</definedName>
    <definedName name="ARP_Threshold">#REF!</definedName>
    <definedName name="ARRENDAM1" localSheetId="13" hidden="1">{#N/A,#N/A,FALSE,"Aging Summary";#N/A,#N/A,FALSE,"Ratio Analysis";#N/A,#N/A,FALSE,"Test 120 Day Accts";#N/A,#N/A,FALSE,"Tickmarks"}</definedName>
    <definedName name="ARRENDAM1" localSheetId="6" hidden="1">{#N/A,#N/A,FALSE,"Aging Summary";#N/A,#N/A,FALSE,"Ratio Analysis";#N/A,#N/A,FALSE,"Test 120 Day Accts";#N/A,#N/A,FALSE,"Tickmarks"}</definedName>
    <definedName name="ARRENDAM1" hidden="1">{#N/A,#N/A,FALSE,"Aging Summary";#N/A,#N/A,FALSE,"Ratio Analysis";#N/A,#N/A,FALSE,"Test 120 Day Accts";#N/A,#N/A,FALSE,"Tickmarks"}</definedName>
    <definedName name="ARRENDAMIENTO" localSheetId="13" hidden="1">{#N/A,#N/A,FALSE,"Aging Summary";#N/A,#N/A,FALSE,"Ratio Analysis";#N/A,#N/A,FALSE,"Test 120 Day Accts";#N/A,#N/A,FALSE,"Tickmarks"}</definedName>
    <definedName name="ARRENDAMIENTO" localSheetId="6" hidden="1">{#N/A,#N/A,FALSE,"Aging Summary";#N/A,#N/A,FALSE,"Ratio Analysis";#N/A,#N/A,FALSE,"Test 120 Day Accts";#N/A,#N/A,FALSE,"Tickmarks"}</definedName>
    <definedName name="ARRENDAMIENTO" hidden="1">{#N/A,#N/A,FALSE,"Aging Summary";#N/A,#N/A,FALSE,"Ratio Analysis";#N/A,#N/A,FALSE,"Test 120 Day Accts";#N/A,#N/A,FALSE,"Tickmarks"}</definedName>
    <definedName name="ARRENDAMIENTOS" localSheetId="13" hidden="1">{#N/A,#N/A,FALSE,"Aging Summary";#N/A,#N/A,FALSE,"Ratio Analysis";#N/A,#N/A,FALSE,"Test 120 Day Accts";#N/A,#N/A,FALSE,"Tickmarks"}</definedName>
    <definedName name="ARRENDAMIENTOS" localSheetId="6" hidden="1">{#N/A,#N/A,FALSE,"Aging Summary";#N/A,#N/A,FALSE,"Ratio Analysis";#N/A,#N/A,FALSE,"Test 120 Day Accts";#N/A,#N/A,FALSE,"Tickmarks"}</definedName>
    <definedName name="ARRENDAMIENTOS" hidden="1">{#N/A,#N/A,FALSE,"Aging Summary";#N/A,#N/A,FALSE,"Ratio Analysis";#N/A,#N/A,FALSE,"Test 120 Day Accts";#N/A,#N/A,FALSE,"Tickmarks"}</definedName>
    <definedName name="as">#REF!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a">#REF!</definedName>
    <definedName name="asdf" localSheetId="13" hidden="1">{#N/A,#N/A,FALSE,"balance";#N/A,#N/A,FALSE,"PYG"}</definedName>
    <definedName name="asdf" localSheetId="6" hidden="1">{#N/A,#N/A,FALSE,"balance";#N/A,#N/A,FALSE,"PYG"}</definedName>
    <definedName name="asdf" hidden="1">{#N/A,#N/A,FALSE,"balance";#N/A,#N/A,FALSE,"PYG"}</definedName>
    <definedName name="asf">#REF!</definedName>
    <definedName name="ASFTRT">#REF!</definedName>
    <definedName name="askfnkng">#REF!</definedName>
    <definedName name="assdd">#REF!</definedName>
    <definedName name="assumptions">#REF!</definedName>
    <definedName name="ATRYH">#REF!</definedName>
    <definedName name="AUTO">#REF!</definedName>
    <definedName name="AUTOSERVICIOS">#REF!</definedName>
    <definedName name="AveragePPI">#REF!</definedName>
    <definedName name="Avisostd">"Rectangle 18"</definedName>
    <definedName name="AYUDA">#REF!</definedName>
    <definedName name="AZUCPA">#REF!</definedName>
    <definedName name="AZUCPS">#REF!</definedName>
    <definedName name="AZUCRA">#REF!</definedName>
    <definedName name="AZUCRS">#REF!</definedName>
    <definedName name="b" localSheetId="13" hidden="1">{#N/A,#N/A,FALSE,"balance";#N/A,#N/A,FALSE,"PYG"}</definedName>
    <definedName name="b" localSheetId="6" hidden="1">{#N/A,#N/A,FALSE,"balance";#N/A,#N/A,FALSE,"PYG"}</definedName>
    <definedName name="b" hidden="1">{#N/A,#N/A,FALSE,"balance";#N/A,#N/A,FALSE,"PYG"}</definedName>
    <definedName name="B14B">#REF!</definedName>
    <definedName name="B6A">#REF!</definedName>
    <definedName name="BA_05">#REF!</definedName>
    <definedName name="BA_06A">#REF!</definedName>
    <definedName name="BA_06B">#REF!</definedName>
    <definedName name="BA_08">#REF!</definedName>
    <definedName name="ba_12">#REF!</definedName>
    <definedName name="ba_13">#REF!</definedName>
    <definedName name="BA_16A">#REF!</definedName>
    <definedName name="BA_16B">#REF!</definedName>
    <definedName name="BA_20">#REF!</definedName>
    <definedName name="BA_32">#REF!</definedName>
    <definedName name="BA_33">#REF!</definedName>
    <definedName name="BA_34">#REF!</definedName>
    <definedName name="BA_35">#REF!</definedName>
    <definedName name="BA_39">#REF!</definedName>
    <definedName name="BABAS" localSheetId="13" hidden="1">{#N/A,#N/A,FALSE,"Aging Summary";#N/A,#N/A,FALSE,"Ratio Analysis";#N/A,#N/A,FALSE,"Test 120 Day Accts";#N/A,#N/A,FALSE,"Tickmarks"}</definedName>
    <definedName name="BABAS" localSheetId="6" hidden="1">{#N/A,#N/A,FALSE,"Aging Summary";#N/A,#N/A,FALSE,"Ratio Analysis";#N/A,#N/A,FALSE,"Test 120 Day Accts";#N/A,#N/A,FALSE,"Tickmarks"}</definedName>
    <definedName name="BABAS" hidden="1">{#N/A,#N/A,FALSE,"Aging Summary";#N/A,#N/A,FALSE,"Ratio Analysis";#N/A,#N/A,FALSE,"Test 120 Day Accts";#N/A,#N/A,FALSE,"Tickmarks"}</definedName>
    <definedName name="BAG">#REF!</definedName>
    <definedName name="BAGS">#REF!</definedName>
    <definedName name="BAJAS_año_2004">#REF!</definedName>
    <definedName name="BALANCE">#REF!</definedName>
    <definedName name="BALANCE_GENERAL2">#REF!</definedName>
    <definedName name="BARRANQUILLA" localSheetId="6">#REF!,#REF!</definedName>
    <definedName name="BARRANQUILLA">#REF!,#REF!</definedName>
    <definedName name="bas" localSheetId="6">#REF!</definedName>
    <definedName name="bas">#REF!</definedName>
    <definedName name="BASE" localSheetId="6">#REF!</definedName>
    <definedName name="BASE">#REF!</definedName>
    <definedName name="BASE_DATO" localSheetId="6">#REF!</definedName>
    <definedName name="BASE_DATO">#REF!</definedName>
    <definedName name="base1">#REF!</definedName>
    <definedName name="BASE2">#REF!</definedName>
    <definedName name="BasePer" localSheetId="6">#REF!</definedName>
    <definedName name="BasePer">#REF!</definedName>
    <definedName name="bases" localSheetId="6">#REF!</definedName>
    <definedName name="bases">#REF!</definedName>
    <definedName name="bases1" localSheetId="6">#REF!</definedName>
    <definedName name="bases1">#REF!</definedName>
    <definedName name="BASETABLA">#REF!</definedName>
    <definedName name="Baxter">#REF!</definedName>
    <definedName name="bb" localSheetId="13" hidden="1">{"PYGS",#N/A,FALSE,"PYG";"ACTIS",#N/A,FALSE,"BCE_GRAL-ACTIVO";"PASIS",#N/A,FALSE,"BCE_GRAL-PASIVO-PATRIM";"CAJAS",#N/A,FALSE,"CAJA"}</definedName>
    <definedName name="bb" localSheetId="6" hidden="1">{"PYGS",#N/A,FALSE,"PYG";"ACTIS",#N/A,FALSE,"BCE_GRAL-ACTIVO";"PASIS",#N/A,FALSE,"BCE_GRAL-PASIVO-PATRIM";"CAJAS",#N/A,FALSE,"CAJA"}</definedName>
    <definedName name="bb" hidden="1">{"PYGS",#N/A,FALSE,"PYG";"ACTIS",#N/A,FALSE,"BCE_GRAL-ACTIVO";"PASIS",#N/A,FALSE,"BCE_GRAL-PASIVO-PATRIM";"CAJAS",#N/A,FALSE,"CAJA"}</definedName>
    <definedName name="BBB" hidden="1">0</definedName>
    <definedName name="BBBB" localSheetId="13" hidden="1">{"PYGT",#N/A,FALSE,"PYG";"ACTIT",#N/A,FALSE,"BCE_GRAL-ACTIVO";"PASIT",#N/A,FALSE,"BCE_GRAL-PASIVO-PATRIM";"CAJAT",#N/A,FALSE,"CAJA"}</definedName>
    <definedName name="BBBB" localSheetId="6" hidden="1">{"PYGT",#N/A,FALSE,"PYG";"ACTIT",#N/A,FALSE,"BCE_GRAL-ACTIVO";"PASIT",#N/A,FALSE,"BCE_GRAL-PASIVO-PATRIM";"CAJAT",#N/A,FALSE,"CAJA"}</definedName>
    <definedName name="BBBB" hidden="1">{"PYGT",#N/A,FALSE,"PYG";"ACTIT",#N/A,FALSE,"BCE_GRAL-ACTIVO";"PASIT",#N/A,FALSE,"BCE_GRAL-PASIVO-PATRIM";"CAJAT",#N/A,FALSE,"CAJA"}</definedName>
    <definedName name="BC">#REF!</definedName>
    <definedName name="BCVC">#REF!</definedName>
    <definedName name="Beneficio">#REF!</definedName>
    <definedName name="bernardo_naranjo">#REF!</definedName>
    <definedName name="BG_Del" hidden="1">15</definedName>
    <definedName name="BG_Ins" hidden="1">4</definedName>
    <definedName name="BG_Mod" hidden="1">6</definedName>
    <definedName name="BGF">#REF!</definedName>
    <definedName name="Blanco_Ven">#REF!</definedName>
    <definedName name="BNV">#REF!</definedName>
    <definedName name="BOGOTA" localSheetId="6">#REF!,#REF!</definedName>
    <definedName name="BOGOTA">#REF!,#REF!</definedName>
    <definedName name="Borrar" localSheetId="6">#REF!,#REF!,#REF!</definedName>
    <definedName name="Borrar">#REF!,#REF!,#REF!</definedName>
    <definedName name="BORRAR1" localSheetId="6">#REF!</definedName>
    <definedName name="BORRAR1">#REF!</definedName>
    <definedName name="Brand">#REF!</definedName>
    <definedName name="BSCH">#REF!</definedName>
    <definedName name="BUBBALOO">#REF!</definedName>
    <definedName name="BUBBLICIOUS">#REF!</definedName>
    <definedName name="BUCARAMANGA" localSheetId="6">#REF!,#REF!</definedName>
    <definedName name="BUCARAMANGA">#REF!,#REF!</definedName>
    <definedName name="BuiltIn_Print_Area">#N/A</definedName>
    <definedName name="BuiltIn_Print_Area___0">#N/A</definedName>
    <definedName name="BuiltIn_Print_Area___0___0">#N/A</definedName>
    <definedName name="BuiltIn_Print_Area___0___0___0">#N/A</definedName>
    <definedName name="BuiltIn_Print_Area___0___0___0___0">#N/A</definedName>
    <definedName name="BuiltIn_Print_Area___0___0___0___0___0">#N/A</definedName>
    <definedName name="BuiltIn_Print_Titles">#N/A</definedName>
    <definedName name="BuiltIn_Print_Titles___0">#N/A</definedName>
    <definedName name="BuiltIn_Print_Titles___0___0">#N/A</definedName>
    <definedName name="BuiltIn_Print_Titles___0___0___0">#N/A</definedName>
    <definedName name="BuiltIn_Print_Titles___0___0___0___0">#N/A</definedName>
    <definedName name="BuiltIn_Print_Titles___0___0___0___0___0">#N/A</definedName>
    <definedName name="Button_1">"ANEXOC2000_PARA_SOCIEDADES_Hoja1_Lista"</definedName>
    <definedName name="BVB">#REF!</definedName>
    <definedName name="BVNB">#REF!</definedName>
    <definedName name="BVNVB">#REF!</definedName>
    <definedName name="C.1">#REF!</definedName>
    <definedName name="C.1.">#REF!</definedName>
    <definedName name="C.1._VOLVER">#REF!</definedName>
    <definedName name="C.1.1">#REF!</definedName>
    <definedName name="C.1.1.">#REF!</definedName>
    <definedName name="C.1.1._VOLVER">#REF!</definedName>
    <definedName name="C.1.1.1.">#REF!</definedName>
    <definedName name="C.1.1.2.">#REF!</definedName>
    <definedName name="C.1.2.">#REF!</definedName>
    <definedName name="C.1.2._VOLVER">#REF!</definedName>
    <definedName name="C.1.2.1.">#REF!</definedName>
    <definedName name="C.1.2.2.">#REF!</definedName>
    <definedName name="C.1.3.">#REF!</definedName>
    <definedName name="C.1.3._VOLVER">#REF!</definedName>
    <definedName name="C.1.3.1.">#REF!</definedName>
    <definedName name="C.1.3.2.">#REF!</definedName>
    <definedName name="C.1.3.3.">#REF!</definedName>
    <definedName name="C.1.4.">#REF!</definedName>
    <definedName name="C.1.4._VOLVER">#REF!</definedName>
    <definedName name="C.1.4.1.">#REF!</definedName>
    <definedName name="C.1.5.">#REF!</definedName>
    <definedName name="C.1.5._VOLVER">#REF!</definedName>
    <definedName name="C.1.5.1.">#REF!</definedName>
    <definedName name="C.1.5.2.">#REF!</definedName>
    <definedName name="C.1.5.3.">#REF!</definedName>
    <definedName name="C.2">#REF!</definedName>
    <definedName name="C.2.">#REF!</definedName>
    <definedName name="C.2._VOLVER">#REF!</definedName>
    <definedName name="C.2.1.">#REF!</definedName>
    <definedName name="C.2.1._VOLVER">#REF!</definedName>
    <definedName name="C.2.1.1.">#REF!</definedName>
    <definedName name="C.2.1.2">#REF!</definedName>
    <definedName name="C.2.1.2.">#REF!</definedName>
    <definedName name="C.2.2.">#REF!</definedName>
    <definedName name="C.2.2._VOLVER">#REF!</definedName>
    <definedName name="C.2.2.1">#REF!</definedName>
    <definedName name="C.2.2.1.">#REF!</definedName>
    <definedName name="C.3.">#REF!</definedName>
    <definedName name="C.3._VOLVER">#REF!</definedName>
    <definedName name="C.3.1.">#REF!</definedName>
    <definedName name="C.3.1._VOLVER">#REF!</definedName>
    <definedName name="C.3.1.1.">#REF!</definedName>
    <definedName name="C.3.1.1._VOLVER">#REF!</definedName>
    <definedName name="C.3.1.2.">#REF!</definedName>
    <definedName name="C.3.1.3.">#REF!</definedName>
    <definedName name="C.3.1.4.">#REF!</definedName>
    <definedName name="C.3.1.5.">#REF!</definedName>
    <definedName name="C.3.1.6.">#REF!</definedName>
    <definedName name="C.3.2.">#REF!</definedName>
    <definedName name="C.3.2._VOLVER">#REF!</definedName>
    <definedName name="C.3.2.1.">#REF!</definedName>
    <definedName name="C.3.2.1._VOLVER">#REF!</definedName>
    <definedName name="C.3.2.2.">#REF!</definedName>
    <definedName name="C.3.2.3.">#REF!</definedName>
    <definedName name="C.3.2.4.">#REF!</definedName>
    <definedName name="C.3.2.5.">#REF!</definedName>
    <definedName name="C.4.">#REF!</definedName>
    <definedName name="C.4._VOLVER">#REF!</definedName>
    <definedName name="C.4.1.">#REF!</definedName>
    <definedName name="C.4.1._VOLVER">#REF!</definedName>
    <definedName name="C.4.1.1.">#REF!</definedName>
    <definedName name="C.4.1.1._VOLVER">#REF!</definedName>
    <definedName name="C.4.1.2.">#REF!</definedName>
    <definedName name="C.4.1.3.">#REF!</definedName>
    <definedName name="C.4.2.">#REF!</definedName>
    <definedName name="C.4.2._VOLVER">#REF!</definedName>
    <definedName name="C.4.2.1.">#REF!</definedName>
    <definedName name="C.4.2.1._VOLVER">#REF!</definedName>
    <definedName name="C.4.2.2.">#REF!</definedName>
    <definedName name="C.4.3.">#REF!</definedName>
    <definedName name="C.4.3._VOLVER">#REF!</definedName>
    <definedName name="C.4.3.1._VOLVER">#REF!</definedName>
    <definedName name="C.5.">#REF!</definedName>
    <definedName name="C.5._VOLVER">#REF!</definedName>
    <definedName name="C.5.1._VOLVER">#REF!</definedName>
    <definedName name="C.5.2.">#REF!</definedName>
    <definedName name="C.5.2._VOLVER">#REF!</definedName>
    <definedName name="C.5.2.1.">#REF!</definedName>
    <definedName name="C.5.2.1._VOLVER">#REF!</definedName>
    <definedName name="C.5.2.2.">#REF!</definedName>
    <definedName name="C.5.2.3.">#REF!</definedName>
    <definedName name="C.6.">#REF!</definedName>
    <definedName name="C.6._VOLVER">#REF!</definedName>
    <definedName name="C.6.1.">#REF!</definedName>
    <definedName name="C.6.1._VOLVER">#REF!</definedName>
    <definedName name="C.6.1.1.">#REF!</definedName>
    <definedName name="C.6.1.1._VOLVER">#REF!</definedName>
    <definedName name="C.6.1.2.">#REF!</definedName>
    <definedName name="C.6.2.">#REF!</definedName>
    <definedName name="C.6.2._VOLVER">#REF!</definedName>
    <definedName name="C.6.2.1.">#REF!</definedName>
    <definedName name="C.6.2.1._VOLVER">#REF!</definedName>
    <definedName name="C.6.2.2.">#REF!</definedName>
    <definedName name="C.6.2.3.">#REF!</definedName>
    <definedName name="C.C.F.CONTR">#REF!</definedName>
    <definedName name="C.C.F.CORT">#REF!</definedName>
    <definedName name="C.C.O.CONTR">#REF!</definedName>
    <definedName name="C.C.O.CORT">#REF!</definedName>
    <definedName name="C_">#REF!</definedName>
    <definedName name="C3.">#REF!</definedName>
    <definedName name="CABEZ2">#REF!</definedName>
    <definedName name="CABEZA">#REF!</definedName>
    <definedName name="cacao" localSheetId="13" hidden="1">{#N/A,#N/A,FALSE,"Aging Summary";#N/A,#N/A,FALSE,"Ratio Analysis";#N/A,#N/A,FALSE,"Test 120 Day Accts";#N/A,#N/A,FALSE,"Tickmarks"}</definedName>
    <definedName name="cacao" localSheetId="6" hidden="1">{#N/A,#N/A,FALSE,"Aging Summary";#N/A,#N/A,FALSE,"Ratio Analysis";#N/A,#N/A,FALSE,"Test 120 Day Accts";#N/A,#N/A,FALSE,"Tickmarks"}</definedName>
    <definedName name="cacao" hidden="1">{#N/A,#N/A,FALSE,"Aging Summary";#N/A,#N/A,FALSE,"Ratio Analysis";#N/A,#N/A,FALSE,"Test 120 Day Accts";#N/A,#N/A,FALSE,"Tickmarks"}</definedName>
    <definedName name="CACH">#REF!</definedName>
    <definedName name="CAJA">#REF!</definedName>
    <definedName name="CAJA_CARIBE">#REF!</definedName>
    <definedName name="CAJA_CETSA">#REF!</definedName>
    <definedName name="CAJA_COSTA">#REF!</definedName>
    <definedName name="CALCULADO">#REF!</definedName>
    <definedName name="CALDO" localSheetId="13" hidden="1">{"PYGT",#N/A,FALSE,"PYG";"ACTIT",#N/A,FALSE,"BCE_GRAL-ACTIVO";"PASIT",#N/A,FALSE,"BCE_GRAL-PASIVO-PATRIM";"CAJAT",#N/A,FALSE,"CAJA"}</definedName>
    <definedName name="CALDO" localSheetId="6" hidden="1">{"PYGT",#N/A,FALSE,"PYG";"ACTIT",#N/A,FALSE,"BCE_GRAL-ACTIVO";"PASIT",#N/A,FALSE,"BCE_GRAL-PASIVO-PATRIM";"CAJAT",#N/A,FALSE,"CAJA"}</definedName>
    <definedName name="CALDO" hidden="1">{"PYGT",#N/A,FALSE,"PYG";"ACTIT",#N/A,FALSE,"BCE_GRAL-ACTIVO";"PASIT",#N/A,FALSE,"BCE_GRAL-PASIVO-PATRIM";"CAJAT",#N/A,FALSE,"CAJA"}</definedName>
    <definedName name="CALEND" localSheetId="13" hidden="1">{"'18'!$A$5:$M$18"}</definedName>
    <definedName name="CALEND" localSheetId="6" hidden="1">{"'18'!$A$5:$M$18"}</definedName>
    <definedName name="CALEND" hidden="1">{"'18'!$A$5:$M$18"}</definedName>
    <definedName name="CALI">#REF!,#REF!</definedName>
    <definedName name="cambio">#REF!</definedName>
    <definedName name="cant">#REF!</definedName>
    <definedName name="cantidad2000">#REF!</definedName>
    <definedName name="Capacity">#REF!</definedName>
    <definedName name="CAPI">#REF!</definedName>
    <definedName name="Capital_Invertido">#REF!</definedName>
    <definedName name="CapitalAcumDatos">#REF!</definedName>
    <definedName name="CapitalDatos">#REF!</definedName>
    <definedName name="CARGA97">#REF!</definedName>
    <definedName name="CARIBE">#REF!</definedName>
    <definedName name="CARLA" localSheetId="13" hidden="1">{#N/A,#N/A,FALSE,"GRAFICO";#N/A,#N/A,FALSE,"CAJA (2)";#N/A,#N/A,FALSE,"TERCEROS-PROMEDIO";#N/A,#N/A,FALSE,"CAJA";#N/A,#N/A,FALSE,"INGRESOS1995-2003";#N/A,#N/A,FALSE,"GASTOS1995-2003"}</definedName>
    <definedName name="CARLA" localSheetId="6" hidden="1">{#N/A,#N/A,FALSE,"GRAFICO";#N/A,#N/A,FALSE,"CAJA (2)";#N/A,#N/A,FALSE,"TERCEROS-PROMEDIO";#N/A,#N/A,FALSE,"CAJA";#N/A,#N/A,FALSE,"INGRESOS1995-2003";#N/A,#N/A,FALSE,"GASTOS1995-2003"}</definedName>
    <definedName name="CARLA" hidden="1">{#N/A,#N/A,FALSE,"GRAFICO";#N/A,#N/A,FALSE,"CAJA (2)";#N/A,#N/A,FALSE,"TERCEROS-PROMEDIO";#N/A,#N/A,FALSE,"CAJA";#N/A,#N/A,FALSE,"INGRESOS1995-2003";#N/A,#N/A,FALSE,"GASTOS1995-2003"}</definedName>
    <definedName name="CARLALUCIA" localSheetId="13" hidden="1">{#N/A,#N/A,FALSE,"Aging Summary";#N/A,#N/A,FALSE,"Ratio Analysis";#N/A,#N/A,FALSE,"Test 120 Day Accts";#N/A,#N/A,FALSE,"Tickmarks"}</definedName>
    <definedName name="CARLALUCIA" localSheetId="6" hidden="1">{#N/A,#N/A,FALSE,"Aging Summary";#N/A,#N/A,FALSE,"Ratio Analysis";#N/A,#N/A,FALSE,"Test 120 Day Accts";#N/A,#N/A,FALSE,"Tickmarks"}</definedName>
    <definedName name="CARLALUCIA" hidden="1">{#N/A,#N/A,FALSE,"Aging Summary";#N/A,#N/A,FALSE,"Ratio Analysis";#N/A,#N/A,FALSE,"Test 120 Day Accts";#N/A,#N/A,FALSE,"Tickmarks"}</definedName>
    <definedName name="CARLOS" localSheetId="13" hidden="1">{#N/A,#N/A,FALSE,"Aging Summary";#N/A,#N/A,FALSE,"Ratio Analysis";#N/A,#N/A,FALSE,"Test 120 Day Accts";#N/A,#N/A,FALSE,"Tickmarks"}</definedName>
    <definedName name="CARLOS" localSheetId="6" hidden="1">{#N/A,#N/A,FALSE,"Aging Summary";#N/A,#N/A,FALSE,"Ratio Analysis";#N/A,#N/A,FALSE,"Test 120 Day Accts";#N/A,#N/A,FALSE,"Tickmarks"}</definedName>
    <definedName name="CARLOS" hidden="1">{#N/A,#N/A,FALSE,"Aging Summary";#N/A,#N/A,FALSE,"Ratio Analysis";#N/A,#N/A,FALSE,"Test 120 Day Accts";#N/A,#N/A,FALSE,"Tickmarks"}</definedName>
    <definedName name="carlos_a_colonia">#REF!</definedName>
    <definedName name="carlos_a_gonzález">#REF!</definedName>
    <definedName name="carlos_alberto_potes">#REF!</definedName>
    <definedName name="carlos_alfonso_potes">#REF!</definedName>
    <definedName name="carlos_andrés_lópez">#REF!</definedName>
    <definedName name="carlos_marmolejo">#REF!</definedName>
    <definedName name="carlos_tabares">#REF!</definedName>
    <definedName name="CARM">#REF!</definedName>
    <definedName name="carne" localSheetId="13" hidden="1">{#N/A,#N/A,FALSE,"Aging Summary";#N/A,#N/A,FALSE,"Ratio Analysis";#N/A,#N/A,FALSE,"Test 120 Day Accts";#N/A,#N/A,FALSE,"Tickmarks"}</definedName>
    <definedName name="carne" localSheetId="6" hidden="1">{#N/A,#N/A,FALSE,"Aging Summary";#N/A,#N/A,FALSE,"Ratio Analysis";#N/A,#N/A,FALSE,"Test 120 Day Accts";#N/A,#N/A,FALSE,"Tickmarks"}</definedName>
    <definedName name="carne" hidden="1">{#N/A,#N/A,FALSE,"Aging Summary";#N/A,#N/A,FALSE,"Ratio Analysis";#N/A,#N/A,FALSE,"Test 120 Day Accts";#N/A,#N/A,FALSE,"Tickmarks"}</definedName>
    <definedName name="CAROOZA">#REF!</definedName>
    <definedName name="CARRO">#REF!</definedName>
    <definedName name="CARTERA" localSheetId="6">#REF!,#REF!</definedName>
    <definedName name="CARTERA">#REF!,#REF!</definedName>
    <definedName name="CARTERA_DISTRITOS" localSheetId="6">#REF!,#REF!</definedName>
    <definedName name="CARTERA_DISTRITOS">#REF!,#REF!</definedName>
    <definedName name="CARTERA_PP_DIC2008" localSheetId="13" hidden="1">{#N/A,#N/A,FALSE,"Full";#N/A,#N/A,FALSE,"Half";#N/A,#N/A,FALSE,"Op Expenses";#N/A,#N/A,FALSE,"Cap Charge";#N/A,#N/A,FALSE,"Cost C";#N/A,#N/A,FALSE,"PP&amp;E";#N/A,#N/A,FALSE,"R&amp;D"}</definedName>
    <definedName name="CARTERA_PP_DIC2008" localSheetId="6" hidden="1">{#N/A,#N/A,FALSE,"Full";#N/A,#N/A,FALSE,"Half";#N/A,#N/A,FALSE,"Op Expenses";#N/A,#N/A,FALSE,"Cap Charge";#N/A,#N/A,FALSE,"Cost C";#N/A,#N/A,FALSE,"PP&amp;E";#N/A,#N/A,FALSE,"R&amp;D"}</definedName>
    <definedName name="CARTERA_PP_DIC2008" hidden="1">{#N/A,#N/A,FALSE,"Full";#N/A,#N/A,FALSE,"Half";#N/A,#N/A,FALSE,"Op Expenses";#N/A,#N/A,FALSE,"Cap Charge";#N/A,#N/A,FALSE,"Cost C";#N/A,#N/A,FALSE,"PP&amp;E";#N/A,#N/A,FALSE,"R&amp;D"}</definedName>
    <definedName name="cas" localSheetId="13" hidden="1">{"'18'!$A$5:$M$18"}</definedName>
    <definedName name="cas" localSheetId="6" hidden="1">{"'18'!$A$5:$M$18"}</definedName>
    <definedName name="cas" hidden="1">{"'18'!$A$5:$M$18"}</definedName>
    <definedName name="casas" localSheetId="13" hidden="1">{"PYGT",#N/A,FALSE,"PYG";"ACTIT",#N/A,FALSE,"BCE_GRAL-ACTIVO";"PASIT",#N/A,FALSE,"BCE_GRAL-PASIVO-PATRIM";"CAJAT",#N/A,FALSE,"CAJA"}</definedName>
    <definedName name="casas" localSheetId="6" hidden="1">{"PYGT",#N/A,FALSE,"PYG";"ACTIT",#N/A,FALSE,"BCE_GRAL-ACTIVO";"PASIT",#N/A,FALSE,"BCE_GRAL-PASIVO-PATRIM";"CAJAT",#N/A,FALSE,"CAJA"}</definedName>
    <definedName name="casas" hidden="1">{"PYGT",#N/A,FALSE,"PYG";"ACTIT",#N/A,FALSE,"BCE_GRAL-ACTIVO";"PASIT",#N/A,FALSE,"BCE_GRAL-PASIVO-PATRIM";"CAJAT",#N/A,FALSE,"CAJA"}</definedName>
    <definedName name="CASINO" localSheetId="13" hidden="1">{#N/A,#N/A,FALSE,"balance";#N/A,#N/A,FALSE,"PYG"}</definedName>
    <definedName name="CASINO" localSheetId="6" hidden="1">{#N/A,#N/A,FALSE,"balance";#N/A,#N/A,FALSE,"PYG"}</definedName>
    <definedName name="CASINO" hidden="1">{#N/A,#N/A,FALSE,"balance";#N/A,#N/A,FALSE,"PYG"}</definedName>
    <definedName name="CASTILLA">#REF!</definedName>
    <definedName name="categoria">#REF!</definedName>
    <definedName name="CATEGORIA_AJ">#REF!</definedName>
    <definedName name="CATEGORIA_SIE">#REF!</definedName>
    <definedName name="categorias">#REF!</definedName>
    <definedName name="CATORCE">#REF!</definedName>
    <definedName name="CBWorkbookPriority" hidden="1">-1906970393</definedName>
    <definedName name="CC">#REF!</definedName>
    <definedName name="CC_170">#REF!</definedName>
    <definedName name="CCAAacum">#REF!</definedName>
    <definedName name="CCCCCCCCCC" localSheetId="13" hidden="1">{#N/A,#N/A,FALSE,"Aging Summary";#N/A,#N/A,FALSE,"Ratio Analysis";#N/A,#N/A,FALSE,"Test 120 Day Accts";#N/A,#N/A,FALSE,"Tickmarks"}</definedName>
    <definedName name="CCCCCCCCCC" localSheetId="6" hidden="1">{#N/A,#N/A,FALSE,"Aging Summary";#N/A,#N/A,FALSE,"Ratio Analysis";#N/A,#N/A,FALSE,"Test 120 Day Accts";#N/A,#N/A,FALSE,"Tickmarks"}</definedName>
    <definedName name="CCCCCCCCCC" hidden="1">{#N/A,#N/A,FALSE,"Aging Summary";#N/A,#N/A,FALSE,"Ratio Analysis";#N/A,#N/A,FALSE,"Test 120 Day Accts";#N/A,#N/A,FALSE,"Tickmarks"}</definedName>
    <definedName name="ce">#REF!</definedName>
    <definedName name="CEBRA" localSheetId="13" hidden="1">{#N/A,#N/A,FALSE,"Aging Summary";#N/A,#N/A,FALSE,"Ratio Analysis";#N/A,#N/A,FALSE,"Test 120 Day Accts";#N/A,#N/A,FALSE,"Tickmarks"}</definedName>
    <definedName name="CEBRA" localSheetId="6" hidden="1">{#N/A,#N/A,FALSE,"Aging Summary";#N/A,#N/A,FALSE,"Ratio Analysis";#N/A,#N/A,FALSE,"Test 120 Day Accts";#N/A,#N/A,FALSE,"Tickmarks"}</definedName>
    <definedName name="CEBRA" hidden="1">{#N/A,#N/A,FALSE,"Aging Summary";#N/A,#N/A,FALSE,"Ratio Analysis";#N/A,#N/A,FALSE,"Test 120 Day Accts";#N/A,#N/A,FALSE,"Tickmarks"}</definedName>
    <definedName name="CEDED">#REF!</definedName>
    <definedName name="center">#REF!</definedName>
    <definedName name="centro" localSheetId="13" hidden="1">{#N/A,#N/A,FALSE,"GRAFICO";#N/A,#N/A,FALSE,"CAJA (2)";#N/A,#N/A,FALSE,"TERCEROS-PROMEDIO";#N/A,#N/A,FALSE,"CAJA";#N/A,#N/A,FALSE,"INGRESOS1995-2003";#N/A,#N/A,FALSE,"GASTOS1995-2003"}</definedName>
    <definedName name="centro" localSheetId="6" hidden="1">{#N/A,#N/A,FALSE,"GRAFICO";#N/A,#N/A,FALSE,"CAJA (2)";#N/A,#N/A,FALSE,"TERCEROS-PROMEDIO";#N/A,#N/A,FALSE,"CAJA";#N/A,#N/A,FALSE,"INGRESOS1995-2003";#N/A,#N/A,FALSE,"GASTOS1995-2003"}</definedName>
    <definedName name="centro" hidden="1">{#N/A,#N/A,FALSE,"GRAFICO";#N/A,#N/A,FALSE,"CAJA (2)";#N/A,#N/A,FALSE,"TERCEROS-PROMEDIO";#N/A,#N/A,FALSE,"CAJA";#N/A,#N/A,FALSE,"INGRESOS1995-2003";#N/A,#N/A,FALSE,"GASTOS1995-2003"}</definedName>
    <definedName name="centros">#REF!</definedName>
    <definedName name="CERO">#REF!</definedName>
    <definedName name="cerrar">#REF!</definedName>
    <definedName name="CERTS">#REF!</definedName>
    <definedName name="CERTS1">#REF!</definedName>
    <definedName name="CERTS2">#REF!</definedName>
    <definedName name="CESAR">#REF!</definedName>
    <definedName name="césar_marmolejo">#REF!</definedName>
    <definedName name="CETSA">#REF!</definedName>
    <definedName name="cfom">#REF!</definedName>
    <definedName name="Cgrupos">#REF!</definedName>
    <definedName name="charli">#REF!</definedName>
    <definedName name="CHARTOFACCOUNTSID1">#REF!</definedName>
    <definedName name="chelo">#REF!</definedName>
    <definedName name="CHICLETS_100_S">#REF!</definedName>
    <definedName name="CHICLETS_100S">#REF!</definedName>
    <definedName name="CHICLETS_20S">#REF!</definedName>
    <definedName name="CIA">#REF!</definedName>
    <definedName name="cielo_colonia">#REF!</definedName>
    <definedName name="CIERRE">#REF!</definedName>
    <definedName name="cilia_mery_de_mejía">#REF!</definedName>
    <definedName name="CINFI">#REF!</definedName>
    <definedName name="clase1">#REF!</definedName>
    <definedName name="CLASS">#REF!</definedName>
    <definedName name="CLASSIF">#REF!</definedName>
    <definedName name="clientes" hidden="1">#REF!</definedName>
    <definedName name="clklank">#REF!</definedName>
    <definedName name="CM">#REF!</definedName>
    <definedName name="Cmatriz_combustible">#REF!</definedName>
    <definedName name="Cmatriz_contabilidad">#REF!</definedName>
    <definedName name="Cmatriz_contasbilidad">#REF!</definedName>
    <definedName name="Cmatriz_cuenta_mayor">#REF!</definedName>
    <definedName name="Cmatriz_cuenta_toda">#REF!</definedName>
    <definedName name="Cmatriz_material">#REF!</definedName>
    <definedName name="Cmatriz_otros">#REF!</definedName>
    <definedName name="Cmatriz_salarios">#REF!</definedName>
    <definedName name="Cmatriz_total">#REF!</definedName>
    <definedName name="CMD">#REF!</definedName>
    <definedName name="CO">#REF!</definedName>
    <definedName name="COCO">#REF!</definedName>
    <definedName name="Codigo">#REF!</definedName>
    <definedName name="codigos_anterior">#REF!</definedName>
    <definedName name="codogkghkl">#REF!</definedName>
    <definedName name="COL">#REF!</definedName>
    <definedName name="cola" localSheetId="13" hidden="1">{#N/A,#N/A,FALSE,"GRAFICO";#N/A,#N/A,FALSE,"CAJA (2)";#N/A,#N/A,FALSE,"TERCEROS-PROMEDIO";#N/A,#N/A,FALSE,"CAJA";#N/A,#N/A,FALSE,"INGRESOS1995-2003";#N/A,#N/A,FALSE,"GASTOS1995-2003"}</definedName>
    <definedName name="cola" localSheetId="6" hidden="1">{#N/A,#N/A,FALSE,"GRAFICO";#N/A,#N/A,FALSE,"CAJA (2)";#N/A,#N/A,FALSE,"TERCEROS-PROMEDIO";#N/A,#N/A,FALSE,"CAJA";#N/A,#N/A,FALSE,"INGRESOS1995-2003";#N/A,#N/A,FALSE,"GASTOS1995-2003"}</definedName>
    <definedName name="cola" hidden="1">{#N/A,#N/A,FALSE,"GRAFICO";#N/A,#N/A,FALSE,"CAJA (2)";#N/A,#N/A,FALSE,"TERCEROS-PROMEDIO";#N/A,#N/A,FALSE,"CAJA";#N/A,#N/A,FALSE,"INGRESOS1995-2003";#N/A,#N/A,FALSE,"GASTOS1995-2003"}</definedName>
    <definedName name="COLO_ACU">#REF!</definedName>
    <definedName name="COLOCO">#REF!</definedName>
    <definedName name="COLUMNA">#REF!</definedName>
    <definedName name="COMA">#REF!</definedName>
    <definedName name="Comb">#REF!</definedName>
    <definedName name="Comb_Acum">#REF!</definedName>
    <definedName name="COMBINAR">#REF!</definedName>
    <definedName name="COMBINAR1">#REF!</definedName>
    <definedName name="COMENTA">#REF!</definedName>
    <definedName name="comente">#REF!</definedName>
    <definedName name="COMERCIAL">#REF!</definedName>
    <definedName name="comp">#REF!</definedName>
    <definedName name="compa">#REF!</definedName>
    <definedName name="Compania">#REF!</definedName>
    <definedName name="COMPARACION_AÑO_ANTERIOR">#REF!</definedName>
    <definedName name="ComputedPop">#REF!</definedName>
    <definedName name="conc1">#REF!</definedName>
    <definedName name="conc2">#REF!</definedName>
    <definedName name="CONCEPTO">#REF!</definedName>
    <definedName name="CONCILIA">#REF!</definedName>
    <definedName name="concilia1">#REF!</definedName>
    <definedName name="concilia2">#REF!</definedName>
    <definedName name="concilia3">#REF!</definedName>
    <definedName name="CONCILIACIONELECTROC" localSheetId="13" hidden="1">{#N/A,#N/A,FALSE,"Aging Summary";#N/A,#N/A,FALSE,"Ratio Analysis";#N/A,#N/A,FALSE,"Test 120 Day Accts";#N/A,#N/A,FALSE,"Tickmarks"}</definedName>
    <definedName name="CONCILIACIONELECTROC" localSheetId="6" hidden="1">{#N/A,#N/A,FALSE,"Aging Summary";#N/A,#N/A,FALSE,"Ratio Analysis";#N/A,#N/A,FALSE,"Test 120 Day Accts";#N/A,#N/A,FALSE,"Tickmarks"}</definedName>
    <definedName name="CONCILIACIONELECTROC" hidden="1">{#N/A,#N/A,FALSE,"Aging Summary";#N/A,#N/A,FALSE,"Ratio Analysis";#N/A,#N/A,FALSE,"Test 120 Day Accts";#N/A,#N/A,FALSE,"Tickmarks"}</definedName>
    <definedName name="conciliapcpf">#REF!</definedName>
    <definedName name="CONCILIAPCPF1">#REF!</definedName>
    <definedName name="CONCILIAPCPF2">#REF!</definedName>
    <definedName name="CONCILIARCRF">#REF!</definedName>
    <definedName name="CONCILIPFPC1">#REF!</definedName>
    <definedName name="Concretos" localSheetId="13" hidden="1">{#N/A,#N/A,FALSE,"GP";#N/A,#N/A,FALSE,"Summary"}</definedName>
    <definedName name="Concretos" localSheetId="6" hidden="1">{#N/A,#N/A,FALSE,"GP";#N/A,#N/A,FALSE,"Summary"}</definedName>
    <definedName name="Concretos" hidden="1">{#N/A,#N/A,FALSE,"GP";#N/A,#N/A,FALSE,"Summary"}</definedName>
    <definedName name="confpv">#REF!</definedName>
    <definedName name="CONNECTSTRING1">#REF!</definedName>
    <definedName name="Conparación_año_anterior">#REF!</definedName>
    <definedName name="Consolidado">#REF!</definedName>
    <definedName name="CONSUL">#REF!</definedName>
    <definedName name="CONSUL4">#REF!</definedName>
    <definedName name="CONSULTA">#REF!</definedName>
    <definedName name="Consumo">#REF!</definedName>
    <definedName name="CONTABILIDAD">#REF!</definedName>
    <definedName name="CONTINENT">#REF!</definedName>
    <definedName name="CONTRA">#REF!</definedName>
    <definedName name="CONTRATO">#REF!</definedName>
    <definedName name="CONTRIBUCION">#REF!</definedName>
    <definedName name="CONTROL">#REF!</definedName>
    <definedName name="COP">#REF!</definedName>
    <definedName name="COPIA1">#REF!</definedName>
    <definedName name="COPIA1A">#REF!</definedName>
    <definedName name="COPY">#REF!</definedName>
    <definedName name="CORI">#REF!</definedName>
    <definedName name="CORR_MON_CETSA">#REF!</definedName>
    <definedName name="corral" localSheetId="13" hidden="1">{#N/A,#N/A,FALSE,"GRAFICO";#N/A,#N/A,FALSE,"CAJA (2)";#N/A,#N/A,FALSE,"TERCEROS-PROMEDIO";#N/A,#N/A,FALSE,"CAJA";#N/A,#N/A,FALSE,"INGRESOS1995-2003";#N/A,#N/A,FALSE,"GASTOS1995-2003"}</definedName>
    <definedName name="corral" localSheetId="6" hidden="1">{#N/A,#N/A,FALSE,"GRAFICO";#N/A,#N/A,FALSE,"CAJA (2)";#N/A,#N/A,FALSE,"TERCEROS-PROMEDIO";#N/A,#N/A,FALSE,"CAJA";#N/A,#N/A,FALSE,"INGRESOS1995-2003";#N/A,#N/A,FALSE,"GASTOS1995-2003"}</definedName>
    <definedName name="corral" hidden="1">{#N/A,#N/A,FALSE,"GRAFICO";#N/A,#N/A,FALSE,"CAJA (2)";#N/A,#N/A,FALSE,"TERCEROS-PROMEDIO";#N/A,#N/A,FALSE,"CAJA";#N/A,#N/A,FALSE,"INGRESOS1995-2003";#N/A,#N/A,FALSE,"GASTOS1995-2003"}</definedName>
    <definedName name="costa">#REF!</definedName>
    <definedName name="COSTO">#REF!</definedName>
    <definedName name="Costo_Real">#REF!</definedName>
    <definedName name="Costo_Sens">#REF!</definedName>
    <definedName name="costofijos">#REF!</definedName>
    <definedName name="COSTOS">#REF!</definedName>
    <definedName name="costos_1">#REF!</definedName>
    <definedName name="COSTOS1">#REF!</definedName>
    <definedName name="COSTOS1A">#REF!</definedName>
    <definedName name="COSTOS1B">#REF!</definedName>
    <definedName name="COSTOSA">#REF!</definedName>
    <definedName name="COSTOSB">#REF!</definedName>
    <definedName name="COTIZACIONES_DEL_SECTOR">"imprimir 2001"</definedName>
    <definedName name="CP">#REF!</definedName>
    <definedName name="CPCPF1">#REF!</definedName>
    <definedName name="CPCPF2">#REF!</definedName>
    <definedName name="CR20_">#REF!</definedName>
    <definedName name="CR21_">#REF!</definedName>
    <definedName name="CR22_">#REF!</definedName>
    <definedName name="CR23_">#REF!</definedName>
    <definedName name="CR24_">#REF!</definedName>
    <definedName name="CR25_">#REF!</definedName>
    <definedName name="CR26_">#REF!</definedName>
    <definedName name="CR27_">#REF!</definedName>
    <definedName name="CR28_">#REF!</definedName>
    <definedName name="CRCM">#REF!</definedName>
    <definedName name="CREATESUMMARYJNLS1">#REF!</definedName>
    <definedName name="Crecimiento_en_Gastos">#REF!</definedName>
    <definedName name="creo">#REF!</definedName>
    <definedName name="CRITERIACOLUMN1">#REF!</definedName>
    <definedName name="_xlnm.Criteria" hidden="1">{#N/A,#N/A,FALSE,"GRAFICO";#N/A,#N/A,FALSE,"CAJA (2)";#N/A,#N/A,FALSE,"TERCEROS-PROMEDIO";#N/A,#N/A,FALSE,"CAJA";#N/A,#N/A,FALSE,"INGRESOS1995-2003";#N/A,#N/A,FALSE,"GASTOS1995-2003"}</definedName>
    <definedName name="crt" localSheetId="13" hidden="1">{#N/A,#N/A,FALSE,"GRAFICO";#N/A,#N/A,FALSE,"CAJA (2)";#N/A,#N/A,FALSE,"TERCEROS-PROMEDIO";#N/A,#N/A,FALSE,"CAJA";#N/A,#N/A,FALSE,"INGRESOS1995-2003";#N/A,#N/A,FALSE,"GASTOS1995-2003"}</definedName>
    <definedName name="crt" localSheetId="6" hidden="1">{#N/A,#N/A,FALSE,"GRAFICO";#N/A,#N/A,FALSE,"CAJA (2)";#N/A,#N/A,FALSE,"TERCEROS-PROMEDIO";#N/A,#N/A,FALSE,"CAJA";#N/A,#N/A,FALSE,"INGRESOS1995-2003";#N/A,#N/A,FALSE,"GASTOS1995-2003"}</definedName>
    <definedName name="crt" hidden="1">{#N/A,#N/A,FALSE,"GRAFICO";#N/A,#N/A,FALSE,"CAJA (2)";#N/A,#N/A,FALSE,"TERCEROS-PROMEDIO";#N/A,#N/A,FALSE,"CAJA";#N/A,#N/A,FALSE,"INGRESOS1995-2003";#N/A,#N/A,FALSE,"GASTOS1995-2003"}</definedName>
    <definedName name="CTALA" localSheetId="13" hidden="1">{#N/A,#N/A,FALSE,"Aging Summary";#N/A,#N/A,FALSE,"Ratio Analysis";#N/A,#N/A,FALSE,"Test 120 Day Accts";#N/A,#N/A,FALSE,"Tickmarks"}</definedName>
    <definedName name="CTALA" localSheetId="6" hidden="1">{#N/A,#N/A,FALSE,"Aging Summary";#N/A,#N/A,FALSE,"Ratio Analysis";#N/A,#N/A,FALSE,"Test 120 Day Accts";#N/A,#N/A,FALSE,"Tickmarks"}</definedName>
    <definedName name="CTALA" hidden="1">{#N/A,#N/A,FALSE,"Aging Summary";#N/A,#N/A,FALSE,"Ratio Analysis";#N/A,#N/A,FALSE,"Test 120 Day Accts";#N/A,#N/A,FALSE,"Tickmarks"}</definedName>
    <definedName name="CTC">#REF!</definedName>
    <definedName name="ctoa">#REF!</definedName>
    <definedName name="cuadGrup">#REF!</definedName>
    <definedName name="CUADRE" localSheetId="13" hidden="1">{#N/A,#N/A,FALSE,"Aging Summary";#N/A,#N/A,FALSE,"Ratio Analysis";#N/A,#N/A,FALSE,"Test 120 Day Accts";#N/A,#N/A,FALSE,"Tickmarks"}</definedName>
    <definedName name="CUADRE" localSheetId="6" hidden="1">{#N/A,#N/A,FALSE,"Aging Summary";#N/A,#N/A,FALSE,"Ratio Analysis";#N/A,#N/A,FALSE,"Test 120 Day Accts";#N/A,#N/A,FALSE,"Tickmarks"}</definedName>
    <definedName name="CUADRE" hidden="1">{#N/A,#N/A,FALSE,"Aging Summary";#N/A,#N/A,FALSE,"Ratio Analysis";#N/A,#N/A,FALSE,"Test 120 Day Accts";#N/A,#N/A,FALSE,"Tickmarks"}</definedName>
    <definedName name="CUADRO">#N/A</definedName>
    <definedName name="Cuadro_Vtas_Trad">#REF!</definedName>
    <definedName name="CUADRO10A">#REF!</definedName>
    <definedName name="CUADRO10B">#REF!</definedName>
    <definedName name="CUADRO11A">#REF!</definedName>
    <definedName name="CUADRO11B">#REF!</definedName>
    <definedName name="CUADRO12A">#REF!</definedName>
    <definedName name="CUADRO12B">#REF!</definedName>
    <definedName name="CUADRO13A">#REF!</definedName>
    <definedName name="CUADRO13B">#REF!</definedName>
    <definedName name="CUADRO14A">#REF!</definedName>
    <definedName name="CUADRO14B">#REF!</definedName>
    <definedName name="Cuadro18">#REF!</definedName>
    <definedName name="CUADRO1A">#REF!</definedName>
    <definedName name="CUADRO1B">#REF!</definedName>
    <definedName name="Cuadro24a">#REF!</definedName>
    <definedName name="CUADRO2A">#REF!</definedName>
    <definedName name="CUADRO2B">#REF!</definedName>
    <definedName name="CUADRO3A">#REF!</definedName>
    <definedName name="CUADRO3B">#REF!</definedName>
    <definedName name="Cuadro4">#REF!</definedName>
    <definedName name="CUADRO4A">#REF!</definedName>
    <definedName name="CUADRO4B">#REF!</definedName>
    <definedName name="Cuadro5">#REF!</definedName>
    <definedName name="CUADRO5A">#REF!</definedName>
    <definedName name="CUADRO5B">#REF!</definedName>
    <definedName name="Cuadro6">#REF!</definedName>
    <definedName name="CUADRO6A">#REF!</definedName>
    <definedName name="CUADRO6B">#REF!</definedName>
    <definedName name="Cuadro7">#REF!</definedName>
    <definedName name="CUADRO7A">#REF!</definedName>
    <definedName name="CUADRO7B">#REF!</definedName>
    <definedName name="Cuadro8">#REF!</definedName>
    <definedName name="CUADRO8A">#REF!</definedName>
    <definedName name="CUADRO8B">#REF!</definedName>
    <definedName name="Cuadro9">#REF!</definedName>
    <definedName name="CUADRO9A">#REF!</definedName>
    <definedName name="CUADRO9B">#REF!</definedName>
    <definedName name="CUENTA">#REF!</definedName>
    <definedName name="CUENTAS">#REF!</definedName>
    <definedName name="CUMPLIMIENTO_PRESUPUESTAL">#REF!</definedName>
    <definedName name="CUNA">#REF!</definedName>
    <definedName name="cupo">#REF!</definedName>
    <definedName name="CVBCV">#REF!</definedName>
    <definedName name="cvom">#REF!</definedName>
    <definedName name="CX" localSheetId="13" hidden="1">{#N/A,#N/A,FALSE,"Aging Summary";#N/A,#N/A,FALSE,"Ratio Analysis";#N/A,#N/A,FALSE,"Test 120 Day Accts";#N/A,#N/A,FALSE,"Tickmarks"}</definedName>
    <definedName name="CX" localSheetId="6" hidden="1">{#N/A,#N/A,FALSE,"Aging Summary";#N/A,#N/A,FALSE,"Ratio Analysis";#N/A,#N/A,FALSE,"Test 120 Day Accts";#N/A,#N/A,FALSE,"Tickmarks"}</definedName>
    <definedName name="CX" hidden="1">{#N/A,#N/A,FALSE,"Aging Summary";#N/A,#N/A,FALSE,"Ratio Analysis";#N/A,#N/A,FALSE,"Test 120 Day Accts";#N/A,#N/A,FALSE,"Tickmarks"}</definedName>
    <definedName name="CXC">#REF!</definedName>
    <definedName name="CXP">#REF!</definedName>
    <definedName name="D" localSheetId="13" hidden="1">{"PYGT",#N/A,FALSE,"PYG";"ACTIT",#N/A,FALSE,"BCE_GRAL-ACTIVO";"PASIT",#N/A,FALSE,"BCE_GRAL-PASIVO-PATRIM";"CAJAT",#N/A,FALSE,"CAJA"}</definedName>
    <definedName name="D" localSheetId="6" hidden="1">{"PYGT",#N/A,FALSE,"PYG";"ACTIT",#N/A,FALSE,"BCE_GRAL-ACTIVO";"PASIT",#N/A,FALSE,"BCE_GRAL-PASIVO-PATRIM";"CAJAT",#N/A,FALSE,"CAJA"}</definedName>
    <definedName name="D" hidden="1">{"PYGT",#N/A,FALSE,"PYG";"ACTIT",#N/A,FALSE,"BCE_GRAL-ACTIVO";"PASIT",#N/A,FALSE,"BCE_GRAL-PASIVO-PATRIM";"CAJAT",#N/A,FALSE,"CAJA"}</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base_MI">#REF!</definedName>
    <definedName name="dato">#REF!</definedName>
    <definedName name="Datos">#REF!</definedName>
    <definedName name="DATOS0">#REF!</definedName>
    <definedName name="DATOS01">#REF!</definedName>
    <definedName name="DATOS02">#REF!</definedName>
    <definedName name="DATOS03">#REF!</definedName>
    <definedName name="DATOS0A">#REF!</definedName>
    <definedName name="DATOS0B">#REF!</definedName>
    <definedName name="DATOS0C">#REF!</definedName>
    <definedName name="DATOS1">#REF!</definedName>
    <definedName name="DATOS11">#REF!</definedName>
    <definedName name="DATOS1A">#REF!</definedName>
    <definedName name="DATOS1B">#REF!</definedName>
    <definedName name="DATOS1C">#REF!</definedName>
    <definedName name="DATOS1E">#REF!</definedName>
    <definedName name="DATOS1T">#REF!</definedName>
    <definedName name="DATOS2">#REF!</definedName>
    <definedName name="DATOS3">#REF!</definedName>
    <definedName name="DATOSA">#REF!</definedName>
    <definedName name="DATOSB">#REF!</definedName>
    <definedName name="DATOSE">#REF!</definedName>
    <definedName name="DATOSE1">#REF!</definedName>
    <definedName name="DATOSEX">#REF!</definedName>
    <definedName name="DATOSEY">#REF!</definedName>
    <definedName name="DATOSI">#REF!</definedName>
    <definedName name="DatosOct">#REF!</definedName>
    <definedName name="DATOSP">#REF!</definedName>
    <definedName name="DATOSP1">#REF!</definedName>
    <definedName name="DATOSPX">#REF!</definedName>
    <definedName name="DATOSPY">#REF!</definedName>
    <definedName name="DATOST">#REF!</definedName>
    <definedName name="DATOST1">#REF!</definedName>
    <definedName name="Days">365</definedName>
    <definedName name="db">#REF!</definedName>
    <definedName name="DBCM">#REF!</definedName>
    <definedName name="DBNAME1">#REF!</definedName>
    <definedName name="DBUSERNAME1">#REF!</definedName>
    <definedName name="DC">#REF!</definedName>
    <definedName name="dd" localSheetId="13" hidden="1">{#N/A,#N/A,FALSE,"balance";#N/A,#N/A,FALSE,"PYG"}</definedName>
    <definedName name="dd" localSheetId="6" hidden="1">{#N/A,#N/A,FALSE,"balance";#N/A,#N/A,FALSE,"PYG"}</definedName>
    <definedName name="dd" hidden="1">{#N/A,#N/A,FALSE,"balance";#N/A,#N/A,FALSE,"PYG"}</definedName>
    <definedName name="DDDDDD" localSheetId="13" hidden="1">{"PYGS",#N/A,FALSE,"PYG";"ACTIS",#N/A,FALSE,"BCE_GRAL-ACTIVO";"PASIS",#N/A,FALSE,"BCE_GRAL-PASIVO-PATRIM";"CAJAS",#N/A,FALSE,"CAJA"}</definedName>
    <definedName name="DDDDDD" localSheetId="6" hidden="1">{"PYGS",#N/A,FALSE,"PYG";"ACTIS",#N/A,FALSE,"BCE_GRAL-ACTIVO";"PASIS",#N/A,FALSE,"BCE_GRAL-PASIVO-PATRIM";"CAJAS",#N/A,FALSE,"CAJA"}</definedName>
    <definedName name="DDDDDD" hidden="1">{"PYGS",#N/A,FALSE,"PYG";"ACTIS",#N/A,FALSE,"BCE_GRAL-ACTIVO";"PASIS",#N/A,FALSE,"BCE_GRAL-PASIVO-PATRIM";"CAJAS",#N/A,FALSE,"CAJA"}</definedName>
    <definedName name="ddddddd" localSheetId="13" hidden="1">{"PYGS",#N/A,FALSE,"PYG";"ACTIS",#N/A,FALSE,"BCE_GRAL-ACTIVO";"PASIS",#N/A,FALSE,"BCE_GRAL-PASIVO-PATRIM";"CAJAS",#N/A,FALSE,"CAJA"}</definedName>
    <definedName name="ddddddd" localSheetId="6" hidden="1">{"PYGS",#N/A,FALSE,"PYG";"ACTIS",#N/A,FALSE,"BCE_GRAL-ACTIVO";"PASIS",#N/A,FALSE,"BCE_GRAL-PASIVO-PATRIM";"CAJAS",#N/A,FALSE,"CAJA"}</definedName>
    <definedName name="ddddddd" hidden="1">{"PYGS",#N/A,FALSE,"PYG";"ACTIS",#N/A,FALSE,"BCE_GRAL-ACTIVO";"PASIS",#N/A,FALSE,"BCE_GRAL-PASIVO-PATRIM";"CAJAS",#N/A,FALSE,"CAJA"}</definedName>
    <definedName name="ddr" localSheetId="13" hidden="1">{#N/A,#N/A,FALSE,"balance";#N/A,#N/A,FALSE,"PYG"}</definedName>
    <definedName name="ddr" localSheetId="6" hidden="1">{#N/A,#N/A,FALSE,"balance";#N/A,#N/A,FALSE,"PYG"}</definedName>
    <definedName name="ddr" hidden="1">{#N/A,#N/A,FALSE,"balance";#N/A,#N/A,FALSE,"PYG"}</definedName>
    <definedName name="DEDT">#REF!</definedName>
    <definedName name="DEDUCCIONES">#REF!</definedName>
    <definedName name="DEDUCCIONES1">#REF!</definedName>
    <definedName name="DEDUCCIONES1A">#REF!</definedName>
    <definedName name="DEDUCCIONES1B">#REF!</definedName>
    <definedName name="DEDUCCIONES1C">#REF!</definedName>
    <definedName name="DEDUCCIONES1D">#REF!</definedName>
    <definedName name="DEDUCCIONESA">#REF!</definedName>
    <definedName name="DEDUCCIONESB">#REF!</definedName>
    <definedName name="DEDUCCIONESC">#REF!</definedName>
    <definedName name="deduccionesx">#REF!</definedName>
    <definedName name="DEDUCCIONESY">#REF!</definedName>
    <definedName name="deduccionx">#REF!</definedName>
    <definedName name="DELETELOGICTYPE1">#REF!</definedName>
    <definedName name="DELOITTE">#REF!</definedName>
    <definedName name="Departamental">#REF!</definedName>
    <definedName name="derecho">#REF!</definedName>
    <definedName name="DESCRIPCIONES">#REF!</definedName>
    <definedName name="DESCUENTOS">#REF!</definedName>
    <definedName name="DESFRE" localSheetId="13" hidden="1">{#N/A,#N/A,FALSE,"GRAFICO";#N/A,#N/A,FALSE,"CAJA (2)";#N/A,#N/A,FALSE,"TERCEROS-PROMEDIO";#N/A,#N/A,FALSE,"CAJA";#N/A,#N/A,FALSE,"INGRESOS1995-2003";#N/A,#N/A,FALSE,"GASTOS1995-2003"}</definedName>
    <definedName name="DESFRE" localSheetId="6" hidden="1">{#N/A,#N/A,FALSE,"GRAFICO";#N/A,#N/A,FALSE,"CAJA (2)";#N/A,#N/A,FALSE,"TERCEROS-PROMEDIO";#N/A,#N/A,FALSE,"CAJA";#N/A,#N/A,FALSE,"INGRESOS1995-2003";#N/A,#N/A,FALSE,"GASTOS1995-2003"}</definedName>
    <definedName name="DESFRE" hidden="1">{#N/A,#N/A,FALSE,"GRAFICO";#N/A,#N/A,FALSE,"CAJA (2)";#N/A,#N/A,FALSE,"TERCEROS-PROMEDIO";#N/A,#N/A,FALSE,"CAJA";#N/A,#N/A,FALSE,"INGRESOS1995-2003";#N/A,#N/A,FALSE,"GASTOS1995-2003"}</definedName>
    <definedName name="DESPRE">#REF!</definedName>
    <definedName name="DETALEL_GASTOS">#REF!</definedName>
    <definedName name="detalle">#REF!</definedName>
    <definedName name="DetalleImpExp" localSheetId="6">#REF!,#REF!,#REF!,#REF!,#REF!,#REF!,#REF!,#REF!,#REF!,#REF!,#REF!,#REF!,#REF!,#REF!</definedName>
    <definedName name="DetalleImpExp">#REF!,#REF!,#REF!,#REF!,#REF!,#REF!,#REF!,#REF!,#REF!,#REF!,#REF!,#REF!,#REF!,#REF!</definedName>
    <definedName name="DEX" localSheetId="6">#REF!</definedName>
    <definedName name="DEX">#REF!</definedName>
    <definedName name="dffff" localSheetId="13" hidden="1">{#N/A,#N/A,FALSE,"balance";#N/A,#N/A,FALSE,"PYG"}</definedName>
    <definedName name="dffff" localSheetId="6" hidden="1">{#N/A,#N/A,FALSE,"balance";#N/A,#N/A,FALSE,"PYG"}</definedName>
    <definedName name="dffff" hidden="1">{#N/A,#N/A,FALSE,"balance";#N/A,#N/A,FALSE,"PYG"}</definedName>
    <definedName name="dfg" localSheetId="13" hidden="1">{#N/A,#N/A,FALSE,"balance";#N/A,#N/A,FALSE,"PYG"}</definedName>
    <definedName name="dfg" localSheetId="6" hidden="1">{#N/A,#N/A,FALSE,"balance";#N/A,#N/A,FALSE,"PYG"}</definedName>
    <definedName name="dfg" hidden="1">{#N/A,#N/A,FALSE,"balance";#N/A,#N/A,FALSE,"PYG"}</definedName>
    <definedName name="dfs">#REF!</definedName>
    <definedName name="dgffh">#REF!</definedName>
    <definedName name="DGHFHH">#REF!</definedName>
    <definedName name="DHDHJU">#REF!</definedName>
    <definedName name="DialogoOtros">"Dialog Frame 1"</definedName>
    <definedName name="Dias1080">#REF!</definedName>
    <definedName name="Dias1440">#REF!</definedName>
    <definedName name="Dias180">#REF!</definedName>
    <definedName name="Dias1800">#REF!</definedName>
    <definedName name="Dias270">#REF!</definedName>
    <definedName name="Dias30">#REF!</definedName>
    <definedName name="Dias360">#REF!</definedName>
    <definedName name="Dias3600">#REF!</definedName>
    <definedName name="Dias60">#REF!</definedName>
    <definedName name="Dias720">#REF!</definedName>
    <definedName name="Dias90">#REF!</definedName>
    <definedName name="DiasTotal">#REF!</definedName>
    <definedName name="dic">#REF!</definedName>
    <definedName name="DICIEMBRE">#REF!</definedName>
    <definedName name="DIEZ">#REF!</definedName>
    <definedName name="DIEZYNUEVE">#REF!</definedName>
    <definedName name="DIEZYOCHO">#REF!</definedName>
    <definedName name="DIEZYSEIS">#REF!</definedName>
    <definedName name="DIEZYSIETE">#REF!</definedName>
    <definedName name="DIRECTORIO">#REF!</definedName>
    <definedName name="DISTRIBUCION">#REF!</definedName>
    <definedName name="DIVIPAR">#REF!</definedName>
    <definedName name="djkdhfkhdkk">#REF!</definedName>
    <definedName name="DME_Dirty" hidden="1">"False"</definedName>
    <definedName name="DME_DocumentFlags" hidden="1">"1"</definedName>
    <definedName name="DME_DocumentID" hidden="1">"::ODMA\DME-MSE\PC-37552"</definedName>
    <definedName name="DME_DocumentOpened" hidden="1">"Verdadero"</definedName>
    <definedName name="DME_DocumentTitle" hidden="1">"PC-37552 - formulario readquisición de acciones - epsa"</definedName>
    <definedName name="DME_LocalFile" hidden="1">"Falso"</definedName>
    <definedName name="DME_NextWindowNumber" hidden="1">"2"</definedName>
    <definedName name="DOC_SOP_SIE">#REF!</definedName>
    <definedName name="DOCE">#REF!</definedName>
    <definedName name="dolar">#REF!</definedName>
    <definedName name="dólar">#REF!</definedName>
    <definedName name="DON">#REF!</definedName>
    <definedName name="Dos" localSheetId="13" hidden="1">{#N/A,#N/A,FALSE,"SMT1";#N/A,#N/A,FALSE,"SMT2";#N/A,#N/A,FALSE,"Summary";#N/A,#N/A,FALSE,"Graphs";#N/A,#N/A,FALSE,"4 Panel"}</definedName>
    <definedName name="Dos" localSheetId="6" hidden="1">{#N/A,#N/A,FALSE,"SMT1";#N/A,#N/A,FALSE,"SMT2";#N/A,#N/A,FALSE,"Summary";#N/A,#N/A,FALSE,"Graphs";#N/A,#N/A,FALSE,"4 Panel"}</definedName>
    <definedName name="Dos" hidden="1">{#N/A,#N/A,FALSE,"SMT1";#N/A,#N/A,FALSE,"SMT2";#N/A,#N/A,FALSE,"Summary";#N/A,#N/A,FALSE,"Graphs";#N/A,#N/A,FALSE,"4 Panel"}</definedName>
    <definedName name="DR20_">#REF!</definedName>
    <definedName name="DR21_">#REF!</definedName>
    <definedName name="DR22_">#REF!</definedName>
    <definedName name="DR23_">#REF!</definedName>
    <definedName name="DR24_">#REF!</definedName>
    <definedName name="DR25_">#REF!</definedName>
    <definedName name="DR26_">#REF!</definedName>
    <definedName name="DR27_">#REF!</definedName>
    <definedName name="DR28_">#REF!</definedName>
    <definedName name="DRTA">#REF!</definedName>
    <definedName name="DRTA0">#REF!</definedName>
    <definedName name="DRTA1">#REF!</definedName>
    <definedName name="DRTA2">#REF!</definedName>
    <definedName name="DRTA3">#REF!</definedName>
    <definedName name="DRTA4">#REF!</definedName>
    <definedName name="DRTA5">#REF!</definedName>
    <definedName name="drta8">#REF!</definedName>
    <definedName name="drta88">#REF!</definedName>
    <definedName name="DRTA88A">#REF!</definedName>
    <definedName name="DRTA88B">#REF!</definedName>
    <definedName name="DRTAAB">#REF!</definedName>
    <definedName name="DRTAD">#REF!</definedName>
    <definedName name="DS" localSheetId="13" hidden="1">{#N/A,#N/A,FALSE,"Aging Summary";#N/A,#N/A,FALSE,"Ratio Analysis";#N/A,#N/A,FALSE,"Test 120 Day Accts";#N/A,#N/A,FALSE,"Tickmarks"}</definedName>
    <definedName name="DS" localSheetId="6" hidden="1">{#N/A,#N/A,FALSE,"Aging Summary";#N/A,#N/A,FALSE,"Ratio Analysis";#N/A,#N/A,FALSE,"Test 120 Day Accts";#N/A,#N/A,FALSE,"Tickmarks"}</definedName>
    <definedName name="DS" hidden="1">{#N/A,#N/A,FALSE,"Aging Summary";#N/A,#N/A,FALSE,"Ratio Analysis";#N/A,#N/A,FALSE,"Test 120 Day Accts";#N/A,#N/A,FALSE,"Tickmarks"}</definedName>
    <definedName name="DSF_Conjunta">#REF!</definedName>
    <definedName name="DSF_Ecuador">#REF!</definedName>
    <definedName name="DSF_Mercado_Mundial">#REF!</definedName>
    <definedName name="DSF_Perú">#REF!</definedName>
    <definedName name="DSF_Preferencial">#REF!</definedName>
    <definedName name="DSF_Venezuela">#REF!</definedName>
    <definedName name="DT">#REF!</definedName>
    <definedName name="DTM">#REF!</definedName>
    <definedName name="DVVFG">#REF!</definedName>
    <definedName name="DY">#REF!</definedName>
    <definedName name="DYND">#REF!</definedName>
    <definedName name="DYND1">#REF!</definedName>
    <definedName name="E">#REF!</definedName>
    <definedName name="ear" localSheetId="13" hidden="1">{#N/A,#N/A,FALSE,"balance";#N/A,#N/A,FALSE,"PYG"}</definedName>
    <definedName name="ear" localSheetId="6" hidden="1">{#N/A,#N/A,FALSE,"balance";#N/A,#N/A,FALSE,"PYG"}</definedName>
    <definedName name="ear" hidden="1">{#N/A,#N/A,FALSE,"balance";#N/A,#N/A,FALSE,"PYG"}</definedName>
    <definedName name="Ebitda" localSheetId="13" hidden="1">{#N/A,#N/A,FALSE,"GRAFICO";#N/A,#N/A,FALSE,"CAJA (2)";#N/A,#N/A,FALSE,"TERCEROS-PROMEDIO";#N/A,#N/A,FALSE,"CAJA";#N/A,#N/A,FALSE,"INGRESOS1995-2003";#N/A,#N/A,FALSE,"GASTOS1995-2003"}</definedName>
    <definedName name="Ebitda" localSheetId="6" hidden="1">{#N/A,#N/A,FALSE,"GRAFICO";#N/A,#N/A,FALSE,"CAJA (2)";#N/A,#N/A,FALSE,"TERCEROS-PROMEDIO";#N/A,#N/A,FALSE,"CAJA";#N/A,#N/A,FALSE,"INGRESOS1995-2003";#N/A,#N/A,FALSE,"GASTOS1995-2003"}</definedName>
    <definedName name="Ebitda" hidden="1">{#N/A,#N/A,FALSE,"GRAFICO";#N/A,#N/A,FALSE,"CAJA (2)";#N/A,#N/A,FALSE,"TERCEROS-PROMEDIO";#N/A,#N/A,FALSE,"CAJA";#N/A,#N/A,FALSE,"INGRESOS1995-2003";#N/A,#N/A,FALSE,"GASTOS1995-2003"}</definedName>
    <definedName name="EBITDA_CETSA">#REF!</definedName>
    <definedName name="ed">#REF!</definedName>
    <definedName name="EDAD">#REF!</definedName>
    <definedName name="EDIFICIOS">#REF!</definedName>
    <definedName name="EDIFICIOS1">#REF!</definedName>
    <definedName name="EDIFICIOST">#REF!</definedName>
    <definedName name="ee" localSheetId="13" hidden="1">{#N/A,#N/A,FALSE,"balance";#N/A,#N/A,FALSE,"PYG"}</definedName>
    <definedName name="ee" localSheetId="6" hidden="1">{#N/A,#N/A,FALSE,"balance";#N/A,#N/A,FALSE,"PYG"}</definedName>
    <definedName name="ee" hidden="1">{#N/A,#N/A,FALSE,"balance";#N/A,#N/A,FALSE,"PYG"}</definedName>
    <definedName name="EEGG">#REF!</definedName>
    <definedName name="efff">#REF!</definedName>
    <definedName name="efraín_marmolejo">#REF!</definedName>
    <definedName name="Ejecución_presupuestal">#REF!</definedName>
    <definedName name="ejemekfl">#REF!</definedName>
    <definedName name="El_Cairo_Cabaña">#REF!</definedName>
    <definedName name="electricaribeLP" localSheetId="13" hidden="1">{#N/A,#N/A,FALSE,"Aging Summary";#N/A,#N/A,FALSE,"Ratio Analysis";#N/A,#N/A,FALSE,"Test 120 Day Accts";#N/A,#N/A,FALSE,"Tickmarks"}</definedName>
    <definedName name="electricaribeLP" localSheetId="6" hidden="1">{#N/A,#N/A,FALSE,"Aging Summary";#N/A,#N/A,FALSE,"Ratio Analysis";#N/A,#N/A,FALSE,"Test 120 Day Accts";#N/A,#N/A,FALSE,"Tickmarks"}</definedName>
    <definedName name="electricaribeLP" hidden="1">{#N/A,#N/A,FALSE,"Aging Summary";#N/A,#N/A,FALSE,"Ratio Analysis";#N/A,#N/A,FALSE,"Test 120 Day Accts";#N/A,#N/A,FALSE,"Tickmarks"}</definedName>
    <definedName name="EMP_FIC">#REF!</definedName>
    <definedName name="EMPRE">#REF!</definedName>
    <definedName name="EMPRESA">#REF!</definedName>
    <definedName name="EMPRESA1">#REF!</definedName>
    <definedName name="EMPRESA5C">#REF!</definedName>
    <definedName name="EMPRESA5D">#REF!</definedName>
    <definedName name="EMPRESAA">#REF!</definedName>
    <definedName name="EMPRESAIVA">#REF!</definedName>
    <definedName name="EMPRESAS">#REF!</definedName>
    <definedName name="ENANO" localSheetId="13" hidden="1">{#N/A,#N/A,FALSE,"Aging Summary";#N/A,#N/A,FALSE,"Ratio Analysis";#N/A,#N/A,FALSE,"Test 120 Day Accts";#N/A,#N/A,FALSE,"Tickmarks"}</definedName>
    <definedName name="ENANO" localSheetId="6" hidden="1">{#N/A,#N/A,FALSE,"Aging Summary";#N/A,#N/A,FALSE,"Ratio Analysis";#N/A,#N/A,FALSE,"Test 120 Day Accts";#N/A,#N/A,FALSE,"Tickmarks"}</definedName>
    <definedName name="ENANO" hidden="1">{#N/A,#N/A,FALSE,"Aging Summary";#N/A,#N/A,FALSE,"Ratio Analysis";#N/A,#N/A,FALSE,"Test 120 Day Accts";#N/A,#N/A,FALSE,"Tickmarks"}</definedName>
    <definedName name="END">#REF!</definedName>
    <definedName name="END1A">#REF!</definedName>
    <definedName name="ENDA">#REF!</definedName>
    <definedName name="ENDA1">#REF!</definedName>
    <definedName name="ENDB">#REF!</definedName>
    <definedName name="ENDB1">#REF!</definedName>
    <definedName name="ENDC">#REF!</definedName>
    <definedName name="ENDC1">#REF!</definedName>
    <definedName name="ENDD">#REF!</definedName>
    <definedName name="ENDD1">#REF!</definedName>
    <definedName name="ENDE">#REF!</definedName>
    <definedName name="ENDE1">#REF!</definedName>
    <definedName name="ENDT1">#REF!</definedName>
    <definedName name="ENDT2">#REF!</definedName>
    <definedName name="ENE">#REF!</definedName>
    <definedName name="ener">#REF!</definedName>
    <definedName name="energia">#REF!</definedName>
    <definedName name="enero">#REF!</definedName>
    <definedName name="ENTER">#REF!</definedName>
    <definedName name="ENTER1">#REF!</definedName>
    <definedName name="ENTRA">#REF!</definedName>
    <definedName name="ENTRADA">#REF!</definedName>
    <definedName name="EPSA">#REF!</definedName>
    <definedName name="EPSA_ESP">#REF!</definedName>
    <definedName name="Equivalencia">#REF!</definedName>
    <definedName name="er" localSheetId="13" hidden="1">{#N/A,#N/A,FALSE,"balance";#N/A,#N/A,FALSE,"PYG"}</definedName>
    <definedName name="er" localSheetId="6" hidden="1">{#N/A,#N/A,FALSE,"balance";#N/A,#N/A,FALSE,"PYG"}</definedName>
    <definedName name="er" hidden="1">{#N/A,#N/A,FALSE,"balance";#N/A,#N/A,FALSE,"PYG"}</definedName>
    <definedName name="ERD" localSheetId="13" hidden="1">{#N/A,#N/A,FALSE,"Aging Summary";#N/A,#N/A,FALSE,"Ratio Analysis";#N/A,#N/A,FALSE,"Test 120 Day Accts";#N/A,#N/A,FALSE,"Tickmarks"}</definedName>
    <definedName name="ERD" localSheetId="6" hidden="1">{#N/A,#N/A,FALSE,"Aging Summary";#N/A,#N/A,FALSE,"Ratio Analysis";#N/A,#N/A,FALSE,"Test 120 Day Accts";#N/A,#N/A,FALSE,"Tickmarks"}</definedName>
    <definedName name="ERD" hidden="1">{#N/A,#N/A,FALSE,"Aging Summary";#N/A,#N/A,FALSE,"Ratio Analysis";#N/A,#N/A,FALSE,"Test 120 Day Accts";#N/A,#N/A,FALSE,"Tickmarks"}</definedName>
    <definedName name="ERE" localSheetId="13" hidden="1">{"'18'!$A$5:$M$18"}</definedName>
    <definedName name="ERE" localSheetId="6" hidden="1">{"'18'!$A$5:$M$18"}</definedName>
    <definedName name="ERE" hidden="1">{"'18'!$A$5:$M$18"}</definedName>
    <definedName name="erer">#REF!</definedName>
    <definedName name="ERROR">#REF!</definedName>
    <definedName name="ert" localSheetId="13" hidden="1">{#N/A,#N/A,FALSE,"balance";#N/A,#N/A,FALSE,"PYG"}</definedName>
    <definedName name="ert" localSheetId="6" hidden="1">{#N/A,#N/A,FALSE,"balance";#N/A,#N/A,FALSE,"PYG"}</definedName>
    <definedName name="ert" hidden="1">{#N/A,#N/A,FALSE,"balance";#N/A,#N/A,FALSE,"PYG"}</definedName>
    <definedName name="erw">#REF!</definedName>
    <definedName name="ESCENARIO" localSheetId="13" hidden="1">{#N/A,#N/A,FALSE,"GRAFICO";#N/A,#N/A,FALSE,"CAJA (2)";#N/A,#N/A,FALSE,"TERCEROS-PROMEDIO";#N/A,#N/A,FALSE,"CAJA";#N/A,#N/A,FALSE,"INGRESOS1995-2003";#N/A,#N/A,FALSE,"GASTOS1995-2003"}</definedName>
    <definedName name="ESCENARIO" localSheetId="6" hidden="1">{#N/A,#N/A,FALSE,"GRAFICO";#N/A,#N/A,FALSE,"CAJA (2)";#N/A,#N/A,FALSE,"TERCEROS-PROMEDIO";#N/A,#N/A,FALSE,"CAJA";#N/A,#N/A,FALSE,"INGRESOS1995-2003";#N/A,#N/A,FALSE,"GASTOS1995-2003"}</definedName>
    <definedName name="ESCENARIO" hidden="1">{#N/A,#N/A,FALSE,"GRAFICO";#N/A,#N/A,FALSE,"CAJA (2)";#N/A,#N/A,FALSE,"TERCEROS-PROMEDIO";#N/A,#N/A,FALSE,"CAJA";#N/A,#N/A,FALSE,"INGRESOS1995-2003";#N/A,#N/A,FALSE,"GASTOS1995-2003"}</definedName>
    <definedName name="ESCENARIOS">#REF!</definedName>
    <definedName name="est">#REF!</definedName>
    <definedName name="EST_GEN_SIE">#REF!</definedName>
    <definedName name="este" localSheetId="13" hidden="1">{"PYGT",#N/A,FALSE,"PYG";"ACTIT",#N/A,FALSE,"BCE_GRAL-ACTIVO";"PASIT",#N/A,FALSE,"BCE_GRAL-PASIVO-PATRIM";"CAJAT",#N/A,FALSE,"CAJA"}</definedName>
    <definedName name="este" localSheetId="6" hidden="1">{"PYGT",#N/A,FALSE,"PYG";"ACTIT",#N/A,FALSE,"BCE_GRAL-ACTIVO";"PASIT",#N/A,FALSE,"BCE_GRAL-PASIVO-PATRIM";"CAJAT",#N/A,FALSE,"CAJA"}</definedName>
    <definedName name="este" hidden="1">{"PYGT",#N/A,FALSE,"PYG";"ACTIT",#N/A,FALSE,"BCE_GRAL-ACTIVO";"PASIT",#N/A,FALSE,"BCE_GRAL-PASIVO-PATRIM";"CAJAT",#N/A,FALSE,"CAJA"}</definedName>
    <definedName name="ESTEWW" localSheetId="13" hidden="1">{#N/A,#N/A,FALSE,"GRAFICO";#N/A,#N/A,FALSE,"CAJA (2)";#N/A,#N/A,FALSE,"TERCEROS-PROMEDIO";#N/A,#N/A,FALSE,"CAJA";#N/A,#N/A,FALSE,"INGRESOS1995-2003";#N/A,#N/A,FALSE,"GASTOS1995-2003"}</definedName>
    <definedName name="ESTEWW" localSheetId="6" hidden="1">{#N/A,#N/A,FALSE,"GRAFICO";#N/A,#N/A,FALSE,"CAJA (2)";#N/A,#N/A,FALSE,"TERCEROS-PROMEDIO";#N/A,#N/A,FALSE,"CAJA";#N/A,#N/A,FALSE,"INGRESOS1995-2003";#N/A,#N/A,FALSE,"GASTOS1995-2003"}</definedName>
    <definedName name="ESTEWW" hidden="1">{#N/A,#N/A,FALSE,"GRAFICO";#N/A,#N/A,FALSE,"CAJA (2)";#N/A,#N/A,FALSE,"TERCEROS-PROMEDIO";#N/A,#N/A,FALSE,"CAJA";#N/A,#N/A,FALSE,"INGRESOS1995-2003";#N/A,#N/A,FALSE,"GASTOS1995-2003"}</definedName>
    <definedName name="Estoquees" localSheetId="13" hidden="1">{#N/A,#N/A,FALSE,"Aging Summary";#N/A,#N/A,FALSE,"Ratio Analysis";#N/A,#N/A,FALSE,"Test 120 Day Accts";#N/A,#N/A,FALSE,"Tickmarks"}</definedName>
    <definedName name="Estoquees" localSheetId="6" hidden="1">{#N/A,#N/A,FALSE,"Aging Summary";#N/A,#N/A,FALSE,"Ratio Analysis";#N/A,#N/A,FALSE,"Test 120 Day Accts";#N/A,#N/A,FALSE,"Tickmarks"}</definedName>
    <definedName name="Estoquees" hidden="1">{#N/A,#N/A,FALSE,"Aging Summary";#N/A,#N/A,FALSE,"Ratio Analysis";#N/A,#N/A,FALSE,"Test 120 Day Accts";#N/A,#N/A,FALSE,"Tickmarks"}</definedName>
    <definedName name="estoquees1" localSheetId="13" hidden="1">{#N/A,#N/A,FALSE,"Aging Summary";#N/A,#N/A,FALSE,"Ratio Analysis";#N/A,#N/A,FALSE,"Test 120 Day Accts";#N/A,#N/A,FALSE,"Tickmarks"}</definedName>
    <definedName name="estoquees1" localSheetId="6" hidden="1">{#N/A,#N/A,FALSE,"Aging Summary";#N/A,#N/A,FALSE,"Ratio Analysis";#N/A,#N/A,FALSE,"Test 120 Day Accts";#N/A,#N/A,FALSE,"Tickmarks"}</definedName>
    <definedName name="estoquees1" hidden="1">{#N/A,#N/A,FALSE,"Aging Summary";#N/A,#N/A,FALSE,"Ratio Analysis";#N/A,#N/A,FALSE,"Test 120 Day Accts";#N/A,#N/A,FALSE,"Tickmarks"}</definedName>
    <definedName name="estoquees2" localSheetId="13" hidden="1">{#N/A,#N/A,FALSE,"Aging Summary";#N/A,#N/A,FALSE,"Ratio Analysis";#N/A,#N/A,FALSE,"Test 120 Day Accts";#N/A,#N/A,FALSE,"Tickmarks"}</definedName>
    <definedName name="estoquees2" localSheetId="6" hidden="1">{#N/A,#N/A,FALSE,"Aging Summary";#N/A,#N/A,FALSE,"Ratio Analysis";#N/A,#N/A,FALSE,"Test 120 Day Accts";#N/A,#N/A,FALSE,"Tickmarks"}</definedName>
    <definedName name="estoquees2" hidden="1">{#N/A,#N/A,FALSE,"Aging Summary";#N/A,#N/A,FALSE,"Ratio Analysis";#N/A,#N/A,FALSE,"Test 120 Day Accts";#N/A,#N/A,FALSE,"Tickmarks"}</definedName>
    <definedName name="estre" localSheetId="13" hidden="1">{#N/A,#N/A,FALSE,"GRAFICO";#N/A,#N/A,FALSE,"CAJA (2)";#N/A,#N/A,FALSE,"TERCEROS-PROMEDIO";#N/A,#N/A,FALSE,"CAJA";#N/A,#N/A,FALSE,"INGRESOS1995-2003";#N/A,#N/A,FALSE,"GASTOS1995-2003"}</definedName>
    <definedName name="estre" localSheetId="6" hidden="1">{#N/A,#N/A,FALSE,"GRAFICO";#N/A,#N/A,FALSE,"CAJA (2)";#N/A,#N/A,FALSE,"TERCEROS-PROMEDIO";#N/A,#N/A,FALSE,"CAJA";#N/A,#N/A,FALSE,"INGRESOS1995-2003";#N/A,#N/A,FALSE,"GASTOS1995-2003"}</definedName>
    <definedName name="estre" hidden="1">{#N/A,#N/A,FALSE,"GRAFICO";#N/A,#N/A,FALSE,"CAJA (2)";#N/A,#N/A,FALSE,"TERCEROS-PROMEDIO";#N/A,#N/A,FALSE,"CAJA";#N/A,#N/A,FALSE,"INGRESOS1995-2003";#N/A,#N/A,FALSE,"GASTOS1995-2003"}</definedName>
    <definedName name="Estruct">#REF!</definedName>
    <definedName name="etert">#REF!</definedName>
    <definedName name="eumelia_colonia">#REF!</definedName>
    <definedName name="EUR">#REF!</definedName>
    <definedName name="EuroIndex">#REF!</definedName>
    <definedName name="ev.Calculation" hidden="1">-4135</definedName>
    <definedName name="ev.Initialized" hidden="1">FALSE()</definedName>
    <definedName name="EVA">#REF!</definedName>
    <definedName name="evaluados">#REF!</definedName>
    <definedName name="evtr">#REF!</definedName>
    <definedName name="ew">#REF!</definedName>
    <definedName name="ewew" localSheetId="13" hidden="1">{"'18'!$A$5:$M$18"}</definedName>
    <definedName name="ewew" localSheetId="6" hidden="1">{"'18'!$A$5:$M$18"}</definedName>
    <definedName name="ewew" hidden="1">{"'18'!$A$5:$M$18"}</definedName>
    <definedName name="EWQ" localSheetId="13" hidden="1">{#N/A,#N/A,FALSE,"Aging Summary";#N/A,#N/A,FALSE,"Ratio Analysis";#N/A,#N/A,FALSE,"Test 120 Day Accts";#N/A,#N/A,FALSE,"Tickmarks"}</definedName>
    <definedName name="EWQ" localSheetId="6" hidden="1">{#N/A,#N/A,FALSE,"Aging Summary";#N/A,#N/A,FALSE,"Ratio Analysis";#N/A,#N/A,FALSE,"Test 120 Day Accts";#N/A,#N/A,FALSE,"Tickmarks"}</definedName>
    <definedName name="EWQ" hidden="1">{#N/A,#N/A,FALSE,"Aging Summary";#N/A,#N/A,FALSE,"Ratio Analysis";#N/A,#N/A,FALSE,"Test 120 Day Accts";#N/A,#N/A,FALSE,"Tickmarks"}</definedName>
    <definedName name="ewqasd">#REF!</definedName>
    <definedName name="ex">#REF!</definedName>
    <definedName name="Excel_BuiltIn_Print_Titles_1">#REF!</definedName>
    <definedName name="EXHBK">#REF!</definedName>
    <definedName name="Exis_Btura_Blanco">#REF!</definedName>
    <definedName name="Exis_Btura_Crudo">#REF!</definedName>
    <definedName name="Exis_Buga_Blanco">#REF!</definedName>
    <definedName name="Exis_Buga_Crudo">#REF!</definedName>
    <definedName name="Exis_Cartagena_Blanco">#REF!</definedName>
    <definedName name="Exis_Cartagena_Crudo">#REF!</definedName>
    <definedName name="Exis_Ingenio_Blanco">#REF!</definedName>
    <definedName name="Exis_Ingenio_Crudo">#REF!</definedName>
    <definedName name="Exis_Palmira_Blanco">#REF!</definedName>
    <definedName name="Exis_Palmira_Crudo">#REF!</definedName>
    <definedName name="EXPORTACIONES">#REF!</definedName>
    <definedName name="EXTERIOR" localSheetId="6">#REF!,#REF!</definedName>
    <definedName name="EXTERIOR">#REF!,#REF!</definedName>
    <definedName name="F.1.1." localSheetId="6">#REF!</definedName>
    <definedName name="F.1.1.">#REF!</definedName>
    <definedName name="F.1.1._VOLVER" localSheetId="6">#REF!</definedName>
    <definedName name="F.1.1._VOLVER">#REF!</definedName>
    <definedName name="F.1.1.1." localSheetId="6">#REF!</definedName>
    <definedName name="F.1.1.1.">#REF!</definedName>
    <definedName name="F.1.1.2.">#REF!</definedName>
    <definedName name="F.1.1.3.">#REF!</definedName>
    <definedName name="F.1.1.4.">#REF!</definedName>
    <definedName name="F.1.1.5.">#REF!</definedName>
    <definedName name="F.1.2._VOLVER">#REF!</definedName>
    <definedName name="F.1.2.1.">#REF!</definedName>
    <definedName name="F.1.2.2.">#REF!</definedName>
    <definedName name="F.1.2.3.">#REF!</definedName>
    <definedName name="F.1.2.4.">#REF!</definedName>
    <definedName name="F.1.2.5.">#REF!</definedName>
    <definedName name="F.1.2.5._VOLVER">#REF!</definedName>
    <definedName name="F.1.2.5.1.">#REF!</definedName>
    <definedName name="F.1.2.5.2.">#REF!</definedName>
    <definedName name="F.1.2.5.3.">#REF!</definedName>
    <definedName name="F.1.2.5.4.">#REF!</definedName>
    <definedName name="F.1.2.7.">#REF!</definedName>
    <definedName name="F.1.3.1.">#REF!</definedName>
    <definedName name="F.1.3.1._VOLVER">#REF!</definedName>
    <definedName name="F.1.5.">#REF!</definedName>
    <definedName name="F.2.">#REF!</definedName>
    <definedName name="F.2._VOLVER">#REF!</definedName>
    <definedName name="F.2.1.">#REF!</definedName>
    <definedName name="F.2.1._VOLVER">#REF!</definedName>
    <definedName name="F.2.1.1.">#REF!</definedName>
    <definedName name="F.2.1.1._VOLVER">#REF!</definedName>
    <definedName name="F.2.1.2.">#REF!</definedName>
    <definedName name="F.2.1.3.">#REF!</definedName>
    <definedName name="F.2.1.4.">#REF!</definedName>
    <definedName name="F.2.2.1.">#REF!</definedName>
    <definedName name="F.2.2.1._VOLVER">#REF!</definedName>
    <definedName name="F.2.2.2.">#REF!</definedName>
    <definedName name="F.2.3">#REF!</definedName>
    <definedName name="F.2.3.">#REF!</definedName>
    <definedName name="F.2.3._VOLVER">#REF!</definedName>
    <definedName name="F.2.3.1">#REF!</definedName>
    <definedName name="F.2.3.1.">#REF!</definedName>
    <definedName name="F.2.3.1._VOLVER">#REF!</definedName>
    <definedName name="F.2.3.2">#REF!</definedName>
    <definedName name="F.2.3.2.">#REF!</definedName>
    <definedName name="F.2.3.3">#REF!</definedName>
    <definedName name="F.2.3.3.">#REF!</definedName>
    <definedName name="F.2.3.4.">#REF!</definedName>
    <definedName name="F.2.4.">#REF!</definedName>
    <definedName name="F.2.4._VOLVER">#REF!</definedName>
    <definedName name="F.2.4.1.">#REF!</definedName>
    <definedName name="F.2.4.1._VOLVER">#REF!</definedName>
    <definedName name="F.2.4.2">#REF!</definedName>
    <definedName name="F.2.4.2.">#REF!</definedName>
    <definedName name="F.2.4.3.">#REF!</definedName>
    <definedName name="F.2.4.4.">#REF!</definedName>
    <definedName name="F.2_VOLVER">#REF!</definedName>
    <definedName name="F.3.3.">#REF!</definedName>
    <definedName name="F.3.3._VOLVER">#REF!</definedName>
    <definedName name="F.3.3.1.">#REF!</definedName>
    <definedName name="F.3.3.2.">#REF!</definedName>
    <definedName name="F.3.4.">#REF!</definedName>
    <definedName name="F.3.4._VOLVER">#REF!</definedName>
    <definedName name="F.3.4.1.">#REF!</definedName>
    <definedName name="F.3.4.2.">#REF!</definedName>
    <definedName name="F1.">#REF!</definedName>
    <definedName name="F1._Incrementar_ventas_con_rentabilidad.__Jair_Salazar">#REF!</definedName>
    <definedName name="F1._Volver">#REF!</definedName>
    <definedName name="F1.1">#REF!</definedName>
    <definedName name="F1.2">#REF!</definedName>
    <definedName name="F1.3">#REF!</definedName>
    <definedName name="F2.">#REF!</definedName>
    <definedName name="F2._VOLVER">#REF!</definedName>
    <definedName name="F2.1">#REF!</definedName>
    <definedName name="F2.2">#REF!</definedName>
    <definedName name="F2.3">#REF!</definedName>
    <definedName name="F2.3.">#REF!</definedName>
    <definedName name="F2.4">#REF!</definedName>
    <definedName name="F3.">#REF!</definedName>
    <definedName name="F3.1">#REF!</definedName>
    <definedName name="fa">#REF!</definedName>
    <definedName name="Factores">#REF!</definedName>
    <definedName name="Factores1">#REF!</definedName>
    <definedName name="Factores2">#REF!</definedName>
    <definedName name="Factores3">#REF!</definedName>
    <definedName name="FactoresDec">#REF!</definedName>
    <definedName name="FACTURACION_MARZO_DEL_2000">#REF!</definedName>
    <definedName name="FACTURACION_NO_REGULADOS_DATOS">#REF!</definedName>
    <definedName name="FACTURACION_PEAJES_COMER_DATOS">#REF!</definedName>
    <definedName name="FACTURACION_PEAJES_DATOS">#REF!</definedName>
    <definedName name="facturacionTesoreria">#REF!</definedName>
    <definedName name="FACTURAS">#REF!</definedName>
    <definedName name="fanny_marmolejo">#REF!</definedName>
    <definedName name="FAROL" localSheetId="13" hidden="1">{"PYGT",#N/A,FALSE,"PYG";"ACTIT",#N/A,FALSE,"BCE_GRAL-ACTIVO";"PASIT",#N/A,FALSE,"BCE_GRAL-PASIVO-PATRIM";"CAJAT",#N/A,FALSE,"CAJA"}</definedName>
    <definedName name="FAROL" localSheetId="6" hidden="1">{"PYGT",#N/A,FALSE,"PYG";"ACTIT",#N/A,FALSE,"BCE_GRAL-ACTIVO";"PASIT",#N/A,FALSE,"BCE_GRAL-PASIVO-PATRIM";"CAJAT",#N/A,FALSE,"CAJA"}</definedName>
    <definedName name="FAROL" hidden="1">{"PYGT",#N/A,FALSE,"PYG";"ACTIT",#N/A,FALSE,"BCE_GRAL-ACTIVO";"PASIT",#N/A,FALSE,"BCE_GRAL-PASIVO-PATRIM";"CAJAT",#N/A,FALSE,"CAJA"}</definedName>
    <definedName name="FB_Comb">#REF!</definedName>
    <definedName name="FB_ITCR">#REF!</definedName>
    <definedName name="FB_Maq">#REF!</definedName>
    <definedName name="FB_Rieg">#REF!</definedName>
    <definedName name="FCL_CETSA">#REF!</definedName>
    <definedName name="FCL_Financiero">#REF!</definedName>
    <definedName name="FCL_Operacional">#REF!</definedName>
    <definedName name="FD156d" localSheetId="13" hidden="1">{#N/A,#N/A,FALSE,"balance";#N/A,#N/A,FALSE,"PYG"}</definedName>
    <definedName name="FD156d" localSheetId="6" hidden="1">{#N/A,#N/A,FALSE,"balance";#N/A,#N/A,FALSE,"PYG"}</definedName>
    <definedName name="FD156d" hidden="1">{#N/A,#N/A,FALSE,"balance";#N/A,#N/A,FALSE,"PYG"}</definedName>
    <definedName name="fdfdsf">#REF!</definedName>
    <definedName name="FEB">#REF!</definedName>
    <definedName name="febrero">#REF!</definedName>
    <definedName name="FEC_ACUM">#REF!</definedName>
    <definedName name="FECHA">#REF!</definedName>
    <definedName name="FechaFin">#REF!</definedName>
    <definedName name="FechaIni">#REF!</definedName>
    <definedName name="FENIX">#REF!</definedName>
    <definedName name="FER">#REF!</definedName>
    <definedName name="FERGON">#REF!</definedName>
    <definedName name="ff" localSheetId="13" hidden="1">{#N/A,#N/A,FALSE,"GRAFICO";#N/A,#N/A,FALSE,"CAJA (2)";#N/A,#N/A,FALSE,"TERCEROS-PROMEDIO";#N/A,#N/A,FALSE,"CAJA";#N/A,#N/A,FALSE,"INGRESOS1995-2003";#N/A,#N/A,FALSE,"GASTOS1995-2003"}</definedName>
    <definedName name="ff" localSheetId="6" hidden="1">{#N/A,#N/A,FALSE,"GRAFICO";#N/A,#N/A,FALSE,"CAJA (2)";#N/A,#N/A,FALSE,"TERCEROS-PROMEDIO";#N/A,#N/A,FALSE,"CAJA";#N/A,#N/A,FALSE,"INGRESOS1995-2003";#N/A,#N/A,FALSE,"GASTOS1995-2003"}</definedName>
    <definedName name="ff" hidden="1">{#N/A,#N/A,FALSE,"GRAFICO";#N/A,#N/A,FALSE,"CAJA (2)";#N/A,#N/A,FALSE,"TERCEROS-PROMEDIO";#N/A,#N/A,FALSE,"CAJA";#N/A,#N/A,FALSE,"INGRESOS1995-2003";#N/A,#N/A,FALSE,"GASTOS1995-2003"}</definedName>
    <definedName name="FFAPPCOLNAME1_1">#REF!</definedName>
    <definedName name="FFAPPCOLNAME10_1">#REF!</definedName>
    <definedName name="FFAPPCOLNAME2_1">#REF!</definedName>
    <definedName name="FFAPPCOLNAME3_1">#REF!</definedName>
    <definedName name="FFAPPCOLNAME4_1">#REF!</definedName>
    <definedName name="FFAPPCOLNAME5_1">#REF!</definedName>
    <definedName name="FFAPPCOLNAME6_1">#REF!</definedName>
    <definedName name="FFAPPCOLNAME7_1">#REF!</definedName>
    <definedName name="FFAPPCOLNAME8_1">#REF!</definedName>
    <definedName name="FFAPPCOLNAME9_1">#REF!</definedName>
    <definedName name="fff">#REF!</definedName>
    <definedName name="fffff">#REF!</definedName>
    <definedName name="ffgh" localSheetId="13" hidden="1">{#N/A,#N/A,FALSE,"Aging Summary";#N/A,#N/A,FALSE,"Ratio Analysis";#N/A,#N/A,FALSE,"Test 120 Day Accts";#N/A,#N/A,FALSE,"Tickmarks"}</definedName>
    <definedName name="ffgh" localSheetId="6" hidden="1">{#N/A,#N/A,FALSE,"Aging Summary";#N/A,#N/A,FALSE,"Ratio Analysis";#N/A,#N/A,FALSE,"Test 120 Day Accts";#N/A,#N/A,FALSE,"Tickmarks"}</definedName>
    <definedName name="ffgh" hidden="1">{#N/A,#N/A,FALSE,"Aging Summary";#N/A,#N/A,FALSE,"Ratio Analysis";#N/A,#N/A,FALSE,"Test 120 Day Accts";#N/A,#N/A,FALSE,"Tickmarks"}</definedName>
    <definedName name="FFSEGMENT1_1">#REF!</definedName>
    <definedName name="FFSEGMENT10_1">#REF!</definedName>
    <definedName name="FFSEGMENT2_1">#REF!</definedName>
    <definedName name="FFSEGMENT3_1">#REF!</definedName>
    <definedName name="FFSEGMENT4_1">#REF!</definedName>
    <definedName name="FFSEGMENT5_1">#REF!</definedName>
    <definedName name="FFSEGMENT6_1">#REF!</definedName>
    <definedName name="FFSEGMENT7_1">#REF!</definedName>
    <definedName name="FFSEGMENT8_1">#REF!</definedName>
    <definedName name="FFSEGMENT9_1">#REF!</definedName>
    <definedName name="FFSEGSEPARATOR1">#REF!</definedName>
    <definedName name="fgd">#REF!</definedName>
    <definedName name="fgf" localSheetId="13" hidden="1">{#N/A,#N/A,FALSE,"Aging Summary";#N/A,#N/A,FALSE,"Ratio Analysis";#N/A,#N/A,FALSE,"Test 120 Day Accts";#N/A,#N/A,FALSE,"Tickmarks"}</definedName>
    <definedName name="fgf" localSheetId="6" hidden="1">{#N/A,#N/A,FALSE,"Aging Summary";#N/A,#N/A,FALSE,"Ratio Analysis";#N/A,#N/A,FALSE,"Test 120 Day Accts";#N/A,#N/A,FALSE,"Tickmarks"}</definedName>
    <definedName name="fgf" hidden="1">{#N/A,#N/A,FALSE,"Aging Summary";#N/A,#N/A,FALSE,"Ratio Analysis";#N/A,#N/A,FALSE,"Test 120 Day Accts";#N/A,#N/A,FALSE,"Tickmarks"}</definedName>
    <definedName name="fgfd">#REF!</definedName>
    <definedName name="fgs">#REF!</definedName>
    <definedName name="fhh">#REF!</definedName>
    <definedName name="FICHA1">#REF!</definedName>
    <definedName name="FIDUCIASOCTUBRE" localSheetId="13" hidden="1">{#N/A,#N/A,FALSE,"Aging Summary";#N/A,#N/A,FALSE,"Ratio Analysis";#N/A,#N/A,FALSE,"Test 120 Day Accts";#N/A,#N/A,FALSE,"Tickmarks"}</definedName>
    <definedName name="FIDUCIASOCTUBRE" localSheetId="6" hidden="1">{#N/A,#N/A,FALSE,"Aging Summary";#N/A,#N/A,FALSE,"Ratio Analysis";#N/A,#N/A,FALSE,"Test 120 Day Accts";#N/A,#N/A,FALSE,"Tickmarks"}</definedName>
    <definedName name="FIDUCIASOCTUBRE" hidden="1">{#N/A,#N/A,FALSE,"Aging Summary";#N/A,#N/A,FALSE,"Ratio Analysis";#N/A,#N/A,FALSE,"Test 120 Day Accts";#N/A,#N/A,FALSE,"Tickmarks"}</definedName>
    <definedName name="FIELDNAMECOLUMN1">#REF!</definedName>
    <definedName name="FIELDNAMEROW1">#REF!</definedName>
    <definedName name="fieldsales">#REF!</definedName>
    <definedName name="FILA">#REF!</definedName>
    <definedName name="FILA1">#REF!</definedName>
    <definedName name="FIN_ACU">#REF!</definedName>
    <definedName name="FIN_MEN">#REF!</definedName>
    <definedName name="FINAL_COMERCIALIZADORAS">#REF!</definedName>
    <definedName name="FINAL_CONSUMOS_PEAJES">#REF!</definedName>
    <definedName name="FINAL_REPORTE_CONSUMOS_NO_REGULADOS">#REF!</definedName>
    <definedName name="FINAL_REPORTE_NO_REGULADOS">#REF!</definedName>
    <definedName name="finalopvolumen">#REF!</definedName>
    <definedName name="FIRSTDATAROW1">#REF!</definedName>
    <definedName name="fklksdflñs">#REF!</definedName>
    <definedName name="fkslñklkfs">#REF!</definedName>
    <definedName name="fletes">#REF!</definedName>
    <definedName name="flor_de_maría_caicedo_colonia">#REF!</definedName>
    <definedName name="Flujo_Operacional">#REF!</definedName>
    <definedName name="flujotesoreria">#REF!</definedName>
    <definedName name="FNDNAM1">#REF!</definedName>
    <definedName name="FNDUSERID1">#REF!</definedName>
    <definedName name="fob">#REF!</definedName>
    <definedName name="fondo_empleados_cetsa">#REF!</definedName>
    <definedName name="fondo_mutuo_de_inversión_FIA">#REF!</definedName>
    <definedName name="fop">#REF!</definedName>
    <definedName name="FORMA">#REF!</definedName>
    <definedName name="forward" localSheetId="13" hidden="1">{#N/A,#N/A,FALSE,"Aging Summary";#N/A,#N/A,FALSE,"Ratio Analysis";#N/A,#N/A,FALSE,"Test 120 Day Accts";#N/A,#N/A,FALSE,"Tickmarks"}</definedName>
    <definedName name="forward" localSheetId="6" hidden="1">{#N/A,#N/A,FALSE,"Aging Summary";#N/A,#N/A,FALSE,"Ratio Analysis";#N/A,#N/A,FALSE,"Test 120 Day Accts";#N/A,#N/A,FALSE,"Tickmarks"}</definedName>
    <definedName name="forward" hidden="1">{#N/A,#N/A,FALSE,"Aging Summary";#N/A,#N/A,FALSE,"Ratio Analysis";#N/A,#N/A,FALSE,"Test 120 Day Accts";#N/A,#N/A,FALSE,"Tickmarks"}</definedName>
    <definedName name="FORWARDS">#REF!</definedName>
    <definedName name="foslfsklf">#REF!</definedName>
    <definedName name="fraccion">#REF!</definedName>
    <definedName name="francisco_reina">#REF!</definedName>
    <definedName name="francisco_villegas">#REF!</definedName>
    <definedName name="franja">#REF!</definedName>
    <definedName name="FRE">#REF!</definedName>
    <definedName name="FREV" localSheetId="13" hidden="1">{"PYGT",#N/A,FALSE,"PYG";"ACTIT",#N/A,FALSE,"BCE_GRAL-ACTIVO";"PASIT",#N/A,FALSE,"BCE_GRAL-PASIVO-PATRIM";"CAJAT",#N/A,FALSE,"CAJA"}</definedName>
    <definedName name="FREV" localSheetId="6" hidden="1">{"PYGT",#N/A,FALSE,"PYG";"ACTIT",#N/A,FALSE,"BCE_GRAL-ACTIVO";"PASIT",#N/A,FALSE,"BCE_GRAL-PASIVO-PATRIM";"CAJAT",#N/A,FALSE,"CAJA"}</definedName>
    <definedName name="FREV" hidden="1">{"PYGT",#N/A,FALSE,"PYG";"ACTIT",#N/A,FALSE,"BCE_GRAL-ACTIVO";"PASIT",#N/A,FALSE,"BCE_GRAL-PASIVO-PATRIM";"CAJAT",#N/A,FALSE,"CAJA"}</definedName>
    <definedName name="fsdlñfslñ">#REF!</definedName>
    <definedName name="ftytut">#REF!</definedName>
    <definedName name="FUNCTIONALCURRENCY1">#REF!</definedName>
    <definedName name="fvb" localSheetId="13" hidden="1">{#N/A,#N/A,FALSE,"Aging Summary";#N/A,#N/A,FALSE,"Ratio Analysis";#N/A,#N/A,FALSE,"Test 120 Day Accts";#N/A,#N/A,FALSE,"Tickmarks"}</definedName>
    <definedName name="fvb" localSheetId="6" hidden="1">{#N/A,#N/A,FALSE,"Aging Summary";#N/A,#N/A,FALSE,"Ratio Analysis";#N/A,#N/A,FALSE,"Test 120 Day Accts";#N/A,#N/A,FALSE,"Tickmarks"}</definedName>
    <definedName name="fvb" hidden="1">{#N/A,#N/A,FALSE,"Aging Summary";#N/A,#N/A,FALSE,"Ratio Analysis";#N/A,#N/A,FALSE,"Test 120 Day Accts";#N/A,#N/A,FALSE,"Tickmarks"}</definedName>
    <definedName name="G.V.1995">#REF!</definedName>
    <definedName name="GALLO" localSheetId="13" hidden="1">{#N/A,#N/A,FALSE,"Aging Summary";#N/A,#N/A,FALSE,"Ratio Analysis";#N/A,#N/A,FALSE,"Test 120 Day Accts";#N/A,#N/A,FALSE,"Tickmarks"}</definedName>
    <definedName name="GALLO" localSheetId="6" hidden="1">{#N/A,#N/A,FALSE,"Aging Summary";#N/A,#N/A,FALSE,"Ratio Analysis";#N/A,#N/A,FALSE,"Test 120 Day Accts";#N/A,#N/A,FALSE,"Tickmarks"}</definedName>
    <definedName name="GALLO" hidden="1">{#N/A,#N/A,FALSE,"Aging Summary";#N/A,#N/A,FALSE,"Ratio Analysis";#N/A,#N/A,FALSE,"Test 120 Day Accts";#N/A,#N/A,FALSE,"Tickmarks"}</definedName>
    <definedName name="GASTO97">#REF!</definedName>
    <definedName name="Gastos" localSheetId="13" hidden="1">{#N/A,#N/A,FALSE,"GRAFICO";#N/A,#N/A,FALSE,"CAJA (2)";#N/A,#N/A,FALSE,"TERCEROS-PROMEDIO";#N/A,#N/A,FALSE,"CAJA";#N/A,#N/A,FALSE,"INGRESOS1995-2003";#N/A,#N/A,FALSE,"GASTOS1995-2003"}</definedName>
    <definedName name="Gastos" localSheetId="6" hidden="1">{#N/A,#N/A,FALSE,"GRAFICO";#N/A,#N/A,FALSE,"CAJA (2)";#N/A,#N/A,FALSE,"TERCEROS-PROMEDIO";#N/A,#N/A,FALSE,"CAJA";#N/A,#N/A,FALSE,"INGRESOS1995-2003";#N/A,#N/A,FALSE,"GASTOS1995-2003"}</definedName>
    <definedName name="Gastos" hidden="1">{#N/A,#N/A,FALSE,"GRAFICO";#N/A,#N/A,FALSE,"CAJA (2)";#N/A,#N/A,FALSE,"TERCEROS-PROMEDIO";#N/A,#N/A,FALSE,"CAJA";#N/A,#N/A,FALSE,"INGRESOS1995-2003";#N/A,#N/A,FALSE,"GASTOS1995-2003"}</definedName>
    <definedName name="Gastos__Fijos_de_Producción">#REF!</definedName>
    <definedName name="GASTOS_FIJOS_APLICADOS">#REF!</definedName>
    <definedName name="GATO" localSheetId="13" hidden="1">{#N/A,#N/A,FALSE,"Aging Summary";#N/A,#N/A,FALSE,"Ratio Analysis";#N/A,#N/A,FALSE,"Test 120 Day Accts";#N/A,#N/A,FALSE,"Tickmarks"}</definedName>
    <definedName name="GATO" localSheetId="6" hidden="1">{#N/A,#N/A,FALSE,"Aging Summary";#N/A,#N/A,FALSE,"Ratio Analysis";#N/A,#N/A,FALSE,"Test 120 Day Accts";#N/A,#N/A,FALSE,"Tickmarks"}</definedName>
    <definedName name="GATO" hidden="1">{#N/A,#N/A,FALSE,"Aging Summary";#N/A,#N/A,FALSE,"Ratio Analysis";#N/A,#N/A,FALSE,"Test 120 Day Accts";#N/A,#N/A,FALSE,"Tickmarks"}</definedName>
    <definedName name="GCIA_GRAL">#REF!</definedName>
    <definedName name="GDF">#REF!</definedName>
    <definedName name="gdfgsdfh">#REF!</definedName>
    <definedName name="gdgdg">#REF!</definedName>
    <definedName name="Gen">#REF!</definedName>
    <definedName name="GENERACION">#REF!</definedName>
    <definedName name="gfd">#REF!</definedName>
    <definedName name="gfdf" localSheetId="13" hidden="1">{#N/A,#N/A,FALSE,"balance";#N/A,#N/A,FALSE,"PYG"}</definedName>
    <definedName name="gfdf" localSheetId="6" hidden="1">{#N/A,#N/A,FALSE,"balance";#N/A,#N/A,FALSE,"PYG"}</definedName>
    <definedName name="gfdf" hidden="1">{#N/A,#N/A,FALSE,"balance";#N/A,#N/A,FALSE,"PYG"}</definedName>
    <definedName name="GFDG">#REF!</definedName>
    <definedName name="GFDGFDF">#REF!</definedName>
    <definedName name="GFDM" localSheetId="13" hidden="1">{#N/A,#N/A,FALSE,"Aging Summary";#N/A,#N/A,FALSE,"Ratio Analysis";#N/A,#N/A,FALSE,"Test 120 Day Accts";#N/A,#N/A,FALSE,"Tickmarks"}</definedName>
    <definedName name="GFDM" localSheetId="6" hidden="1">{#N/A,#N/A,FALSE,"Aging Summary";#N/A,#N/A,FALSE,"Ratio Analysis";#N/A,#N/A,FALSE,"Test 120 Day Accts";#N/A,#N/A,FALSE,"Tickmarks"}</definedName>
    <definedName name="GFDM" hidden="1">{#N/A,#N/A,FALSE,"Aging Summary";#N/A,#N/A,FALSE,"Ratio Analysis";#N/A,#N/A,FALSE,"Test 120 Day Accts";#N/A,#N/A,FALSE,"Tickmarks"}</definedName>
    <definedName name="GFHGFJJ">#REF!</definedName>
    <definedName name="gg">#REF!</definedName>
    <definedName name="GGF" localSheetId="13" hidden="1">{#N/A,#N/A,FALSE,"balance";#N/A,#N/A,FALSE,"PYG"}</definedName>
    <definedName name="GGF" localSheetId="6" hidden="1">{#N/A,#N/A,FALSE,"balance";#N/A,#N/A,FALSE,"PYG"}</definedName>
    <definedName name="GGF" hidden="1">{#N/A,#N/A,FALSE,"balance";#N/A,#N/A,FALSE,"PYG"}</definedName>
    <definedName name="ggfa" localSheetId="13" hidden="1">{#N/A,#N/A,FALSE,"balance";#N/A,#N/A,FALSE,"PYG"}</definedName>
    <definedName name="ggfa" localSheetId="6" hidden="1">{#N/A,#N/A,FALSE,"balance";#N/A,#N/A,FALSE,"PYG"}</definedName>
    <definedName name="ggfa" hidden="1">{#N/A,#N/A,FALSE,"balance";#N/A,#N/A,FALSE,"PYG"}</definedName>
    <definedName name="GGG">#REF!</definedName>
    <definedName name="ggh">#REF!</definedName>
    <definedName name="ghsfags">#REF!</definedName>
    <definedName name="gibran" localSheetId="13" hidden="1">{#N/A,#N/A,FALSE,"balance";#N/A,#N/A,FALSE,"PYG"}</definedName>
    <definedName name="gibran" localSheetId="6" hidden="1">{#N/A,#N/A,FALSE,"balance";#N/A,#N/A,FALSE,"PYG"}</definedName>
    <definedName name="gibran" hidden="1">{#N/A,#N/A,FALSE,"balance";#N/A,#N/A,FALSE,"PYG"}</definedName>
    <definedName name="gibranguerrero" localSheetId="13" hidden="1">{#N/A,#N/A,FALSE,"balance";#N/A,#N/A,FALSE,"PYG"}</definedName>
    <definedName name="gibranguerrero" localSheetId="6" hidden="1">{#N/A,#N/A,FALSE,"balance";#N/A,#N/A,FALSE,"PYG"}</definedName>
    <definedName name="gibranguerrero" hidden="1">{#N/A,#N/A,FALSE,"balance";#N/A,#N/A,FALSE,"PYG"}</definedName>
    <definedName name="GJK" localSheetId="13" hidden="1">{#N/A,#N/A,FALSE,"Aging Summary";#N/A,#N/A,FALSE,"Ratio Analysis";#N/A,#N/A,FALSE,"Test 120 Day Accts";#N/A,#N/A,FALSE,"Tickmarks"}</definedName>
    <definedName name="GJK" localSheetId="6" hidden="1">{#N/A,#N/A,FALSE,"Aging Summary";#N/A,#N/A,FALSE,"Ratio Analysis";#N/A,#N/A,FALSE,"Test 120 Day Accts";#N/A,#N/A,FALSE,"Tickmarks"}</definedName>
    <definedName name="GJK" hidden="1">{#N/A,#N/A,FALSE,"Aging Summary";#N/A,#N/A,FALSE,"Ratio Analysis";#N/A,#N/A,FALSE,"Test 120 Day Accts";#N/A,#N/A,FALSE,"Tickmarks"}</definedName>
    <definedName name="gloria_quiceno">#REF!</definedName>
    <definedName name="GNDOD">#REF!</definedName>
    <definedName name="GNDOD1">#REF!</definedName>
    <definedName name="GNDODA">#REF!</definedName>
    <definedName name="GNDODA1">#REF!</definedName>
    <definedName name="GNDODA2">#REF!</definedName>
    <definedName name="GNDODA3">#REF!</definedName>
    <definedName name="GNDOND">#REF!</definedName>
    <definedName name="goy" localSheetId="13" hidden="1">{#N/A,#N/A,FALSE,"GRAFICO";#N/A,#N/A,FALSE,"CAJA (2)";#N/A,#N/A,FALSE,"TERCEROS-PROMEDIO";#N/A,#N/A,FALSE,"CAJA";#N/A,#N/A,FALSE,"INGRESOS1995-2003";#N/A,#N/A,FALSE,"GASTOS1995-2003"}</definedName>
    <definedName name="goy" localSheetId="6" hidden="1">{#N/A,#N/A,FALSE,"GRAFICO";#N/A,#N/A,FALSE,"CAJA (2)";#N/A,#N/A,FALSE,"TERCEROS-PROMEDIO";#N/A,#N/A,FALSE,"CAJA";#N/A,#N/A,FALSE,"INGRESOS1995-2003";#N/A,#N/A,FALSE,"GASTOS1995-2003"}</definedName>
    <definedName name="goy" hidden="1">{#N/A,#N/A,FALSE,"GRAFICO";#N/A,#N/A,FALSE,"CAJA (2)";#N/A,#N/A,FALSE,"TERCEROS-PROMEDIO";#N/A,#N/A,FALSE,"CAJA";#N/A,#N/A,FALSE,"INGRESOS1995-2003";#N/A,#N/A,FALSE,"GASTOS1995-2003"}</definedName>
    <definedName name="_xlnm.Recorder">#REF!</definedName>
    <definedName name="GRABAR">#REF!</definedName>
    <definedName name="GrafGrup">#REF!</definedName>
    <definedName name="GRAFICA">#REF!</definedName>
    <definedName name="Grafica1">#REF!</definedName>
    <definedName name="Grafica2">#REF!</definedName>
    <definedName name="Grafica3">#REF!</definedName>
    <definedName name="Grafica4">#REF!</definedName>
    <definedName name="Grafica5">#REF!</definedName>
    <definedName name="Grafica6">#REF!</definedName>
    <definedName name="GRAFO">#REF!</definedName>
    <definedName name="grandec">#REF!</definedName>
    <definedName name="gregorio_urbano">#REF!</definedName>
    <definedName name="GROUP">#REF!</definedName>
    <definedName name="GruposPyG">#REF!</definedName>
    <definedName name="GTO">#REF!</definedName>
    <definedName name="GUIA1">#REF!</definedName>
    <definedName name="GUIA2">#REF!</definedName>
    <definedName name="GUIA3">#REF!</definedName>
    <definedName name="gustavo_alvarez">#REF!</definedName>
    <definedName name="gustavo_tobón">#REF!</definedName>
    <definedName name="GWYUID1">#REF!</definedName>
    <definedName name="gxñ" localSheetId="13" hidden="1">{#N/A,#N/A,FALSE,"Aging Summary";#N/A,#N/A,FALSE,"Ratio Analysis";#N/A,#N/A,FALSE,"Test 120 Day Accts";#N/A,#N/A,FALSE,"Tickmarks"}</definedName>
    <definedName name="gxñ" localSheetId="6" hidden="1">{#N/A,#N/A,FALSE,"Aging Summary";#N/A,#N/A,FALSE,"Ratio Analysis";#N/A,#N/A,FALSE,"Test 120 Day Accts";#N/A,#N/A,FALSE,"Tickmarks"}</definedName>
    <definedName name="gxñ" hidden="1">{#N/A,#N/A,FALSE,"Aging Summary";#N/A,#N/A,FALSE,"Ratio Analysis";#N/A,#N/A,FALSE,"Test 120 Day Accts";#N/A,#N/A,FALSE,"Tickmarks"}</definedName>
    <definedName name="gyfdyg" localSheetId="13" hidden="1">{#N/A,#N/A,FALSE,"balance";#N/A,#N/A,FALSE,"PYG"}</definedName>
    <definedName name="gyfdyg" localSheetId="6" hidden="1">{#N/A,#N/A,FALSE,"balance";#N/A,#N/A,FALSE,"PYG"}</definedName>
    <definedName name="gyfdyg" hidden="1">{#N/A,#N/A,FALSE,"balance";#N/A,#N/A,FALSE,"PYG"}</definedName>
    <definedName name="H" localSheetId="13" hidden="1">{"PYGS",#N/A,FALSE,"PYG";"ACTIS",#N/A,FALSE,"BCE_GRAL-ACTIVO";"PASIS",#N/A,FALSE,"BCE_GRAL-PASIVO-PATRIM";"CAJAS",#N/A,FALSE,"CAJA"}</definedName>
    <definedName name="H" localSheetId="6" hidden="1">{"PYGS",#N/A,FALSE,"PYG";"ACTIS",#N/A,FALSE,"BCE_GRAL-ACTIVO";"PASIS",#N/A,FALSE,"BCE_GRAL-PASIVO-PATRIM";"CAJAS",#N/A,FALSE,"CAJA"}</definedName>
    <definedName name="H" hidden="1">{"PYGS",#N/A,FALSE,"PYG";"ACTIS",#N/A,FALSE,"BCE_GRAL-ACTIVO";"PASIS",#N/A,FALSE,"BCE_GRAL-PASIVO-PATRIM";"CAJAS",#N/A,FALSE,"CAJA"}</definedName>
    <definedName name="HA.">#REF!</definedName>
    <definedName name="hacienda">#REF!</definedName>
    <definedName name="hadfhdj">#REF!</definedName>
    <definedName name="HALLS_PEPA_100S">#REF!</definedName>
    <definedName name="HALLS_TUBO">#REF!</definedName>
    <definedName name="harold_lópez">#REF!</definedName>
    <definedName name="hcc" localSheetId="13" hidden="1">{#N/A,#N/A,FALSE,"balance";#N/A,#N/A,FALSE,"PYG"}</definedName>
    <definedName name="hcc" localSheetId="6" hidden="1">{#N/A,#N/A,FALSE,"balance";#N/A,#N/A,FALSE,"PYG"}</definedName>
    <definedName name="hcc" hidden="1">{#N/A,#N/A,FALSE,"balance";#N/A,#N/A,FALSE,"PYG"}</definedName>
    <definedName name="hda">#REF!</definedName>
    <definedName name="hdahad">#REF!</definedName>
    <definedName name="hdhagfh">#REF!</definedName>
    <definedName name="hdhdh">#REF!</definedName>
    <definedName name="Hedging_Forward_de_Compra">#REF!</definedName>
    <definedName name="Hedging_Forward_de_Venta">#REF!</definedName>
    <definedName name="heliodoro_quintana">#REF!</definedName>
    <definedName name="hfsdhsdh">#REF!</definedName>
    <definedName name="HG" localSheetId="13" hidden="1">{#N/A,#N/A,FALSE,"Aging Summary";#N/A,#N/A,FALSE,"Ratio Analysis";#N/A,#N/A,FALSE,"Test 120 Day Accts";#N/A,#N/A,FALSE,"Tickmarks"}</definedName>
    <definedName name="HG" localSheetId="6" hidden="1">{#N/A,#N/A,FALSE,"Aging Summary";#N/A,#N/A,FALSE,"Ratio Analysis";#N/A,#N/A,FALSE,"Test 120 Day Accts";#N/A,#N/A,FALSE,"Tickmarks"}</definedName>
    <definedName name="HG" hidden="1">{#N/A,#N/A,FALSE,"Aging Summary";#N/A,#N/A,FALSE,"Ratio Analysis";#N/A,#N/A,FALSE,"Test 120 Day Accts";#N/A,#N/A,FALSE,"Tickmarks"}</definedName>
    <definedName name="HGJ" localSheetId="13" hidden="1">{#N/A,#N/A,FALSE,"Aging Summary";#N/A,#N/A,FALSE,"Ratio Analysis";#N/A,#N/A,FALSE,"Test 120 Day Accts";#N/A,#N/A,FALSE,"Tickmarks"}</definedName>
    <definedName name="HGJ" localSheetId="6" hidden="1">{#N/A,#N/A,FALSE,"Aging Summary";#N/A,#N/A,FALSE,"Ratio Analysis";#N/A,#N/A,FALSE,"Test 120 Day Accts";#N/A,#N/A,FALSE,"Tickmarks"}</definedName>
    <definedName name="HGJ" hidden="1">{#N/A,#N/A,FALSE,"Aging Summary";#N/A,#N/A,FALSE,"Ratio Analysis";#N/A,#N/A,FALSE,"Test 120 Day Accts";#N/A,#N/A,FALSE,"Tickmarks"}</definedName>
    <definedName name="hgjfjf">#REF!</definedName>
    <definedName name="HGJUIO">#REF!</definedName>
    <definedName name="hhdhdah">#REF!</definedName>
    <definedName name="hhhhhh" localSheetId="13" hidden="1">{"PYGT",#N/A,FALSE,"PYG";"ACTIT",#N/A,FALSE,"BCE_GRAL-ACTIVO";"PASIT",#N/A,FALSE,"BCE_GRAL-PASIVO-PATRIM";"CAJAT",#N/A,FALSE,"CAJA"}</definedName>
    <definedName name="hhhhhh" localSheetId="6" hidden="1">{"PYGT",#N/A,FALSE,"PYG";"ACTIT",#N/A,FALSE,"BCE_GRAL-ACTIVO";"PASIT",#N/A,FALSE,"BCE_GRAL-PASIVO-PATRIM";"CAJAT",#N/A,FALSE,"CAJA"}</definedName>
    <definedName name="hhhhhh" hidden="1">{"PYGT",#N/A,FALSE,"PYG";"ACTIT",#N/A,FALSE,"BCE_GRAL-ACTIVO";"PASIT",#N/A,FALSE,"BCE_GRAL-PASIVO-PATRIM";"CAJAT",#N/A,FALSE,"CAJA"}</definedName>
    <definedName name="hhhhhhhhhhh" localSheetId="13" hidden="1">{"PYGS",#N/A,FALSE,"PYG";"ACTIS",#N/A,FALSE,"BCE_GRAL-ACTIVO";"PASIS",#N/A,FALSE,"BCE_GRAL-PASIVO-PATRIM";"CAJAS",#N/A,FALSE,"CAJA"}</definedName>
    <definedName name="hhhhhhhhhhh" localSheetId="6" hidden="1">{"PYGS",#N/A,FALSE,"PYG";"ACTIS",#N/A,FALSE,"BCE_GRAL-ACTIVO";"PASIS",#N/A,FALSE,"BCE_GRAL-PASIVO-PATRIM";"CAJAS",#N/A,FALSE,"CAJA"}</definedName>
    <definedName name="hhhhhhhhhhh" hidden="1">{"PYGS",#N/A,FALSE,"PYG";"ACTIS",#N/A,FALSE,"BCE_GRAL-ACTIVO";"PASIS",#N/A,FALSE,"BCE_GRAL-PASIVO-PATRIM";"CAJAS",#N/A,FALSE,"CAJA"}</definedName>
    <definedName name="hhhhhhhhhhhh" localSheetId="13" hidden="1">{"PYGT",#N/A,FALSE,"PYG";"ACTIT",#N/A,FALSE,"BCE_GRAL-ACTIVO";"PASIT",#N/A,FALSE,"BCE_GRAL-PASIVO-PATRIM";"CAJAT",#N/A,FALSE,"CAJA"}</definedName>
    <definedName name="hhhhhhhhhhhh" localSheetId="6" hidden="1">{"PYGT",#N/A,FALSE,"PYG";"ACTIT",#N/A,FALSE,"BCE_GRAL-ACTIVO";"PASIT",#N/A,FALSE,"BCE_GRAL-PASIVO-PATRIM";"CAJAT",#N/A,FALSE,"CAJA"}</definedName>
    <definedName name="hhhhhhhhhhhh" hidden="1">{"PYGT",#N/A,FALSE,"PYG";"ACTIT",#N/A,FALSE,"BCE_GRAL-ACTIVO";"PASIT",#N/A,FALSE,"BCE_GRAL-PASIVO-PATRIM";"CAJAT",#N/A,FALSE,"CAJA"}</definedName>
    <definedName name="hijas_de_la_caridad_san_vicente">#REF!</definedName>
    <definedName name="hijos">#REF!</definedName>
    <definedName name="hipotesis">#REF!</definedName>
    <definedName name="historicos">#REF!</definedName>
    <definedName name="hj">#REF!</definedName>
    <definedName name="hjhgfkkd">#REF!</definedName>
    <definedName name="hjk">#REF!</definedName>
    <definedName name="hjkhgkgk">#REF!</definedName>
    <definedName name="hjkhkjhkhj">#REF!</definedName>
    <definedName name="hjkkkkkkkkkkkk">#REF!</definedName>
    <definedName name="hkjhkgg">#REF!</definedName>
    <definedName name="hn.ExtDb" hidden="1">FALSE()</definedName>
    <definedName name="hn.ModelType" hidden="1">"DEAL"</definedName>
    <definedName name="hn.ModelVersion" hidden="1">1</definedName>
    <definedName name="hn.NoUpload" hidden="1">0</definedName>
    <definedName name="hoha" localSheetId="13" hidden="1">{"PYGT",#N/A,FALSE,"PYG";"ACTIT",#N/A,FALSE,"BCE_GRAL-ACTIVO";"PASIT",#N/A,FALSE,"BCE_GRAL-PASIVO-PATRIM";"CAJAT",#N/A,FALSE,"CAJA"}</definedName>
    <definedName name="hoha" localSheetId="6" hidden="1">{"PYGT",#N/A,FALSE,"PYG";"ACTIT",#N/A,FALSE,"BCE_GRAL-ACTIVO";"PASIT",#N/A,FALSE,"BCE_GRAL-PASIVO-PATRIM";"CAJAT",#N/A,FALSE,"CAJA"}</definedName>
    <definedName name="hoha" hidden="1">{"PYGT",#N/A,FALSE,"PYG";"ACTIT",#N/A,FALSE,"BCE_GRAL-ACTIVO";"PASIT",#N/A,FALSE,"BCE_GRAL-PASIVO-PATRIM";"CAJAT",#N/A,FALSE,"CAJA"}</definedName>
    <definedName name="hoja" localSheetId="13" hidden="1">{"PYGT",#N/A,FALSE,"PYG";"ACTIT",#N/A,FALSE,"BCE_GRAL-ACTIVO";"PASIT",#N/A,FALSE,"BCE_GRAL-PASIVO-PATRIM";"CAJAT",#N/A,FALSE,"CAJA"}</definedName>
    <definedName name="hoja" localSheetId="6" hidden="1">{"PYGT",#N/A,FALSE,"PYG";"ACTIT",#N/A,FALSE,"BCE_GRAL-ACTIVO";"PASIT",#N/A,FALSE,"BCE_GRAL-PASIVO-PATRIM";"CAJAT",#N/A,FALSE,"CAJA"}</definedName>
    <definedName name="hoja" hidden="1">{"PYGT",#N/A,FALSE,"PYG";"ACTIT",#N/A,FALSE,"BCE_GRAL-ACTIVO";"PASIT",#N/A,FALSE,"BCE_GRAL-PASIVO-PATRIM";"CAJAT",#N/A,FALSE,"CAJA"}</definedName>
    <definedName name="HOJA1">#REF!</definedName>
    <definedName name="HOJA10">#REF!</definedName>
    <definedName name="HOJA10A">#REF!</definedName>
    <definedName name="HOJA10B">#REF!</definedName>
    <definedName name="HOJA11">#REF!</definedName>
    <definedName name="HOJA11A">#REF!</definedName>
    <definedName name="HOJA11B">#REF!</definedName>
    <definedName name="HOJA12">#REF!</definedName>
    <definedName name="HOJA12A">#REF!</definedName>
    <definedName name="HOJA12B">#REF!</definedName>
    <definedName name="HOJA13">#REF!</definedName>
    <definedName name="HOJA13A">#REF!</definedName>
    <definedName name="HOJA13B">#REF!</definedName>
    <definedName name="HOJA14">#REF!</definedName>
    <definedName name="HOJA14A">#REF!</definedName>
    <definedName name="HOJA14B">#REF!</definedName>
    <definedName name="HOJA15">#REF!</definedName>
    <definedName name="HOJA15A">#REF!</definedName>
    <definedName name="HOJA15B">#REF!</definedName>
    <definedName name="HOJA16">#REF!</definedName>
    <definedName name="HOJA16A">#REF!</definedName>
    <definedName name="HOJA16B">#REF!</definedName>
    <definedName name="HOJA17">#REF!</definedName>
    <definedName name="HOJA17A">#REF!</definedName>
    <definedName name="HOJA17B">#REF!</definedName>
    <definedName name="HOJA1A">#REF!</definedName>
    <definedName name="HOJA1B">#REF!</definedName>
    <definedName name="HOJA2">#REF!</definedName>
    <definedName name="HOJA2A">#REF!</definedName>
    <definedName name="HOJA2B">#REF!</definedName>
    <definedName name="HOJA3">#REF!</definedName>
    <definedName name="HOJA3A">#REF!</definedName>
    <definedName name="HOJA3B">#REF!</definedName>
    <definedName name="HOJA4">#REF!</definedName>
    <definedName name="HOJA5">#REF!</definedName>
    <definedName name="HOJA5A">#REF!</definedName>
    <definedName name="HOJA5B">#REF!</definedName>
    <definedName name="HOJA6">#REF!</definedName>
    <definedName name="HOJA6A">#REF!</definedName>
    <definedName name="HOJA6B">#REF!</definedName>
    <definedName name="HOJA7">#REF!</definedName>
    <definedName name="HOJA8">#REF!</definedName>
    <definedName name="HOJA8A">#REF!</definedName>
    <definedName name="HOJA8B">#REF!</definedName>
    <definedName name="HOJA9">#REF!</definedName>
    <definedName name="hojanueva" localSheetId="13" hidden="1">{#N/A,#N/A,FALSE,"SMT1";#N/A,#N/A,FALSE,"SMT2";#N/A,#N/A,FALSE,"Summary";#N/A,#N/A,FALSE,"Graphs";#N/A,#N/A,FALSE,"4 Panel"}</definedName>
    <definedName name="hojanueva" localSheetId="6" hidden="1">{#N/A,#N/A,FALSE,"SMT1";#N/A,#N/A,FALSE,"SMT2";#N/A,#N/A,FALSE,"Summary";#N/A,#N/A,FALSE,"Graphs";#N/A,#N/A,FALSE,"4 Panel"}</definedName>
    <definedName name="hojanueva" hidden="1">{#N/A,#N/A,FALSE,"SMT1";#N/A,#N/A,FALSE,"SMT2";#N/A,#N/A,FALSE,"Summary";#N/A,#N/A,FALSE,"Graphs";#N/A,#N/A,FALSE,"4 Panel"}</definedName>
    <definedName name="HOLA" localSheetId="13" hidden="1">{"'18'!$A$5:$M$18"}</definedName>
    <definedName name="HOLA" localSheetId="6" hidden="1">{"'18'!$A$5:$M$18"}</definedName>
    <definedName name="HOLA" hidden="1">{"'18'!$A$5:$M$18"}</definedName>
    <definedName name="HORA">#REF!</definedName>
    <definedName name="HTML_CodePage" hidden="1">1252</definedName>
    <definedName name="HTML_Control" localSheetId="13" hidden="1">{"'input-data'!$B$5:$R$22"}</definedName>
    <definedName name="HTML_Control" localSheetId="6" hidden="1">{"'input-data'!$B$5:$R$22"}</definedName>
    <definedName name="HTML_Control" hidden="1">{"'input-data'!$B$5:$R$22"}</definedName>
    <definedName name="Html_control1" localSheetId="13" hidden="1">{"'18'!$A$5:$M$18"}</definedName>
    <definedName name="Html_control1" localSheetId="6" hidden="1">{"'18'!$A$5:$M$18"}</definedName>
    <definedName name="Html_control1" hidden="1">{"'18'!$A$5:$M$18"}</definedName>
    <definedName name="HTML_Description" hidden="1">""</definedName>
    <definedName name="HTML_Email" hidden="1">""</definedName>
    <definedName name="HTML_Header" hidden="1">"input-data"</definedName>
    <definedName name="HTML_LastUpdate" hidden="1">"05/05/2000"</definedName>
    <definedName name="HTML_LineAfter" hidden="1">FALSE()</definedName>
    <definedName name="HTML_LineBefore" hidden="1">FALSE()</definedName>
    <definedName name="HTML_Name" hidden="1">"Repsol"</definedName>
    <definedName name="HTML_OBDlg2" hidden="1">TRUE()</definedName>
    <definedName name="HTML_OBDlg3" hidden="1">TRUE()</definedName>
    <definedName name="HTML_OBDlg4" hidden="1">TRUE()</definedName>
    <definedName name="HTML_OS" hidden="1">0</definedName>
    <definedName name="HTML_PathFile" hidden="1">"C:\HENDRIK.htm"</definedName>
    <definedName name="HTML_PathTemplate" hidden="1">"D:\Pruebas\HTML.htm"</definedName>
    <definedName name="HTML_Title" hidden="1">"PPTO_2000_def_May00_PDVSA"</definedName>
    <definedName name="humberto_saenz">#REF!</definedName>
    <definedName name="I" localSheetId="13" hidden="1">{"PYGT",#N/A,FALSE,"PYG";"ACTIT",#N/A,FALSE,"BCE_GRAL-ACTIVO";"PASIT",#N/A,FALSE,"BCE_GRAL-PASIVO-PATRIM";"CAJAT",#N/A,FALSE,"CAJA"}</definedName>
    <definedName name="I" localSheetId="6" hidden="1">{"PYGT",#N/A,FALSE,"PYG";"ACTIT",#N/A,FALSE,"BCE_GRAL-ACTIVO";"PASIT",#N/A,FALSE,"BCE_GRAL-PASIVO-PATRIM";"CAJAT",#N/A,FALSE,"CAJA"}</definedName>
    <definedName name="I" hidden="1">{"PYGT",#N/A,FALSE,"PYG";"ACTIT",#N/A,FALSE,"BCE_GRAL-ACTIVO";"PASIT",#N/A,FALSE,"BCE_GRAL-PASIVO-PATRIM";"CAJAT",#N/A,FALSE,"CAJA"}</definedName>
    <definedName name="I.1.">#REF!</definedName>
    <definedName name="I.1._VOLVER">#REF!</definedName>
    <definedName name="I.1.1">#REF!</definedName>
    <definedName name="I.1.1.">#REF!</definedName>
    <definedName name="I.1.1._VOLVER">#REF!</definedName>
    <definedName name="I.1.1.1.">#REF!</definedName>
    <definedName name="I.1.1.2.">#REF!</definedName>
    <definedName name="I.1.1.3.">#REF!</definedName>
    <definedName name="I.1.2">#REF!</definedName>
    <definedName name="I.1.2.">#REF!</definedName>
    <definedName name="I.1.2._VOLVER">#REF!</definedName>
    <definedName name="I.1.2.1.">#REF!</definedName>
    <definedName name="I.1.2.2.">#REF!</definedName>
    <definedName name="I.1.3">#REF!</definedName>
    <definedName name="I.1.3.">#REF!</definedName>
    <definedName name="I.1.3._VOLVER">#REF!</definedName>
    <definedName name="I.1.3.1.">#REF!</definedName>
    <definedName name="I.1.3.2.">#REF!</definedName>
    <definedName name="I.1.3.3.">#REF!</definedName>
    <definedName name="I.1.4">#REF!</definedName>
    <definedName name="I.1.4.">#REF!</definedName>
    <definedName name="I.1.4._VOLVER">#REF!</definedName>
    <definedName name="I.1.4.1.">#REF!</definedName>
    <definedName name="I.1.5.">#REF!</definedName>
    <definedName name="I.1.5._VOLVER">#REF!</definedName>
    <definedName name="I.1.5.1.">#REF!</definedName>
    <definedName name="I.1.5.2.">#REF!</definedName>
    <definedName name="I.1.6.">#REF!</definedName>
    <definedName name="I.1.6._VOLVER">#REF!</definedName>
    <definedName name="I.1.6.1.">#REF!</definedName>
    <definedName name="I.1.6.2.">#REF!</definedName>
    <definedName name="I.1.6.3.">#REF!</definedName>
    <definedName name="I.1.6.4.">#REF!</definedName>
    <definedName name="I.1.6.5.">#REF!</definedName>
    <definedName name="I.1.7.">#REF!</definedName>
    <definedName name="I.1.7._VOLVER">#REF!</definedName>
    <definedName name="I.1.7.1.">#REF!</definedName>
    <definedName name="I.1.7.2.">#REF!</definedName>
    <definedName name="I.1.7.3.">#REF!</definedName>
    <definedName name="I.1.7.4.">#REF!</definedName>
    <definedName name="I.1.8.">#REF!</definedName>
    <definedName name="I.1.8._VOLVER">#REF!</definedName>
    <definedName name="I.1.8.1.">#REF!</definedName>
    <definedName name="I.1.8.2.">#REF!</definedName>
    <definedName name="I.1.8.3.">#REF!</definedName>
    <definedName name="I.1.8.4.">#REF!</definedName>
    <definedName name="I.14">#REF!</definedName>
    <definedName name="I.2.">#REF!</definedName>
    <definedName name="I.2._VOLVER">#REF!</definedName>
    <definedName name="I.2.1.">#REF!</definedName>
    <definedName name="I.2.1._VOLVER">#REF!</definedName>
    <definedName name="I.2.1.1.">#REF!</definedName>
    <definedName name="I.2.1.2.">#REF!</definedName>
    <definedName name="I.2.1.3.">#REF!</definedName>
    <definedName name="I.2.1.4.">#REF!</definedName>
    <definedName name="I.2.2.">#REF!</definedName>
    <definedName name="I.2.2._VOLVER">#REF!</definedName>
    <definedName name="I.2.2.1.">#REF!</definedName>
    <definedName name="I.2.2.2.">#REF!</definedName>
    <definedName name="I.2.2.3.">#REF!</definedName>
    <definedName name="I.2.2.4">#REF!</definedName>
    <definedName name="I.2.3.">#REF!</definedName>
    <definedName name="I.2.3._VOLVER">#REF!</definedName>
    <definedName name="I.2.3.1.">#REF!</definedName>
    <definedName name="I.2.3.2.">#REF!</definedName>
    <definedName name="I.2.3.3.">#REF!</definedName>
    <definedName name="I.3.">#REF!</definedName>
    <definedName name="I.3.1.">#REF!</definedName>
    <definedName name="I.3.1._VOLVER">#REF!</definedName>
    <definedName name="I.3.1.1.">#REF!</definedName>
    <definedName name="I.3.1.2.">#REF!</definedName>
    <definedName name="I.3.1.3.">#REF!</definedName>
    <definedName name="I.3.1.4.">#REF!</definedName>
    <definedName name="I.3.2.">#REF!</definedName>
    <definedName name="I.3.2._VOLVER">#REF!</definedName>
    <definedName name="I.3.2.1.">#REF!</definedName>
    <definedName name="I.3.2.2.">#REF!</definedName>
    <definedName name="I.4.">#REF!</definedName>
    <definedName name="I.4._VOLVER">#REF!</definedName>
    <definedName name="I.4.1.">#REF!</definedName>
    <definedName name="I.4.2.">#REF!</definedName>
    <definedName name="I.4_">#REF!</definedName>
    <definedName name="I.4_VOLVER">#REF!</definedName>
    <definedName name="I.41">#REF!</definedName>
    <definedName name="I.41_VOLVER">#REF!</definedName>
    <definedName name="I.411">#REF!</definedName>
    <definedName name="I.411_VOLVER">#REF!</definedName>
    <definedName name="I.412">#REF!</definedName>
    <definedName name="I.412_VOLVER">#REF!</definedName>
    <definedName name="I.42">#REF!</definedName>
    <definedName name="I.42_VOLVER">#REF!</definedName>
    <definedName name="I.421">#REF!</definedName>
    <definedName name="I.421_VOLVER">#REF!</definedName>
    <definedName name="I.422">#REF!</definedName>
    <definedName name="I.422_VOLVER">#REF!</definedName>
    <definedName name="I.5.">#REF!</definedName>
    <definedName name="I.5..">#REF!</definedName>
    <definedName name="I.5._VOLVER">#REF!</definedName>
    <definedName name="I.5._VOLVER1">#REF!</definedName>
    <definedName name="I.5_">#REF!</definedName>
    <definedName name="I.6..">#REF!</definedName>
    <definedName name="I.6_VOLVER">#REF!</definedName>
    <definedName name="I.6_VOLVER1">#REF!</definedName>
    <definedName name="I_5_1">#REF!</definedName>
    <definedName name="I_5_1_1">#REF!</definedName>
    <definedName name="I_5_1_2">#REF!</definedName>
    <definedName name="I_5_1_3">#REF!</definedName>
    <definedName name="I_5_1_4">#REF!</definedName>
    <definedName name="I_5_1_5">#REF!</definedName>
    <definedName name="I_5_1_6">#REF!</definedName>
    <definedName name="I_5_1_7">#REF!</definedName>
    <definedName name="I_5_1_VOLVER">#REF!</definedName>
    <definedName name="I_5_2">#REF!</definedName>
    <definedName name="I_5_2_1">#REF!</definedName>
    <definedName name="I_5_2_2">#REF!</definedName>
    <definedName name="I_5_2_3">#REF!</definedName>
    <definedName name="I_5_2_VOLVER">#REF!</definedName>
    <definedName name="I_6_1">#REF!</definedName>
    <definedName name="I_6_1_1">#REF!</definedName>
    <definedName name="I_6_1_2">#REF!</definedName>
    <definedName name="I_6_1_3">#REF!</definedName>
    <definedName name="I_6_1_4">#REF!</definedName>
    <definedName name="I_6_1_5">#REF!</definedName>
    <definedName name="I_6_1_VOLVER">#REF!</definedName>
    <definedName name="I_6_2">#REF!</definedName>
    <definedName name="I_6_2_1">#REF!</definedName>
    <definedName name="I_6_2_2">#REF!</definedName>
    <definedName name="I_6_2_3">#REF!</definedName>
    <definedName name="I_6_2_4">#REF!</definedName>
    <definedName name="I_6_2_VOLVER">#REF!</definedName>
    <definedName name="I_6_3">#REF!</definedName>
    <definedName name="I_6_3_1">#REF!</definedName>
    <definedName name="I_6_3_2">#REF!</definedName>
    <definedName name="I_6_3_VOLVER">#REF!</definedName>
    <definedName name="I_6_4">#REF!</definedName>
    <definedName name="I_6_4_1">#REF!</definedName>
    <definedName name="I_6_4_2">#REF!</definedName>
    <definedName name="I_6_4_3">#REF!</definedName>
    <definedName name="I_6_4_VOLVER">#REF!</definedName>
    <definedName name="I_6_5">#REF!</definedName>
    <definedName name="I_6_5_1">#REF!</definedName>
    <definedName name="I_6_5_2">#REF!</definedName>
    <definedName name="I_6_5_VOLVER">#REF!</definedName>
    <definedName name="IBAGUE" localSheetId="6">#REF!,#REF!</definedName>
    <definedName name="IBAGUE">#REF!,#REF!</definedName>
    <definedName name="ICE" localSheetId="6">#REF!</definedName>
    <definedName name="ICE">#REF!</definedName>
    <definedName name="iiiiiiiiiiiiii" localSheetId="13" hidden="1">{"PYGT",#N/A,FALSE,"PYG";"ACTIT",#N/A,FALSE,"BCE_GRAL-ACTIVO";"PASIT",#N/A,FALSE,"BCE_GRAL-PASIVO-PATRIM";"CAJAT",#N/A,FALSE,"CAJA"}</definedName>
    <definedName name="iiiiiiiiiiiiii" localSheetId="6" hidden="1">{"PYGT",#N/A,FALSE,"PYG";"ACTIT",#N/A,FALSE,"BCE_GRAL-ACTIVO";"PASIT",#N/A,FALSE,"BCE_GRAL-PASIVO-PATRIM";"CAJAT",#N/A,FALSE,"CAJA"}</definedName>
    <definedName name="iiiiiiiiiiiiii" hidden="1">{"PYGT",#N/A,FALSE,"PYG";"ACTIT",#N/A,FALSE,"BCE_GRAL-ACTIVO";"PASIT",#N/A,FALSE,"BCE_GRAL-PASIVO-PATRIM";"CAJAT",#N/A,FALSE,"CAJA"}</definedName>
    <definedName name="iiuiuiui">#REF!</definedName>
    <definedName name="ij" localSheetId="13" hidden="1">{#N/A,#N/A,FALSE,"Aging Summary";#N/A,#N/A,FALSE,"Ratio Analysis";#N/A,#N/A,FALSE,"Test 120 Day Accts";#N/A,#N/A,FALSE,"Tickmarks"}</definedName>
    <definedName name="ij" localSheetId="6" hidden="1">{#N/A,#N/A,FALSE,"Aging Summary";#N/A,#N/A,FALSE,"Ratio Analysis";#N/A,#N/A,FALSE,"Test 120 Day Accts";#N/A,#N/A,FALSE,"Tickmarks"}</definedName>
    <definedName name="ij" hidden="1">{#N/A,#N/A,FALSE,"Aging Summary";#N/A,#N/A,FALSE,"Ratio Analysis";#N/A,#N/A,FALSE,"Test 120 Day Accts";#N/A,#N/A,FALSE,"Tickmarks"}</definedName>
    <definedName name="IMP">#REF!</definedName>
    <definedName name="IMP_SUPER034">#REF!</definedName>
    <definedName name="IMPORTDFF1">#REF!</definedName>
    <definedName name="importflexibles">#REF!</definedName>
    <definedName name="importmaterials">#REF!</definedName>
    <definedName name="IMPORTRM">#REF!</definedName>
    <definedName name="IMPORTS">#REF!</definedName>
    <definedName name="IMPRE">#REF!</definedName>
    <definedName name="impres2">#REF!</definedName>
    <definedName name="IMPRESEION">#REF!</definedName>
    <definedName name="IMPRESION">#REF!</definedName>
    <definedName name="IMPRESION1">#REF!</definedName>
    <definedName name="IMPRIME_BALANCE">#REF!</definedName>
    <definedName name="IMPRIME_BALANCE_HISTORICO">#REF!</definedName>
    <definedName name="IMPRIME_FLUJO_FONDOS">#REF!</definedName>
    <definedName name="Imprime_ML">#REF!</definedName>
    <definedName name="IMPRIME_PYG">#REF!</definedName>
    <definedName name="IMPRIME_PYG_ESTIMADO">#REF!</definedName>
    <definedName name="IMPRIME_TODO" localSheetId="6">#REF!,#REF!,#REF!,#REF!,#REF!,#REF!,#REF!,#REF!,#REF!,#REF!,#REF!,#REF!,#REF!,#REF!,#REF!,#REF!</definedName>
    <definedName name="IMPRIME_TODO">#REF!,#REF!,#REF!,#REF!,#REF!,#REF!,#REF!,#REF!,#REF!,#REF!,#REF!,#REF!,#REF!,#REF!,#REF!,#REF!</definedName>
    <definedName name="Imprime_USD" localSheetId="6">#REF!</definedName>
    <definedName name="Imprime_USD">#REF!</definedName>
    <definedName name="IMPRIMIR" localSheetId="6">#REF!</definedName>
    <definedName name="IMPRIMIR">#REF!</definedName>
    <definedName name="Impuesto_Predial" localSheetId="6">#REF!</definedName>
    <definedName name="Impuesto_Predial">#REF!</definedName>
    <definedName name="impuestos">#REF!</definedName>
    <definedName name="INCA">#REF!</definedName>
    <definedName name="INCRNGO">#REF!</definedName>
    <definedName name="INCRNGO1">#REF!</definedName>
    <definedName name="INCRNGOA">#REF!</definedName>
    <definedName name="INCRNGOY">#REF!</definedName>
    <definedName name="INCRNGOZ">#REF!</definedName>
    <definedName name="ind" localSheetId="13" hidden="1">{"'18'!$A$5:$M$18"}</definedName>
    <definedName name="ind" localSheetId="6" hidden="1">{"'18'!$A$5:$M$18"}</definedName>
    <definedName name="ind" hidden="1">{"'18'!$A$5:$M$18"}</definedName>
    <definedName name="Ind_Comb">#REF!</definedName>
    <definedName name="Ind_ITCR">#REF!</definedName>
    <definedName name="Ind_maq">#REF!</definedName>
    <definedName name="Ind_riego">#REF!</definedName>
    <definedName name="Ind_Sal">#REF!</definedName>
    <definedName name="INDEM">#REF!</definedName>
    <definedName name="Indice">#REF!</definedName>
    <definedName name="Indus" localSheetId="13" hidden="1">{"'18'!$A$5:$M$18"}</definedName>
    <definedName name="Indus" localSheetId="6" hidden="1">{"'18'!$A$5:$M$18"}</definedName>
    <definedName name="Indus" hidden="1">{"'18'!$A$5:$M$18"}</definedName>
    <definedName name="INDYCOMDES">#REF!</definedName>
    <definedName name="ING">#REF!</definedName>
    <definedName name="ingpool">#REF!</definedName>
    <definedName name="ingregr02">#REF!</definedName>
    <definedName name="ingres_1">#REF!</definedName>
    <definedName name="ingreso">#REF!</definedName>
    <definedName name="Ingreso_año">#REF!</definedName>
    <definedName name="INGRESOS1">#REF!</definedName>
    <definedName name="INGRESOS1A">#REF!</definedName>
    <definedName name="INGRESOS1B">#REF!</definedName>
    <definedName name="INGRESOSA">#REF!</definedName>
    <definedName name="INGRESOSB">#REF!</definedName>
    <definedName name="INGRESOSNG">#REF!</definedName>
    <definedName name="INGRESOSNG1">#REF!</definedName>
    <definedName name="INI">#REF!</definedName>
    <definedName name="InicioAveria">#REF!</definedName>
    <definedName name="InicioFecha">#REF!</definedName>
    <definedName name="InicioRA">#REF!</definedName>
    <definedName name="InicioRAPrev">#REF!</definedName>
    <definedName name="InicioTodasPrev">#REF!</definedName>
    <definedName name="InicioTotal">#REF!</definedName>
    <definedName name="Int">#REF!</definedName>
    <definedName name="INT_PRES_2" localSheetId="13" hidden="1">{#N/A,#N/A,FALSE,"Full";#N/A,#N/A,FALSE,"Half";#N/A,#N/A,FALSE,"Op Expenses";#N/A,#N/A,FALSE,"Cap Charge";#N/A,#N/A,FALSE,"Cost C";#N/A,#N/A,FALSE,"PP&amp;E";#N/A,#N/A,FALSE,"R&amp;D"}</definedName>
    <definedName name="INT_PRES_2" localSheetId="6" hidden="1">{#N/A,#N/A,FALSE,"Full";#N/A,#N/A,FALSE,"Half";#N/A,#N/A,FALSE,"Op Expenses";#N/A,#N/A,FALSE,"Cap Charge";#N/A,#N/A,FALSE,"Cost C";#N/A,#N/A,FALSE,"PP&amp;E";#N/A,#N/A,FALSE,"R&amp;D"}</definedName>
    <definedName name="INT_PRES_2" hidden="1">{#N/A,#N/A,FALSE,"Full";#N/A,#N/A,FALSE,"Half";#N/A,#N/A,FALSE,"Op Expenses";#N/A,#N/A,FALSE,"Cap Charge";#N/A,#N/A,FALSE,"Cost C";#N/A,#N/A,FALSE,"PP&amp;E";#N/A,#N/A,FALSE,"R&amp;D"}</definedName>
    <definedName name="INTERBANK">#REF!</definedName>
    <definedName name="INTERESES" localSheetId="13" hidden="1">{#N/A,#N/A,FALSE,"Aging Summary";#N/A,#N/A,FALSE,"Ratio Analysis";#N/A,#N/A,FALSE,"Test 120 Day Accts";#N/A,#N/A,FALSE,"Tickmarks"}</definedName>
    <definedName name="INTERESES" localSheetId="6" hidden="1">{#N/A,#N/A,FALSE,"Aging Summary";#N/A,#N/A,FALSE,"Ratio Analysis";#N/A,#N/A,FALSE,"Test 120 Day Accts";#N/A,#N/A,FALSE,"Tickmarks"}</definedName>
    <definedName name="INTERESES" hidden="1">{#N/A,#N/A,FALSE,"Aging Summary";#N/A,#N/A,FALSE,"Ratio Analysis";#N/A,#N/A,FALSE,"Test 120 Day Accts";#N/A,#N/A,FALSE,"Tickmarks"}</definedName>
    <definedName name="INTERESP">#REF!</definedName>
    <definedName name="INTPRE">#REF!</definedName>
    <definedName name="INUECON">#REF!</definedName>
    <definedName name="inundación">#REF!</definedName>
    <definedName name="inven" localSheetId="13" hidden="1">{#N/A,#N/A,FALSE,"balance";#N/A,#N/A,FALSE,"PYG"}</definedName>
    <definedName name="inven" localSheetId="6" hidden="1">{#N/A,#N/A,FALSE,"balance";#N/A,#N/A,FALSE,"PYG"}</definedName>
    <definedName name="inven" hidden="1">{#N/A,#N/A,FALSE,"balance";#N/A,#N/A,FALSE,"PYG"}</definedName>
    <definedName name="Inven2" localSheetId="13" hidden="1">{#N/A,#N/A,FALSE,"balance";#N/A,#N/A,FALSE,"PYG"}</definedName>
    <definedName name="Inven2" localSheetId="6" hidden="1">{#N/A,#N/A,FALSE,"balance";#N/A,#N/A,FALSE,"PYG"}</definedName>
    <definedName name="Inven2" hidden="1">{#N/A,#N/A,FALSE,"balance";#N/A,#N/A,FALSE,"PYG"}</definedName>
    <definedName name="INVENTARIOS">#REF!</definedName>
    <definedName name="Inversion" localSheetId="13" hidden="1">{"EVA",#N/A,FALSE,"SMT2";#N/A,#N/A,FALSE,"Summary";#N/A,#N/A,FALSE,"Graphs";#N/A,#N/A,FALSE,"4 Panel"}</definedName>
    <definedName name="Inversion" localSheetId="6" hidden="1">{"EVA",#N/A,FALSE,"SMT2";#N/A,#N/A,FALSE,"Summary";#N/A,#N/A,FALSE,"Graphs";#N/A,#N/A,FALSE,"4 Panel"}</definedName>
    <definedName name="Inversion" hidden="1">{"EVA",#N/A,FALSE,"SMT2";#N/A,#N/A,FALSE,"Summary";#N/A,#N/A,FALSE,"Graphs";#N/A,#N/A,FALSE,"4 Panel"}</definedName>
    <definedName name="INVPT">#REF!</definedName>
    <definedName name="IOP" localSheetId="13" hidden="1">{#N/A,#N/A,FALSE,"Aging Summary";#N/A,#N/A,FALSE,"Ratio Analysis";#N/A,#N/A,FALSE,"Test 120 Day Accts";#N/A,#N/A,FALSE,"Tickmarks"}</definedName>
    <definedName name="IOP" localSheetId="6" hidden="1">{#N/A,#N/A,FALSE,"Aging Summary";#N/A,#N/A,FALSE,"Ratio Analysis";#N/A,#N/A,FALSE,"Test 120 Day Accts";#N/A,#N/A,FALSE,"Tickmarks"}</definedName>
    <definedName name="IOP" hidden="1">{#N/A,#N/A,FALSE,"Aging Summary";#N/A,#N/A,FALSE,"Ratio Analysis";#N/A,#N/A,FALSE,"Test 120 Day Accts";#N/A,#N/A,FALSE,"Tickmarks"}</definedName>
    <definedName name="IPC_Ley99">#REF!</definedName>
    <definedName name="IPP">#REF!</definedName>
    <definedName name="irma_martínez">#REF!</definedName>
    <definedName name="isaa">#REF!</definedName>
    <definedName name="isaa2">#REF!</definedName>
    <definedName name="isabel_colonia_de_delgado">#REF!</definedName>
    <definedName name="IsColHidden" hidden="1">FALSE()</definedName>
    <definedName name="ISLRG">#REF!</definedName>
    <definedName name="IsLTMColHidden" hidden="1">FALSE()</definedName>
    <definedName name="ITCR">#REF!</definedName>
    <definedName name="ITCR_Acum">#REF!</definedName>
    <definedName name="iuo">#REF!</definedName>
    <definedName name="IVA_DES">#REF!</definedName>
    <definedName name="IVF">#REF!</definedName>
    <definedName name="jabalí" localSheetId="13" hidden="1">{#N/A,#N/A,FALSE,"Aging Summary";#N/A,#N/A,FALSE,"Ratio Analysis";#N/A,#N/A,FALSE,"Test 120 Day Accts";#N/A,#N/A,FALSE,"Tickmarks"}</definedName>
    <definedName name="jabalí" localSheetId="6" hidden="1">{#N/A,#N/A,FALSE,"Aging Summary";#N/A,#N/A,FALSE,"Ratio Analysis";#N/A,#N/A,FALSE,"Test 120 Day Accts";#N/A,#N/A,FALSE,"Tickmarks"}</definedName>
    <definedName name="jabalí" hidden="1">{#N/A,#N/A,FALSE,"Aging Summary";#N/A,#N/A,FALSE,"Ratio Analysis";#N/A,#N/A,FALSE,"Test 120 Day Accts";#N/A,#N/A,FALSE,"Tickmarks"}</definedName>
    <definedName name="jaime_potes">#REF!</definedName>
    <definedName name="jaime_vargas">#REF!</definedName>
    <definedName name="jesus_caro">#REF!</definedName>
    <definedName name="jfhjhfsk">#REF!</definedName>
    <definedName name="jggh">#REF!</definedName>
    <definedName name="JGHGKK">#REF!</definedName>
    <definedName name="JGHJG">#REF!</definedName>
    <definedName name="jh" localSheetId="13" hidden="1">{#N/A,#N/A,FALSE,"Aging Summary";#N/A,#N/A,FALSE,"Ratio Analysis";#N/A,#N/A,FALSE,"Test 120 Day Accts";#N/A,#N/A,FALSE,"Tickmarks"}</definedName>
    <definedName name="jh" localSheetId="6" hidden="1">{#N/A,#N/A,FALSE,"Aging Summary";#N/A,#N/A,FALSE,"Ratio Analysis";#N/A,#N/A,FALSE,"Test 120 Day Accts";#N/A,#N/A,FALSE,"Tickmarks"}</definedName>
    <definedName name="jh" hidden="1">{#N/A,#N/A,FALSE,"Aging Summary";#N/A,#N/A,FALSE,"Ratio Analysis";#N/A,#N/A,FALSE,"Test 120 Day Accts";#N/A,#N/A,FALSE,"Tickmarks"}</definedName>
    <definedName name="JHDSDF">#REF!</definedName>
    <definedName name="jhgjghj">#REF!</definedName>
    <definedName name="JHON" localSheetId="13" hidden="1">{#N/A,#N/A,FALSE,"Aging Summary";#N/A,#N/A,FALSE,"Ratio Analysis";#N/A,#N/A,FALSE,"Test 120 Day Accts";#N/A,#N/A,FALSE,"Tickmarks"}</definedName>
    <definedName name="JHON" localSheetId="6" hidden="1">{#N/A,#N/A,FALSE,"Aging Summary";#N/A,#N/A,FALSE,"Ratio Analysis";#N/A,#N/A,FALSE,"Test 120 Day Accts";#N/A,#N/A,FALSE,"Tickmarks"}</definedName>
    <definedName name="JHON" hidden="1">{#N/A,#N/A,FALSE,"Aging Summary";#N/A,#N/A,FALSE,"Ratio Analysis";#N/A,#N/A,FALSE,"Test 120 Day Accts";#N/A,#N/A,FALSE,"Tickmarks"}</definedName>
    <definedName name="JJ">#REF!</definedName>
    <definedName name="jjj">#REF!</definedName>
    <definedName name="jjkk" localSheetId="13" hidden="1">{#N/A,#N/A,FALSE,"Aging Summary";#N/A,#N/A,FALSE,"Ratio Analysis";#N/A,#N/A,FALSE,"Test 120 Day Accts";#N/A,#N/A,FALSE,"Tickmarks"}</definedName>
    <definedName name="jjkk" localSheetId="6" hidden="1">{#N/A,#N/A,FALSE,"Aging Summary";#N/A,#N/A,FALSE,"Ratio Analysis";#N/A,#N/A,FALSE,"Test 120 Day Accts";#N/A,#N/A,FALSE,"Tickmarks"}</definedName>
    <definedName name="jjkk" hidden="1">{#N/A,#N/A,FALSE,"Aging Summary";#N/A,#N/A,FALSE,"Ratio Analysis";#N/A,#N/A,FALSE,"Test 120 Day Accts";#N/A,#N/A,FALSE,"Tickmarks"}</definedName>
    <definedName name="JKHJKH">#REF!</definedName>
    <definedName name="JKJ">#REF!</definedName>
    <definedName name="JKLÑ" localSheetId="13" hidden="1">{#N/A,#N/A,FALSE,"Aging Summary";#N/A,#N/A,FALSE,"Ratio Analysis";#N/A,#N/A,FALSE,"Test 120 Day Accts";#N/A,#N/A,FALSE,"Tickmarks"}</definedName>
    <definedName name="JKLÑ" localSheetId="6" hidden="1">{#N/A,#N/A,FALSE,"Aging Summary";#N/A,#N/A,FALSE,"Ratio Analysis";#N/A,#N/A,FALSE,"Test 120 Day Accts";#N/A,#N/A,FALSE,"Tickmarks"}</definedName>
    <definedName name="JKLÑ" hidden="1">{#N/A,#N/A,FALSE,"Aging Summary";#N/A,#N/A,FALSE,"Ratio Analysis";#N/A,#N/A,FALSE,"Test 120 Day Accts";#N/A,#N/A,FALSE,"Tickmarks"}</definedName>
    <definedName name="jm" localSheetId="6">#REF!,#REF!</definedName>
    <definedName name="jm">#REF!,#REF!</definedName>
    <definedName name="JORGE" localSheetId="6">#REF!</definedName>
    <definedName name="JORGE">#REF!</definedName>
    <definedName name="jorge_perea" localSheetId="6">#REF!</definedName>
    <definedName name="jorge_perea">#REF!</definedName>
    <definedName name="jorge_urbano" localSheetId="6">#REF!</definedName>
    <definedName name="jorge_urbano">#REF!</definedName>
    <definedName name="josé_pabón">#REF!</definedName>
    <definedName name="juhj">#REF!</definedName>
    <definedName name="JUL">#REF!</definedName>
    <definedName name="JULIO">#REF!</definedName>
    <definedName name="JUN">#REF!</definedName>
    <definedName name="JUNIO">#REF!</definedName>
    <definedName name="JYITD">#REF!</definedName>
    <definedName name="JYJY">#REF!</definedName>
    <definedName name="K" localSheetId="13" hidden="1">{"PYGT",#N/A,FALSE,"PYG";"ACTIT",#N/A,FALSE,"BCE_GRAL-ACTIVO";"PASIT",#N/A,FALSE,"BCE_GRAL-PASIVO-PATRIM";"CAJAT",#N/A,FALSE,"CAJA"}</definedName>
    <definedName name="K" localSheetId="6" hidden="1">{"PYGT",#N/A,FALSE,"PYG";"ACTIT",#N/A,FALSE,"BCE_GRAL-ACTIVO";"PASIT",#N/A,FALSE,"BCE_GRAL-PASIVO-PATRIM";"CAJAT",#N/A,FALSE,"CAJA"}</definedName>
    <definedName name="K" hidden="1">{"PYGT",#N/A,FALSE,"PYG";"ACTIT",#N/A,FALSE,"BCE_GRAL-ACTIVO";"PASIT",#N/A,FALSE,"BCE_GRAL-PASIVO-PATRIM";"CAJAT",#N/A,FALSE,"CAJA"}</definedName>
    <definedName name="ka">#REF!</definedName>
    <definedName name="kbv" localSheetId="13" hidden="1">{#N/A,#N/A,FALSE,"Aging Summary";#N/A,#N/A,FALSE,"Ratio Analysis";#N/A,#N/A,FALSE,"Test 120 Day Accts";#N/A,#N/A,FALSE,"Tickmarks"}</definedName>
    <definedName name="kbv" localSheetId="6" hidden="1">{#N/A,#N/A,FALSE,"Aging Summary";#N/A,#N/A,FALSE,"Ratio Analysis";#N/A,#N/A,FALSE,"Test 120 Day Accts";#N/A,#N/A,FALSE,"Tickmarks"}</definedName>
    <definedName name="kbv" hidden="1">{#N/A,#N/A,FALSE,"Aging Summary";#N/A,#N/A,FALSE,"Ratio Analysis";#N/A,#N/A,FALSE,"Test 120 Day Accts";#N/A,#N/A,FALSE,"Tickmarks"}</definedName>
    <definedName name="kdhfkdgk">#REF!</definedName>
    <definedName name="KENELMA" localSheetId="13" hidden="1">{#N/A,#N/A,FALSE,"Aging Summary";#N/A,#N/A,FALSE,"Ratio Analysis";#N/A,#N/A,FALSE,"Test 120 Day Accts";#N/A,#N/A,FALSE,"Tickmarks"}</definedName>
    <definedName name="KENELMA" localSheetId="6" hidden="1">{#N/A,#N/A,FALSE,"Aging Summary";#N/A,#N/A,FALSE,"Ratio Analysis";#N/A,#N/A,FALSE,"Test 120 Day Accts";#N/A,#N/A,FALSE,"Tickmarks"}</definedName>
    <definedName name="KENELMA" hidden="1">{#N/A,#N/A,FALSE,"Aging Summary";#N/A,#N/A,FALSE,"Ratio Analysis";#N/A,#N/A,FALSE,"Test 120 Day Accts";#N/A,#N/A,FALSE,"Tickmarks"}</definedName>
    <definedName name="kEnergía">#REF!</definedName>
    <definedName name="khjjh">#REF!</definedName>
    <definedName name="KJ" localSheetId="13" hidden="1">{#N/A,#N/A,FALSE,"Aging Summary";#N/A,#N/A,FALSE,"Ratio Analysis";#N/A,#N/A,FALSE,"Test 120 Day Accts";#N/A,#N/A,FALSE,"Tickmarks"}</definedName>
    <definedName name="KJ" localSheetId="6" hidden="1">{#N/A,#N/A,FALSE,"Aging Summary";#N/A,#N/A,FALSE,"Ratio Analysis";#N/A,#N/A,FALSE,"Test 120 Day Accts";#N/A,#N/A,FALSE,"Tickmarks"}</definedName>
    <definedName name="KJ" hidden="1">{#N/A,#N/A,FALSE,"Aging Summary";#N/A,#N/A,FALSE,"Ratio Analysis";#N/A,#N/A,FALSE,"Test 120 Day Accts";#N/A,#N/A,FALSE,"Tickmarks"}</definedName>
    <definedName name="KK" localSheetId="13" hidden="1">{#N/A,#N/A,FALSE,"Aging Summary";#N/A,#N/A,FALSE,"Ratio Analysis";#N/A,#N/A,FALSE,"Test 120 Day Accts";#N/A,#N/A,FALSE,"Tickmarks"}</definedName>
    <definedName name="KK" localSheetId="6" hidden="1">{#N/A,#N/A,FALSE,"Aging Summary";#N/A,#N/A,FALSE,"Ratio Analysis";#N/A,#N/A,FALSE,"Test 120 Day Accts";#N/A,#N/A,FALSE,"Tickmarks"}</definedName>
    <definedName name="KK" hidden="1">{#N/A,#N/A,FALSE,"Aging Summary";#N/A,#N/A,FALSE,"Ratio Analysis";#N/A,#N/A,FALSE,"Test 120 Day Accts";#N/A,#N/A,FALSE,"Tickmarks"}</definedName>
    <definedName name="kkkkkkkkkkkkkkk" localSheetId="13" hidden="1">{"PYGT",#N/A,FALSE,"PYG";"ACTIT",#N/A,FALSE,"BCE_GRAL-ACTIVO";"PASIT",#N/A,FALSE,"BCE_GRAL-PASIVO-PATRIM";"CAJAT",#N/A,FALSE,"CAJA"}</definedName>
    <definedName name="kkkkkkkkkkkkkkk" localSheetId="6" hidden="1">{"PYGT",#N/A,FALSE,"PYG";"ACTIT",#N/A,FALSE,"BCE_GRAL-ACTIVO";"PASIT",#N/A,FALSE,"BCE_GRAL-PASIVO-PATRIM";"CAJAT",#N/A,FALSE,"CAJA"}</definedName>
    <definedName name="kkkkkkkkkkkkkkk" hidden="1">{"PYGT",#N/A,FALSE,"PYG";"ACTIT",#N/A,FALSE,"BCE_GRAL-ACTIVO";"PASIT",#N/A,FALSE,"BCE_GRAL-PASIVO-PATRIM";"CAJAT",#N/A,FALSE,"CAJA"}</definedName>
    <definedName name="kklñp" localSheetId="13" hidden="1">{#N/A,#N/A,FALSE,"Aging Summary";#N/A,#N/A,FALSE,"Ratio Analysis";#N/A,#N/A,FALSE,"Test 120 Day Accts";#N/A,#N/A,FALSE,"Tickmarks"}</definedName>
    <definedName name="kklñp" localSheetId="6" hidden="1">{#N/A,#N/A,FALSE,"Aging Summary";#N/A,#N/A,FALSE,"Ratio Analysis";#N/A,#N/A,FALSE,"Test 120 Day Accts";#N/A,#N/A,FALSE,"Tickmarks"}</definedName>
    <definedName name="kklñp" hidden="1">{#N/A,#N/A,FALSE,"Aging Summary";#N/A,#N/A,FALSE,"Ratio Analysis";#N/A,#N/A,FALSE,"Test 120 Day Accts";#N/A,#N/A,FALSE,"Tickmarks"}</definedName>
    <definedName name="KKÑJÑ">#REF!</definedName>
    <definedName name="KL" localSheetId="13" hidden="1">{"PYGS",#N/A,FALSE,"PYG";"ACTIS",#N/A,FALSE,"BCE_GRAL-ACTIVO";"PASIS",#N/A,FALSE,"BCE_GRAL-PASIVO-PATRIM";"CAJAS",#N/A,FALSE,"CAJA"}</definedName>
    <definedName name="KL" localSheetId="6" hidden="1">{"PYGS",#N/A,FALSE,"PYG";"ACTIS",#N/A,FALSE,"BCE_GRAL-ACTIVO";"PASIS",#N/A,FALSE,"BCE_GRAL-PASIVO-PATRIM";"CAJAS",#N/A,FALSE,"CAJA"}</definedName>
    <definedName name="KL" hidden="1">{"PYGS",#N/A,FALSE,"PYG";"ACTIS",#N/A,FALSE,"BCE_GRAL-ACTIVO";"PASIS",#N/A,FALSE,"BCE_GRAL-PASIVO-PATRIM";"CAJAS",#N/A,FALSE,"CAJA"}</definedName>
    <definedName name="KLÑ">#REF!</definedName>
    <definedName name="kMoneda">#REF!</definedName>
    <definedName name="kr">#REF!</definedName>
    <definedName name="KUGHJ">#REF!</definedName>
    <definedName name="L">#REF!</definedName>
    <definedName name="L_AcctDes">#REF!</definedName>
    <definedName name="L_Adjust">#REF!</definedName>
    <definedName name="L_Adjust_GT">#REF!</definedName>
    <definedName name="L_AJE_Tot">#REF!</definedName>
    <definedName name="L_AJE_Tot_GT">#REF!</definedName>
    <definedName name="L_CompNum">#REF!</definedName>
    <definedName name="L_CY_Beg">#REF!</definedName>
    <definedName name="L_CY_Beg_GT">#REF!</definedName>
    <definedName name="L_CY_End">#REF!</definedName>
    <definedName name="L_CY_End_GT">#REF!</definedName>
    <definedName name="L_GrpNum">#REF!</definedName>
    <definedName name="L_Headings">#REF!</definedName>
    <definedName name="L_KeyValue">#REF!</definedName>
    <definedName name="L_PY_End">#REF!</definedName>
    <definedName name="L_PY_End_GT">#REF!</definedName>
    <definedName name="L_RJE_Tot">#REF!</definedName>
    <definedName name="L_RJE_Tot_GT">#REF!</definedName>
    <definedName name="L_RowNum">#REF!</definedName>
    <definedName name="LA">#REF!</definedName>
    <definedName name="LABELTEXTCOLUMN1">#REF!</definedName>
    <definedName name="LABELTEXTROW1">#REF!</definedName>
    <definedName name="labor">#REF!</definedName>
    <definedName name="larry_peña">#REF!</definedName>
    <definedName name="Latin_America">#REF!</definedName>
    <definedName name="LAURA">#REF!</definedName>
    <definedName name="LDC" localSheetId="13" hidden="1">{#N/A,#N/A,FALSE,"Aging Summary";#N/A,#N/A,FALSE,"Ratio Analysis";#N/A,#N/A,FALSE,"Test 120 Day Accts";#N/A,#N/A,FALSE,"Tickmarks"}</definedName>
    <definedName name="LDC" localSheetId="6" hidden="1">{#N/A,#N/A,FALSE,"Aging Summary";#N/A,#N/A,FALSE,"Ratio Analysis";#N/A,#N/A,FALSE,"Test 120 Day Accts";#N/A,#N/A,FALSE,"Tickmarks"}</definedName>
    <definedName name="LDC" hidden="1">{#N/A,#N/A,FALSE,"Aging Summary";#N/A,#N/A,FALSE,"Ratio Analysis";#N/A,#N/A,FALSE,"Test 120 Day Accts";#N/A,#N/A,FALSE,"Tickmarks"}</definedName>
    <definedName name="LE_NE">#REF!</definedName>
    <definedName name="LE99RM">#REF!</definedName>
    <definedName name="lfsdkfsnk">#REF!</definedName>
    <definedName name="lfslkslñs">#REF!</definedName>
    <definedName name="li">#REF!</definedName>
    <definedName name="LI_LDA">#REF!</definedName>
    <definedName name="Libor_table">#REF!</definedName>
    <definedName name="ligia_de_marmolejo">#REF!</definedName>
    <definedName name="LIMITE">#REF!</definedName>
    <definedName name="LIQFUSTRA">#REF!</definedName>
    <definedName name="liquidacion1">#REF!</definedName>
    <definedName name="lista">#REF!</definedName>
    <definedName name="ListOffset" hidden="1">1</definedName>
    <definedName name="LJHH">#REF!</definedName>
    <definedName name="ljjkh">#REF!</definedName>
    <definedName name="LJKÑÑJ">#REF!</definedName>
    <definedName name="lk">#REF!</definedName>
    <definedName name="LKÑ" localSheetId="13" hidden="1">{#N/A,#N/A,FALSE,"Aging Summary";#N/A,#N/A,FALSE,"Ratio Analysis";#N/A,#N/A,FALSE,"Test 120 Day Accts";#N/A,#N/A,FALSE,"Tickmarks"}</definedName>
    <definedName name="LKÑ" localSheetId="6" hidden="1">{#N/A,#N/A,FALSE,"Aging Summary";#N/A,#N/A,FALSE,"Ratio Analysis";#N/A,#N/A,FALSE,"Test 120 Day Accts";#N/A,#N/A,FALSE,"Tickmarks"}</definedName>
    <definedName name="LKÑ" hidden="1">{#N/A,#N/A,FALSE,"Aging Summary";#N/A,#N/A,FALSE,"Ratio Analysis";#N/A,#N/A,FALSE,"Test 120 Day Accts";#N/A,#N/A,FALSE,"Tickmarks"}</definedName>
    <definedName name="ll" localSheetId="13" hidden="1">{#N/A,#N/A,FALSE,"Aging Summary";#N/A,#N/A,FALSE,"Ratio Analysis";#N/A,#N/A,FALSE,"Test 120 Day Accts";#N/A,#N/A,FALSE,"Tickmarks"}</definedName>
    <definedName name="ll" localSheetId="6" hidden="1">{#N/A,#N/A,FALSE,"Aging Summary";#N/A,#N/A,FALSE,"Ratio Analysis";#N/A,#N/A,FALSE,"Test 120 Day Accts";#N/A,#N/A,FALSE,"Tickmarks"}</definedName>
    <definedName name="ll" hidden="1">{#N/A,#N/A,FALSE,"Aging Summary";#N/A,#N/A,FALSE,"Ratio Analysis";#N/A,#N/A,FALSE,"Test 120 Day Accts";#N/A,#N/A,FALSE,"Tickmarks"}</definedName>
    <definedName name="LLAMA">#REF!</definedName>
    <definedName name="llgh">#REF!</definedName>
    <definedName name="LM" localSheetId="13" hidden="1">{#N/A,#N/A,FALSE,"Aging Summary";#N/A,#N/A,FALSE,"Ratio Analysis";#N/A,#N/A,FALSE,"Test 120 Day Accts";#N/A,#N/A,FALSE,"Tickmarks"}</definedName>
    <definedName name="LM" localSheetId="6" hidden="1">{#N/A,#N/A,FALSE,"Aging Summary";#N/A,#N/A,FALSE,"Ratio Analysis";#N/A,#N/A,FALSE,"Test 120 Day Accts";#N/A,#N/A,FALSE,"Tickmarks"}</definedName>
    <definedName name="LM" hidden="1">{#N/A,#N/A,FALSE,"Aging Summary";#N/A,#N/A,FALSE,"Ratio Analysis";#N/A,#N/A,FALSE,"Test 120 Day Accts";#N/A,#N/A,FALSE,"Tickmarks"}</definedName>
    <definedName name="lo">#REF!</definedName>
    <definedName name="LOCALES">#REF!</definedName>
    <definedName name="localmaterials">#REF!</definedName>
    <definedName name="lokp">#REF!</definedName>
    <definedName name="lol">#REF!</definedName>
    <definedName name="lomitas">#REF!</definedName>
    <definedName name="lsfklsflsl">#REF!</definedName>
    <definedName name="lsfslñms">#REF!</definedName>
    <definedName name="lsmfslflsm">#REF!</definedName>
    <definedName name="lucía_vargas">#REF!</definedName>
    <definedName name="luis_carlos_lozano">#REF!</definedName>
    <definedName name="luis_jaime_marmolejo">#REF!</definedName>
    <definedName name="luis_marulanda">#REF!</definedName>
    <definedName name="luis_quiroga">#REF!</definedName>
    <definedName name="luz_stella_molina">#REF!</definedName>
    <definedName name="luz_stella_uribe">#REF!</definedName>
    <definedName name="luzxmyu">#REF!</definedName>
    <definedName name="lvskvsk">#REF!</definedName>
    <definedName name="m" localSheetId="13" hidden="1">{#N/A,#N/A,FALSE,"GRAFICO";#N/A,#N/A,FALSE,"CAJA (2)";#N/A,#N/A,FALSE,"TERCEROS-PROMEDIO";#N/A,#N/A,FALSE,"CAJA";#N/A,#N/A,FALSE,"INGRESOS1995-2003";#N/A,#N/A,FALSE,"GASTOS1995-2003"}</definedName>
    <definedName name="m" localSheetId="6" hidden="1">{#N/A,#N/A,FALSE,"GRAFICO";#N/A,#N/A,FALSE,"CAJA (2)";#N/A,#N/A,FALSE,"TERCEROS-PROMEDIO";#N/A,#N/A,FALSE,"CAJA";#N/A,#N/A,FALSE,"INGRESOS1995-2003";#N/A,#N/A,FALSE,"GASTOS1995-2003"}</definedName>
    <definedName name="m" hidden="1">{#N/A,#N/A,FALSE,"GRAFICO";#N/A,#N/A,FALSE,"CAJA (2)";#N/A,#N/A,FALSE,"TERCEROS-PROMEDIO";#N/A,#N/A,FALSE,"CAJA";#N/A,#N/A,FALSE,"INGRESOS1995-2003";#N/A,#N/A,FALSE,"GASTOS1995-2003"}</definedName>
    <definedName name="MACRO">#REF!</definedName>
    <definedName name="Macro2">#REF!</definedName>
    <definedName name="macro4">#REF!</definedName>
    <definedName name="Macro6">#REF!</definedName>
    <definedName name="macro99">#REF!</definedName>
    <definedName name="magd" localSheetId="13" hidden="1">{#N/A,#N/A,FALSE,"GRAFICO";#N/A,#N/A,FALSE,"CAJA (2)";#N/A,#N/A,FALSE,"TERCEROS-PROMEDIO";#N/A,#N/A,FALSE,"CAJA";#N/A,#N/A,FALSE,"INGRESOS1995-2003";#N/A,#N/A,FALSE,"GASTOS1995-2003"}</definedName>
    <definedName name="magd" localSheetId="6" hidden="1">{#N/A,#N/A,FALSE,"GRAFICO";#N/A,#N/A,FALSE,"CAJA (2)";#N/A,#N/A,FALSE,"TERCEROS-PROMEDIO";#N/A,#N/A,FALSE,"CAJA";#N/A,#N/A,FALSE,"INGRESOS1995-2003";#N/A,#N/A,FALSE,"GASTOS1995-2003"}</definedName>
    <definedName name="magd" hidden="1">{#N/A,#N/A,FALSE,"GRAFICO";#N/A,#N/A,FALSE,"CAJA (2)";#N/A,#N/A,FALSE,"TERCEROS-PROMEDIO";#N/A,#N/A,FALSE,"CAJA";#N/A,#N/A,FALSE,"INGRESOS1995-2003";#N/A,#N/A,FALSE,"GASTOS1995-2003"}</definedName>
    <definedName name="Mantener_la_efectividad_del_recaudo">#REF!</definedName>
    <definedName name="manuel_hurtado">#REF!</definedName>
    <definedName name="MANUF">#REF!</definedName>
    <definedName name="Maq">#REF!</definedName>
    <definedName name="Maq_Acum">#REF!</definedName>
    <definedName name="MAQ_EQUIPO">#REF!</definedName>
    <definedName name="MAQ_EQUIPO1">#REF!</definedName>
    <definedName name="MAR">#REF!</definedName>
    <definedName name="marcos">#REF!</definedName>
    <definedName name="margarita_quintana_de_quintero">#REF!</definedName>
    <definedName name="margoth_marmolejo_herrera">#REF!</definedName>
    <definedName name="maria">#REF!</definedName>
    <definedName name="maría_del_rosario_lópez">#REF!</definedName>
    <definedName name="maría_ligia_plaza">#REF!</definedName>
    <definedName name="maría_teresa_marmolejo_herrera">#REF!</definedName>
    <definedName name="marino_lozano">#REF!</definedName>
    <definedName name="mario" localSheetId="13" hidden="1">{#N/A,#N/A,FALSE,"Aging Summary";#N/A,#N/A,FALSE,"Ratio Analysis";#N/A,#N/A,FALSE,"Test 120 Day Accts";#N/A,#N/A,FALSE,"Tickmarks"}</definedName>
    <definedName name="mario" localSheetId="6" hidden="1">{#N/A,#N/A,FALSE,"Aging Summary";#N/A,#N/A,FALSE,"Ratio Analysis";#N/A,#N/A,FALSE,"Test 120 Day Accts";#N/A,#N/A,FALSE,"Tickmarks"}</definedName>
    <definedName name="mario" hidden="1">{#N/A,#N/A,FALSE,"Aging Summary";#N/A,#N/A,FALSE,"Ratio Analysis";#N/A,#N/A,FALSE,"Test 120 Day Accts";#N/A,#N/A,FALSE,"Tickmarks"}</definedName>
    <definedName name="mario_sanclemente">#REF!</definedName>
    <definedName name="MarkP" localSheetId="13" hidden="1">{#N/A,#N/A,FALSE,"GRAFICO";#N/A,#N/A,FALSE,"CAJA (2)";#N/A,#N/A,FALSE,"TERCEROS-PROMEDIO";#N/A,#N/A,FALSE,"CAJA";#N/A,#N/A,FALSE,"INGRESOS1995-2003";#N/A,#N/A,FALSE,"GASTOS1995-2003"}</definedName>
    <definedName name="MarkP" localSheetId="6" hidden="1">{#N/A,#N/A,FALSE,"GRAFICO";#N/A,#N/A,FALSE,"CAJA (2)";#N/A,#N/A,FALSE,"TERCEROS-PROMEDIO";#N/A,#N/A,FALSE,"CAJA";#N/A,#N/A,FALSE,"INGRESOS1995-2003";#N/A,#N/A,FALSE,"GASTOS1995-2003"}</definedName>
    <definedName name="MarkP" hidden="1">{#N/A,#N/A,FALSE,"GRAFICO";#N/A,#N/A,FALSE,"CAJA (2)";#N/A,#N/A,FALSE,"TERCEROS-PROMEDIO";#N/A,#N/A,FALSE,"CAJA";#N/A,#N/A,FALSE,"INGRESOS1995-2003";#N/A,#N/A,FALSE,"GASTOS1995-2003"}</definedName>
    <definedName name="marlene_colonia_de_peña">#REF!</definedName>
    <definedName name="marmol" localSheetId="13" hidden="1">{"PYGT",#N/A,FALSE,"PYG";"ACTIT",#N/A,FALSE,"BCE_GRAL-ACTIVO";"PASIT",#N/A,FALSE,"BCE_GRAL-PASIVO-PATRIM";"CAJAT",#N/A,FALSE,"CAJA"}</definedName>
    <definedName name="marmol" localSheetId="6" hidden="1">{"PYGT",#N/A,FALSE,"PYG";"ACTIT",#N/A,FALSE,"BCE_GRAL-ACTIVO";"PASIT",#N/A,FALSE,"BCE_GRAL-PASIVO-PATRIM";"CAJAT",#N/A,FALSE,"CAJA"}</definedName>
    <definedName name="marmol" hidden="1">{"PYGT",#N/A,FALSE,"PYG";"ACTIT",#N/A,FALSE,"BCE_GRAL-ACTIVO";"PASIT",#N/A,FALSE,"BCE_GRAL-PASIVO-PATRIM";"CAJAT",#N/A,FALSE,"CAJA"}</definedName>
    <definedName name="martha_marmolejo_de_lópez">#REF!</definedName>
    <definedName name="martha_marmolejo_herrera">#REF!</definedName>
    <definedName name="maryp">#REF!</definedName>
    <definedName name="MARZO">#REF!</definedName>
    <definedName name="Match">#REF!</definedName>
    <definedName name="MAY">#REF!</definedName>
    <definedName name="MAYO">#REF!</definedName>
    <definedName name="MEDELLIN" localSheetId="6">#REF!,#REF!</definedName>
    <definedName name="MEDELLIN">#REF!,#REF!</definedName>
    <definedName name="melba_caicedo_colonia" localSheetId="6">#REF!</definedName>
    <definedName name="melba_caicedo_colonia">#REF!</definedName>
    <definedName name="MENSAJE" localSheetId="6">#REF!</definedName>
    <definedName name="MENSAJE">#REF!</definedName>
    <definedName name="MENU" localSheetId="6">#REF!</definedName>
    <definedName name="MENU">#REF!</definedName>
    <definedName name="MENU0">#REF!</definedName>
    <definedName name="MENU1">#REF!</definedName>
    <definedName name="MENU1A">#REF!</definedName>
    <definedName name="MENU1A1">#REF!</definedName>
    <definedName name="MENU1B">#REF!</definedName>
    <definedName name="MENU1C">#REF!</definedName>
    <definedName name="MENU1D">#REF!</definedName>
    <definedName name="MENU1G">#REF!</definedName>
    <definedName name="MENU2">#REF!</definedName>
    <definedName name="MENU2A">#REF!</definedName>
    <definedName name="MENU2B">#REF!</definedName>
    <definedName name="MENU2C">#REF!</definedName>
    <definedName name="MENU3">#REF!</definedName>
    <definedName name="MENU3A">#REF!</definedName>
    <definedName name="MENU3B">#REF!</definedName>
    <definedName name="MENU3C">#REF!</definedName>
    <definedName name="MENU4">#REF!</definedName>
    <definedName name="MENU5">#REF!</definedName>
    <definedName name="MENUIB">#REF!</definedName>
    <definedName name="Merck" localSheetId="13" hidden="1">{"'18'!$A$5:$M$18"}</definedName>
    <definedName name="Merck" localSheetId="6" hidden="1">{"'18'!$A$5:$M$18"}</definedName>
    <definedName name="Merck" hidden="1">{"'18'!$A$5:$M$18"}</definedName>
    <definedName name="mercurio" localSheetId="13" hidden="1">{#N/A,#N/A,FALSE,"Aging Summary";#N/A,#N/A,FALSE,"Ratio Analysis";#N/A,#N/A,FALSE,"Test 120 Day Accts";#N/A,#N/A,FALSE,"Tickmarks"}</definedName>
    <definedName name="mercurio" localSheetId="6" hidden="1">{#N/A,#N/A,FALSE,"Aging Summary";#N/A,#N/A,FALSE,"Ratio Analysis";#N/A,#N/A,FALSE,"Test 120 Day Accts";#N/A,#N/A,FALSE,"Tickmarks"}</definedName>
    <definedName name="mercurio" hidden="1">{#N/A,#N/A,FALSE,"Aging Summary";#N/A,#N/A,FALSE,"Ratio Analysis";#N/A,#N/A,FALSE,"Test 120 Day Accts";#N/A,#N/A,FALSE,"Tickmarks"}</definedName>
    <definedName name="MES">#REF!</definedName>
    <definedName name="MESA">#REF!</definedName>
    <definedName name="mesinf">#REF!</definedName>
    <definedName name="MF">#REF!</definedName>
    <definedName name="MINICHICLETS">#REF!</definedName>
    <definedName name="mismo" localSheetId="13" hidden="1">{#N/A,#N/A,FALSE,"GRAFICO";#N/A,#N/A,FALSE,"CAJA (2)";#N/A,#N/A,FALSE,"TERCEROS-PROMEDIO";#N/A,#N/A,FALSE,"CAJA";#N/A,#N/A,FALSE,"INGRESOS1995-2003";#N/A,#N/A,FALSE,"GASTOS1995-2003"}</definedName>
    <definedName name="mismo" localSheetId="6" hidden="1">{#N/A,#N/A,FALSE,"GRAFICO";#N/A,#N/A,FALSE,"CAJA (2)";#N/A,#N/A,FALSE,"TERCEROS-PROMEDIO";#N/A,#N/A,FALSE,"CAJA";#N/A,#N/A,FALSE,"INGRESOS1995-2003";#N/A,#N/A,FALSE,"GASTOS1995-2003"}</definedName>
    <definedName name="mismo" hidden="1">{#N/A,#N/A,FALSE,"GRAFICO";#N/A,#N/A,FALSE,"CAJA (2)";#N/A,#N/A,FALSE,"TERCEROS-PROMEDIO";#N/A,#N/A,FALSE,"CAJA";#N/A,#N/A,FALSE,"INGRESOS1995-2003";#N/A,#N/A,FALSE,"GASTOS1995-2003"}</definedName>
    <definedName name="Mix">#REF!</definedName>
    <definedName name="mjouh">#REF!</definedName>
    <definedName name="mkpok">#REF!</definedName>
    <definedName name="MKT">#REF!</definedName>
    <definedName name="MM">#REF!</definedName>
    <definedName name="MMMM" localSheetId="13" hidden="1">{#N/A,#N/A,FALSE,"GRAFICO";#N/A,#N/A,FALSE,"CAJA (2)";#N/A,#N/A,FALSE,"TERCEROS-PROMEDIO";#N/A,#N/A,FALSE,"CAJA";#N/A,#N/A,FALSE,"INGRESOS1995-2003";#N/A,#N/A,FALSE,"GASTOS1995-2003"}</definedName>
    <definedName name="MMMM" localSheetId="6" hidden="1">{#N/A,#N/A,FALSE,"GRAFICO";#N/A,#N/A,FALSE,"CAJA (2)";#N/A,#N/A,FALSE,"TERCEROS-PROMEDIO";#N/A,#N/A,FALSE,"CAJA";#N/A,#N/A,FALSE,"INGRESOS1995-2003";#N/A,#N/A,FALSE,"GASTOS1995-2003"}</definedName>
    <definedName name="MMMM" hidden="1">{#N/A,#N/A,FALSE,"GRAFICO";#N/A,#N/A,FALSE,"CAJA (2)";#N/A,#N/A,FALSE,"TERCEROS-PROMEDIO";#N/A,#N/A,FALSE,"CAJA";#N/A,#N/A,FALSE,"INGRESOS1995-2003";#N/A,#N/A,FALSE,"GASTOS1995-2003"}</definedName>
    <definedName name="MMMMM" localSheetId="13" hidden="1">{"PYGT",#N/A,FALSE,"PYG";"ACTIT",#N/A,FALSE,"BCE_GRAL-ACTIVO";"PASIT",#N/A,FALSE,"BCE_GRAL-PASIVO-PATRIM";"CAJAT",#N/A,FALSE,"CAJA"}</definedName>
    <definedName name="MMMMM" localSheetId="6" hidden="1">{"PYGT",#N/A,FALSE,"PYG";"ACTIT",#N/A,FALSE,"BCE_GRAL-ACTIVO";"PASIT",#N/A,FALSE,"BCE_GRAL-PASIVO-PATRIM";"CAJAT",#N/A,FALSE,"CAJA"}</definedName>
    <definedName name="MMMMM" hidden="1">{"PYGT",#N/A,FALSE,"PYG";"ACTIT",#N/A,FALSE,"BCE_GRAL-ACTIVO";"PASIT",#N/A,FALSE,"BCE_GRAL-PASIVO-PATRIM";"CAJAT",#N/A,FALSE,"CAJA"}</definedName>
    <definedName name="mmmmmmmmmm" localSheetId="13" hidden="1">{"PYGT",#N/A,FALSE,"PYG";"ACTIT",#N/A,FALSE,"BCE_GRAL-ACTIVO";"PASIT",#N/A,FALSE,"BCE_GRAL-PASIVO-PATRIM";"CAJAT",#N/A,FALSE,"CAJA"}</definedName>
    <definedName name="mmmmmmmmmm" localSheetId="6" hidden="1">{"PYGT",#N/A,FALSE,"PYG";"ACTIT",#N/A,FALSE,"BCE_GRAL-ACTIVO";"PASIT",#N/A,FALSE,"BCE_GRAL-PASIVO-PATRIM";"CAJAT",#N/A,FALSE,"CAJA"}</definedName>
    <definedName name="mmmmmmmmmm" hidden="1">{"PYGT",#N/A,FALSE,"PYG";"ACTIT",#N/A,FALSE,"BCE_GRAL-ACTIVO";"PASIT",#N/A,FALSE,"BCE_GRAL-PASIVO-PATRIM";"CAJAT",#N/A,FALSE,"CAJA"}</definedName>
    <definedName name="mmmmmmmmmmmmm" localSheetId="13" hidden="1">{#N/A,#N/A,FALSE,"GRAFICO";#N/A,#N/A,FALSE,"CAJA (2)";#N/A,#N/A,FALSE,"TERCEROS-PROMEDIO";#N/A,#N/A,FALSE,"CAJA";#N/A,#N/A,FALSE,"INGRESOS1995-2003";#N/A,#N/A,FALSE,"GASTOS1995-2003"}</definedName>
    <definedName name="mmmmmmmmmmmmm" localSheetId="6" hidden="1">{#N/A,#N/A,FALSE,"GRAFICO";#N/A,#N/A,FALSE,"CAJA (2)";#N/A,#N/A,FALSE,"TERCEROS-PROMEDIO";#N/A,#N/A,FALSE,"CAJA";#N/A,#N/A,FALSE,"INGRESOS1995-2003";#N/A,#N/A,FALSE,"GASTOS1995-2003"}</definedName>
    <definedName name="mmmmmmmmmmmmm" hidden="1">{#N/A,#N/A,FALSE,"GRAFICO";#N/A,#N/A,FALSE,"CAJA (2)";#N/A,#N/A,FALSE,"TERCEROS-PROMEDIO";#N/A,#N/A,FALSE,"CAJA";#N/A,#N/A,FALSE,"INGRESOS1995-2003";#N/A,#N/A,FALSE,"GASTOS1995-2003"}</definedName>
    <definedName name="MN" localSheetId="13" hidden="1">{#N/A,#N/A,FALSE,"Aging Summary";#N/A,#N/A,FALSE,"Ratio Analysis";#N/A,#N/A,FALSE,"Test 120 Day Accts";#N/A,#N/A,FALSE,"Tickmarks"}</definedName>
    <definedName name="MN" localSheetId="6" hidden="1">{#N/A,#N/A,FALSE,"Aging Summary";#N/A,#N/A,FALSE,"Ratio Analysis";#N/A,#N/A,FALSE,"Test 120 Day Accts";#N/A,#N/A,FALSE,"Tickmarks"}</definedName>
    <definedName name="MN" hidden="1">{#N/A,#N/A,FALSE,"Aging Summary";#N/A,#N/A,FALSE,"Ratio Analysis";#N/A,#N/A,FALSE,"Test 120 Day Accts";#N/A,#N/A,FALSE,"Tickmarks"}</definedName>
    <definedName name="MO">#REF!</definedName>
    <definedName name="MO_Acum">#REF!</definedName>
    <definedName name="moco">#REF!</definedName>
    <definedName name="modal">#REF!</definedName>
    <definedName name="Módulo">#REF!</definedName>
    <definedName name="MONEDA_AJ">#REF!</definedName>
    <definedName name="MONEDA_SIE">#REF!</definedName>
    <definedName name="MORA06">#REF!</definedName>
    <definedName name="morado" localSheetId="13" hidden="1">{#N/A,#N/A,FALSE,"Aging Summary";#N/A,#N/A,FALSE,"Ratio Analysis";#N/A,#N/A,FALSE,"Test 120 Day Accts";#N/A,#N/A,FALSE,"Tickmarks"}</definedName>
    <definedName name="morado" localSheetId="6" hidden="1">{#N/A,#N/A,FALSE,"Aging Summary";#N/A,#N/A,FALSE,"Ratio Analysis";#N/A,#N/A,FALSE,"Test 120 Day Accts";#N/A,#N/A,FALSE,"Tickmarks"}</definedName>
    <definedName name="morado" hidden="1">{#N/A,#N/A,FALSE,"Aging Summary";#N/A,#N/A,FALSE,"Ratio Analysis";#N/A,#N/A,FALSE,"Test 120 Day Accts";#N/A,#N/A,FALSE,"Tickmarks"}</definedName>
    <definedName name="MORAS">#REF!</definedName>
    <definedName name="MOTITAS">#REF!</definedName>
    <definedName name="mp">#REF!</definedName>
    <definedName name="MUE_ENSERES">#REF!</definedName>
    <definedName name="MUE_ENSERES1">#REF!</definedName>
    <definedName name="multiplo">#REF!</definedName>
    <definedName name="Municipal">#REF!</definedName>
    <definedName name="municipio_de_tuluá">#REF!</definedName>
    <definedName name="mv">#REF!</definedName>
    <definedName name="Nacional">#REF!</definedName>
    <definedName name="name">#REF!</definedName>
    <definedName name="namenew">#REF!</definedName>
    <definedName name="nameold">#REF!</definedName>
    <definedName name="nancy_trujillo">#REF!</definedName>
    <definedName name="NANO">#REF!</definedName>
    <definedName name="NARJ" localSheetId="13" hidden="1">{#N/A,#N/A,FALSE,"Aging Summary";#N/A,#N/A,FALSE,"Ratio Analysis";#N/A,#N/A,FALSE,"Test 120 Day Accts";#N/A,#N/A,FALSE,"Tickmarks"}</definedName>
    <definedName name="NARJ" localSheetId="6" hidden="1">{#N/A,#N/A,FALSE,"Aging Summary";#N/A,#N/A,FALSE,"Ratio Analysis";#N/A,#N/A,FALSE,"Test 120 Day Accts";#N/A,#N/A,FALSE,"Tickmarks"}</definedName>
    <definedName name="NARJ" hidden="1">{#N/A,#N/A,FALSE,"Aging Summary";#N/A,#N/A,FALSE,"Ratio Analysis";#N/A,#N/A,FALSE,"Test 120 Day Accts";#N/A,#N/A,FALSE,"Tickmarks"}</definedName>
    <definedName name="NBBN">#REF!</definedName>
    <definedName name="Necesidad_entorchado_Zonas">#REF!</definedName>
    <definedName name="Need_State">#REF!</definedName>
    <definedName name="nelson_castillo">#REF!</definedName>
    <definedName name="nena">#REF!</definedName>
    <definedName name="new" localSheetId="13" hidden="1">{"EVA",#N/A,FALSE,"SMT2";#N/A,#N/A,FALSE,"Summary";#N/A,#N/A,FALSE,"Graphs";#N/A,#N/A,FALSE,"4 Panel"}</definedName>
    <definedName name="new" localSheetId="6" hidden="1">{"EVA",#N/A,FALSE,"SMT2";#N/A,#N/A,FALSE,"Summary";#N/A,#N/A,FALSE,"Graphs";#N/A,#N/A,FALSE,"4 Panel"}</definedName>
    <definedName name="new" hidden="1">{"EVA",#N/A,FALSE,"SMT2";#N/A,#N/A,FALSE,"Summary";#N/A,#N/A,FALSE,"Graphs";#N/A,#N/A,FALSE,"4 Panel"}</definedName>
    <definedName name="NewProd">#REF!</definedName>
    <definedName name="ni" localSheetId="13" hidden="1">{#N/A,#N/A,FALSE,"GRAFICO";#N/A,#N/A,FALSE,"CAJA (2)";#N/A,#N/A,FALSE,"TERCEROS-PROMEDIO";#N/A,#N/A,FALSE,"CAJA";#N/A,#N/A,FALSE,"INGRESOS1995-2003";#N/A,#N/A,FALSE,"GASTOS1995-2003"}</definedName>
    <definedName name="ni" localSheetId="6" hidden="1">{#N/A,#N/A,FALSE,"GRAFICO";#N/A,#N/A,FALSE,"CAJA (2)";#N/A,#N/A,FALSE,"TERCEROS-PROMEDIO";#N/A,#N/A,FALSE,"CAJA";#N/A,#N/A,FALSE,"INGRESOS1995-2003";#N/A,#N/A,FALSE,"GASTOS1995-2003"}</definedName>
    <definedName name="ni" hidden="1">{#N/A,#N/A,FALSE,"GRAFICO";#N/A,#N/A,FALSE,"CAJA (2)";#N/A,#N/A,FALSE,"TERCEROS-PROMEDIO";#N/A,#N/A,FALSE,"CAJA";#N/A,#N/A,FALSE,"INGRESOS1995-2003";#N/A,#N/A,FALSE,"GASTOS1995-2003"}</definedName>
    <definedName name="NIT">#REF!</definedName>
    <definedName name="NNN" localSheetId="13" hidden="1">{"PYGS",#N/A,FALSE,"PYG";"ACTIS",#N/A,FALSE,"BCE_GRAL-ACTIVO";"PASIS",#N/A,FALSE,"BCE_GRAL-PASIVO-PATRIM";"CAJAS",#N/A,FALSE,"CAJA"}</definedName>
    <definedName name="NNN" localSheetId="6" hidden="1">{"PYGS",#N/A,FALSE,"PYG";"ACTIS",#N/A,FALSE,"BCE_GRAL-ACTIVO";"PASIS",#N/A,FALSE,"BCE_GRAL-PASIVO-PATRIM";"CAJAS",#N/A,FALSE,"CAJA"}</definedName>
    <definedName name="NNN" hidden="1">{"PYGS",#N/A,FALSE,"PYG";"ACTIS",#N/A,FALSE,"BCE_GRAL-ACTIVO";"PASIS",#N/A,FALSE,"BCE_GRAL-PASIVO-PATRIM";"CAJAS",#N/A,FALSE,"CAJA"}</definedName>
    <definedName name="NNNN" localSheetId="13" hidden="1">{"PYGT",#N/A,FALSE,"PYG";"ACTIT",#N/A,FALSE,"BCE_GRAL-ACTIVO";"PASIT",#N/A,FALSE,"BCE_GRAL-PASIVO-PATRIM";"CAJAT",#N/A,FALSE,"CAJA"}</definedName>
    <definedName name="NNNN" localSheetId="6" hidden="1">{"PYGT",#N/A,FALSE,"PYG";"ACTIT",#N/A,FALSE,"BCE_GRAL-ACTIVO";"PASIT",#N/A,FALSE,"BCE_GRAL-PASIVO-PATRIM";"CAJAT",#N/A,FALSE,"CAJA"}</definedName>
    <definedName name="NNNN" hidden="1">{"PYGT",#N/A,FALSE,"PYG";"ACTIT",#N/A,FALSE,"BCE_GRAL-ACTIVO";"PASIT",#N/A,FALSE,"BCE_GRAL-PASIVO-PATRIM";"CAJAT",#N/A,FALSE,"CAJA"}</definedName>
    <definedName name="NNNNN" localSheetId="13" hidden="1">{"PYGT",#N/A,FALSE,"PYG";"ACTIT",#N/A,FALSE,"BCE_GRAL-ACTIVO";"PASIT",#N/A,FALSE,"BCE_GRAL-PASIVO-PATRIM";"CAJAT",#N/A,FALSE,"CAJA"}</definedName>
    <definedName name="NNNNN" localSheetId="6" hidden="1">{"PYGT",#N/A,FALSE,"PYG";"ACTIT",#N/A,FALSE,"BCE_GRAL-ACTIVO";"PASIT",#N/A,FALSE,"BCE_GRAL-PASIVO-PATRIM";"CAJAT",#N/A,FALSE,"CAJA"}</definedName>
    <definedName name="NNNNN" hidden="1">{"PYGT",#N/A,FALSE,"PYG";"ACTIT",#N/A,FALSE,"BCE_GRAL-ACTIVO";"PASIT",#N/A,FALSE,"BCE_GRAL-PASIVO-PATRIM";"CAJAT",#N/A,FALSE,"CAJA"}</definedName>
    <definedName name="NO" localSheetId="13" hidden="1">{"PYGT",#N/A,FALSE,"PYG";"ACTIT",#N/A,FALSE,"BCE_GRAL-ACTIVO";"PASIT",#N/A,FALSE,"BCE_GRAL-PASIVO-PATRIM";"CAJAT",#N/A,FALSE,"CAJA"}</definedName>
    <definedName name="NO" localSheetId="6" hidden="1">{"PYGT",#N/A,FALSE,"PYG";"ACTIT",#N/A,FALSE,"BCE_GRAL-ACTIVO";"PASIT",#N/A,FALSE,"BCE_GRAL-PASIVO-PATRIM";"CAJAT",#N/A,FALSE,"CAJA"}</definedName>
    <definedName name="NO" hidden="1">{"PYGT",#N/A,FALSE,"PYG";"ACTIT",#N/A,FALSE,"BCE_GRAL-ACTIVO";"PASIT",#N/A,FALSE,"BCE_GRAL-PASIVO-PATRIM";"CAJAT",#N/A,FALSE,"CAJA"}</definedName>
    <definedName name="noam" localSheetId="13" hidden="1">{#N/A,#N/A,FALSE,"Aging Summary";#N/A,#N/A,FALSE,"Ratio Analysis";#N/A,#N/A,FALSE,"Test 120 Day Accts";#N/A,#N/A,FALSE,"Tickmarks"}</definedName>
    <definedName name="noam" localSheetId="6" hidden="1">{#N/A,#N/A,FALSE,"Aging Summary";#N/A,#N/A,FALSE,"Ratio Analysis";#N/A,#N/A,FALSE,"Test 120 Day Accts";#N/A,#N/A,FALSE,"Tickmarks"}</definedName>
    <definedName name="noam" hidden="1">{#N/A,#N/A,FALSE,"Aging Summary";#N/A,#N/A,FALSE,"Ratio Analysis";#N/A,#N/A,FALSE,"Test 120 Day Accts";#N/A,#N/A,FALSE,"Tickmarks"}</definedName>
    <definedName name="NOKIA">#REF!</definedName>
    <definedName name="NOM">#REF!</definedName>
    <definedName name="NOMB_MES">#REF!</definedName>
    <definedName name="NOMBRE_FICHERO_AJ">#REF!</definedName>
    <definedName name="NombreConsolidado">#REF!</definedName>
    <definedName name="NóminaConfidencial" localSheetId="13" hidden="1">{#N/A,#N/A,FALSE,"Aging Summary";#N/A,#N/A,FALSE,"Ratio Analysis";#N/A,#N/A,FALSE,"Test 120 Day Accts";#N/A,#N/A,FALSE,"Tickmarks"}</definedName>
    <definedName name="NóminaConfidencial" localSheetId="6" hidden="1">{#N/A,#N/A,FALSE,"Aging Summary";#N/A,#N/A,FALSE,"Ratio Analysis";#N/A,#N/A,FALSE,"Test 120 Day Accts";#N/A,#N/A,FALSE,"Tickmarks"}</definedName>
    <definedName name="NóminaConfidencial" hidden="1">{#N/A,#N/A,FALSE,"Aging Summary";#N/A,#N/A,FALSE,"Ratio Analysis";#N/A,#N/A,FALSE,"Test 120 Day Accts";#N/A,#N/A,FALSE,"Tickmarks"}</definedName>
    <definedName name="NonTopStratVal">#REF!</definedName>
    <definedName name="NOOFFFSEGMENTS1">#REF!</definedName>
    <definedName name="NopatAcumDatos">#REF!</definedName>
    <definedName name="NOT">#REF!</definedName>
    <definedName name="NOV">#REF!</definedName>
    <definedName name="NOVIEMBRE">#REF!</definedName>
    <definedName name="NTA" localSheetId="13" hidden="1">{#N/A,#N/A,FALSE,"Aging Summary";#N/A,#N/A,FALSE,"Ratio Analysis";#N/A,#N/A,FALSE,"Test 120 Day Accts";#N/A,#N/A,FALSE,"Tickmarks"}</definedName>
    <definedName name="NTA" localSheetId="6" hidden="1">{#N/A,#N/A,FALSE,"Aging Summary";#N/A,#N/A,FALSE,"Ratio Analysis";#N/A,#N/A,FALSE,"Test 120 Day Accts";#N/A,#N/A,FALSE,"Tickmarks"}</definedName>
    <definedName name="NTA" hidden="1">{#N/A,#N/A,FALSE,"Aging Summary";#N/A,#N/A,FALSE,"Ratio Analysis";#N/A,#N/A,FALSE,"Test 120 Day Accts";#N/A,#N/A,FALSE,"Tickmarks"}</definedName>
    <definedName name="nubia_sanclemente">#REF!</definedName>
    <definedName name="NUEVE">#REF!</definedName>
    <definedName name="NUEVO">#REF!</definedName>
    <definedName name="nuevopyg">#REF!</definedName>
    <definedName name="NUM">#REF!</definedName>
    <definedName name="NUMBEROFDETAILFIELDS1">#REF!</definedName>
    <definedName name="NUMBEROFHEADERFIELDS1">#REF!</definedName>
    <definedName name="nuv">#REF!</definedName>
    <definedName name="ÑAME" localSheetId="13" hidden="1">{#N/A,#N/A,FALSE,"Aging Summary";#N/A,#N/A,FALSE,"Ratio Analysis";#N/A,#N/A,FALSE,"Test 120 Day Accts";#N/A,#N/A,FALSE,"Tickmarks"}</definedName>
    <definedName name="ÑAME" localSheetId="6" hidden="1">{#N/A,#N/A,FALSE,"Aging Summary";#N/A,#N/A,FALSE,"Ratio Analysis";#N/A,#N/A,FALSE,"Test 120 Day Accts";#N/A,#N/A,FALSE,"Tickmarks"}</definedName>
    <definedName name="ÑAME" hidden="1">{#N/A,#N/A,FALSE,"Aging Summary";#N/A,#N/A,FALSE,"Ratio Analysis";#N/A,#N/A,FALSE,"Test 120 Day Accts";#N/A,#N/A,FALSE,"Tickmarks"}</definedName>
    <definedName name="ñflñslñ">#REF!</definedName>
    <definedName name="ñl" localSheetId="13" hidden="1">{#N/A,#N/A,FALSE,"Aging Summary";#N/A,#N/A,FALSE,"Ratio Analysis";#N/A,#N/A,FALSE,"Test 120 Day Accts";#N/A,#N/A,FALSE,"Tickmarks"}</definedName>
    <definedName name="ñl" localSheetId="6" hidden="1">{#N/A,#N/A,FALSE,"Aging Summary";#N/A,#N/A,FALSE,"Ratio Analysis";#N/A,#N/A,FALSE,"Test 120 Day Accts";#N/A,#N/A,FALSE,"Tickmarks"}</definedName>
    <definedName name="ñl" hidden="1">{#N/A,#N/A,FALSE,"Aging Summary";#N/A,#N/A,FALSE,"Ratio Analysis";#N/A,#N/A,FALSE,"Test 120 Day Accts";#N/A,#N/A,FALSE,"Tickmarks"}</definedName>
    <definedName name="ÑLK" localSheetId="13" hidden="1">{#N/A,#N/A,FALSE,"Aging Summary";#N/A,#N/A,FALSE,"Ratio Analysis";#N/A,#N/A,FALSE,"Test 120 Day Accts";#N/A,#N/A,FALSE,"Tickmarks"}</definedName>
    <definedName name="ÑLK" localSheetId="6" hidden="1">{#N/A,#N/A,FALSE,"Aging Summary";#N/A,#N/A,FALSE,"Ratio Analysis";#N/A,#N/A,FALSE,"Test 120 Day Accts";#N/A,#N/A,FALSE,"Tickmarks"}</definedName>
    <definedName name="ÑLK" hidden="1">{#N/A,#N/A,FALSE,"Aging Summary";#N/A,#N/A,FALSE,"Ratio Analysis";#N/A,#N/A,FALSE,"Test 120 Day Accts";#N/A,#N/A,FALSE,"Tickmarks"}</definedName>
    <definedName name="ñll">#REF!</definedName>
    <definedName name="ÑLOOPP" localSheetId="13" hidden="1">{#N/A,#N/A,FALSE,"Aging Summary";#N/A,#N/A,FALSE,"Ratio Analysis";#N/A,#N/A,FALSE,"Test 120 Day Accts";#N/A,#N/A,FALSE,"Tickmarks"}</definedName>
    <definedName name="ÑLOOPP" localSheetId="6" hidden="1">{#N/A,#N/A,FALSE,"Aging Summary";#N/A,#N/A,FALSE,"Ratio Analysis";#N/A,#N/A,FALSE,"Test 120 Day Accts";#N/A,#N/A,FALSE,"Tickmarks"}</definedName>
    <definedName name="ÑLOOPP" hidden="1">{#N/A,#N/A,FALSE,"Aging Summary";#N/A,#N/A,FALSE,"Ratio Analysis";#N/A,#N/A,FALSE,"Test 120 Day Accts";#N/A,#N/A,FALSE,"Tickmarks"}</definedName>
    <definedName name="ÑOÑO" localSheetId="13" hidden="1">{#N/A,#N/A,FALSE,"Aging Summary";#N/A,#N/A,FALSE,"Ratio Analysis";#N/A,#N/A,FALSE,"Test 120 Day Accts";#N/A,#N/A,FALSE,"Tickmarks"}</definedName>
    <definedName name="ÑOÑO" localSheetId="6" hidden="1">{#N/A,#N/A,FALSE,"Aging Summary";#N/A,#N/A,FALSE,"Ratio Analysis";#N/A,#N/A,FALSE,"Test 120 Day Accts";#N/A,#N/A,FALSE,"Tickmarks"}</definedName>
    <definedName name="ÑOÑO" hidden="1">{#N/A,#N/A,FALSE,"Aging Summary";#N/A,#N/A,FALSE,"Ratio Analysis";#N/A,#N/A,FALSE,"Test 120 Day Accts";#N/A,#N/A,FALSE,"Tickmarks"}</definedName>
    <definedName name="ñp">#REF!</definedName>
    <definedName name="ñpl" localSheetId="13" hidden="1">{#N/A,#N/A,FALSE,"Aging Summary";#N/A,#N/A,FALSE,"Ratio Analysis";#N/A,#N/A,FALSE,"Test 120 Day Accts";#N/A,#N/A,FALSE,"Tickmarks"}</definedName>
    <definedName name="ñpl" localSheetId="6" hidden="1">{#N/A,#N/A,FALSE,"Aging Summary";#N/A,#N/A,FALSE,"Ratio Analysis";#N/A,#N/A,FALSE,"Test 120 Day Accts";#N/A,#N/A,FALSE,"Tickmarks"}</definedName>
    <definedName name="ñpl" hidden="1">{#N/A,#N/A,FALSE,"Aging Summary";#N/A,#N/A,FALSE,"Ratio Analysis";#N/A,#N/A,FALSE,"Test 120 Day Accts";#N/A,#N/A,FALSE,"Tickmarks"}</definedName>
    <definedName name="O">#REF!</definedName>
    <definedName name="O_DESC">#REF!</definedName>
    <definedName name="obligacion">#REF!</definedName>
    <definedName name="OCHO">#REF!</definedName>
    <definedName name="OCT" localSheetId="13" hidden="1">{#N/A,#N/A,FALSE,"BL&amp;GPA";#N/A,#N/A,FALSE,"Summary";#N/A,#N/A,FALSE,"hts"}</definedName>
    <definedName name="OCT" localSheetId="6" hidden="1">{#N/A,#N/A,FALSE,"BL&amp;GPA";#N/A,#N/A,FALSE,"Summary";#N/A,#N/A,FALSE,"hts"}</definedName>
    <definedName name="OCT" hidden="1">{#N/A,#N/A,FALSE,"BL&amp;GPA";#N/A,#N/A,FALSE,"Summary";#N/A,#N/A,FALSE,"hts"}</definedName>
    <definedName name="oct_antiguo">#REF!</definedName>
    <definedName name="OCTUBRE">#REF!</definedName>
    <definedName name="OCULTO">#REF!</definedName>
    <definedName name="OCULTO2">#REF!</definedName>
    <definedName name="oera" localSheetId="13" hidden="1">{#N/A,#N/A,FALSE,"Aging Summary";#N/A,#N/A,FALSE,"Ratio Analysis";#N/A,#N/A,FALSE,"Test 120 Day Accts";#N/A,#N/A,FALSE,"Tickmarks"}</definedName>
    <definedName name="oera" localSheetId="6" hidden="1">{#N/A,#N/A,FALSE,"Aging Summary";#N/A,#N/A,FALSE,"Ratio Analysis";#N/A,#N/A,FALSE,"Test 120 Day Accts";#N/A,#N/A,FALSE,"Tickmarks"}</definedName>
    <definedName name="oera" hidden="1">{#N/A,#N/A,FALSE,"Aging Summary";#N/A,#N/A,FALSE,"Ratio Analysis";#N/A,#N/A,FALSE,"Test 120 Day Accts";#N/A,#N/A,FALSE,"Tickmarks"}</definedName>
    <definedName name="ofelia_marmolejo">#REF!</definedName>
    <definedName name="ofsdlñms">#REF!</definedName>
    <definedName name="OGRAD" localSheetId="13" hidden="1">{#N/A,#N/A,FALSE,"Aging Summary";#N/A,#N/A,FALSE,"Ratio Analysis";#N/A,#N/A,FALSE,"Test 120 Day Accts";#N/A,#N/A,FALSE,"Tickmarks"}</definedName>
    <definedName name="OGRAD" localSheetId="6" hidden="1">{#N/A,#N/A,FALSE,"Aging Summary";#N/A,#N/A,FALSE,"Ratio Analysis";#N/A,#N/A,FALSE,"Test 120 Day Accts";#N/A,#N/A,FALSE,"Tickmarks"}</definedName>
    <definedName name="OGRAD" hidden="1">{#N/A,#N/A,FALSE,"Aging Summary";#N/A,#N/A,FALSE,"Ratio Analysis";#N/A,#N/A,FALSE,"Test 120 Day Accts";#N/A,#N/A,FALSE,"Tickmarks"}</definedName>
    <definedName name="ohohoh">#REF!</definedName>
    <definedName name="ojal" localSheetId="13" hidden="1">{#N/A,#N/A,FALSE,"Aging Summary";#N/A,#N/A,FALSE,"Ratio Analysis";#N/A,#N/A,FALSE,"Test 120 Day Accts";#N/A,#N/A,FALSE,"Tickmarks"}</definedName>
    <definedName name="ojal" localSheetId="6" hidden="1">{#N/A,#N/A,FALSE,"Aging Summary";#N/A,#N/A,FALSE,"Ratio Analysis";#N/A,#N/A,FALSE,"Test 120 Day Accts";#N/A,#N/A,FALSE,"Tickmarks"}</definedName>
    <definedName name="ojal" hidden="1">{#N/A,#N/A,FALSE,"Aging Summary";#N/A,#N/A,FALSE,"Ratio Analysis";#N/A,#N/A,FALSE,"Test 120 Day Accts";#N/A,#N/A,FALSE,"Tickmarks"}</definedName>
    <definedName name="OJO">#REF!</definedName>
    <definedName name="ok" localSheetId="13" hidden="1">{#N/A,#N/A,FALSE,"balance";#N/A,#N/A,FALSE,"PYG"}</definedName>
    <definedName name="ok" localSheetId="6" hidden="1">{#N/A,#N/A,FALSE,"balance";#N/A,#N/A,FALSE,"PYG"}</definedName>
    <definedName name="ok" hidden="1">{#N/A,#N/A,FALSE,"balance";#N/A,#N/A,FALSE,"PYG"}</definedName>
    <definedName name="OLE_LINK4_1">#REF!</definedName>
    <definedName name="olga">#REF!</definedName>
    <definedName name="OLOCASUTO" localSheetId="13" hidden="1">{#N/A,#N/A,FALSE,"balance";#N/A,#N/A,FALSE,"PYG"}</definedName>
    <definedName name="OLOCASUTO" localSheetId="6" hidden="1">{#N/A,#N/A,FALSE,"balance";#N/A,#N/A,FALSE,"PYG"}</definedName>
    <definedName name="OLOCASUTO" hidden="1">{#N/A,#N/A,FALSE,"balance";#N/A,#N/A,FALSE,"PYG"}</definedName>
    <definedName name="ONCE">#REF!</definedName>
    <definedName name="onven" localSheetId="13" hidden="1">{#N/A,#N/A,FALSE,"balance";#N/A,#N/A,FALSE,"PYG"}</definedName>
    <definedName name="onven" localSheetId="6" hidden="1">{#N/A,#N/A,FALSE,"balance";#N/A,#N/A,FALSE,"PYG"}</definedName>
    <definedName name="onven" hidden="1">{#N/A,#N/A,FALSE,"balance";#N/A,#N/A,FALSE,"PYG"}</definedName>
    <definedName name="OOO" localSheetId="13" hidden="1">{#N/A,#N/A,FALSE,"Aging Summary";#N/A,#N/A,FALSE,"Ratio Analysis";#N/A,#N/A,FALSE,"Test 120 Day Accts";#N/A,#N/A,FALSE,"Tickmarks"}</definedName>
    <definedName name="OOO" localSheetId="6" hidden="1">{#N/A,#N/A,FALSE,"Aging Summary";#N/A,#N/A,FALSE,"Ratio Analysis";#N/A,#N/A,FALSE,"Test 120 Day Accts";#N/A,#N/A,FALSE,"Tickmarks"}</definedName>
    <definedName name="OOO" hidden="1">{#N/A,#N/A,FALSE,"Aging Summary";#N/A,#N/A,FALSE,"Ratio Analysis";#N/A,#N/A,FALSE,"Test 120 Day Accts";#N/A,#N/A,FALSE,"Tickmarks"}</definedName>
    <definedName name="op">#REF!</definedName>
    <definedName name="OP_Mensual">#REF!</definedName>
    <definedName name="operty" localSheetId="13" hidden="1">{#N/A,#N/A,FALSE,"Aging Summary";#N/A,#N/A,FALSE,"Ratio Analysis";#N/A,#N/A,FALSE,"Test 120 Day Accts";#N/A,#N/A,FALSE,"Tickmarks"}</definedName>
    <definedName name="operty" localSheetId="6" hidden="1">{#N/A,#N/A,FALSE,"Aging Summary";#N/A,#N/A,FALSE,"Ratio Analysis";#N/A,#N/A,FALSE,"Test 120 Day Accts";#N/A,#N/A,FALSE,"Tickmarks"}</definedName>
    <definedName name="operty" hidden="1">{#N/A,#N/A,FALSE,"Aging Summary";#N/A,#N/A,FALSE,"Ratio Analysis";#N/A,#N/A,FALSE,"Test 120 Day Accts";#N/A,#N/A,FALSE,"Tickmarks"}</definedName>
    <definedName name="OPLOB10">#REF!</definedName>
    <definedName name="OPLOB35">#REF!</definedName>
    <definedName name="orfanato_sagrada_familia">#REF!</definedName>
    <definedName name="oscar_mazuera">#REF!</definedName>
    <definedName name="oso" localSheetId="13" hidden="1">{#N/A,#N/A,FALSE,"Aging Summary";#N/A,#N/A,FALSE,"Ratio Analysis";#N/A,#N/A,FALSE,"Test 120 Day Accts";#N/A,#N/A,FALSE,"Tickmarks"}</definedName>
    <definedName name="oso" localSheetId="6" hidden="1">{#N/A,#N/A,FALSE,"Aging Summary";#N/A,#N/A,FALSE,"Ratio Analysis";#N/A,#N/A,FALSE,"Test 120 Day Accts";#N/A,#N/A,FALSE,"Tickmarks"}</definedName>
    <definedName name="oso" hidden="1">{#N/A,#N/A,FALSE,"Aging Summary";#N/A,#N/A,FALSE,"Ratio Analysis";#N/A,#N/A,FALSE,"Test 120 Day Accts";#N/A,#N/A,FALSE,"Tickmarks"}</definedName>
    <definedName name="OTRASVAL4">#REF!</definedName>
    <definedName name="otros">#REF!</definedName>
    <definedName name="OTROSING">#REF!</definedName>
    <definedName name="p">#REF!</definedName>
    <definedName name="P_48_anterior">#REF!</definedName>
    <definedName name="P_Bventura">#REF!</definedName>
    <definedName name="P_California">#REF!</definedName>
    <definedName name="P_California1">#REF!</definedName>
    <definedName name="P_LOND">#REF!</definedName>
    <definedName name="P_Objetivo">#REF!</definedName>
    <definedName name="P_Origen_California">#REF!</definedName>
    <definedName name="P_Ref_1QAd_Bco">#REF!</definedName>
    <definedName name="P1_">#REF!</definedName>
    <definedName name="paag">#REF!</definedName>
    <definedName name="PABN" localSheetId="13" hidden="1">{#N/A,#N/A,FALSE,"Aging Summary";#N/A,#N/A,FALSE,"Ratio Analysis";#N/A,#N/A,FALSE,"Test 120 Day Accts";#N/A,#N/A,FALSE,"Tickmarks"}</definedName>
    <definedName name="PABN" localSheetId="6" hidden="1">{#N/A,#N/A,FALSE,"Aging Summary";#N/A,#N/A,FALSE,"Ratio Analysis";#N/A,#N/A,FALSE,"Test 120 Day Accts";#N/A,#N/A,FALSE,"Tickmarks"}</definedName>
    <definedName name="PABN" hidden="1">{#N/A,#N/A,FALSE,"Aging Summary";#N/A,#N/A,FALSE,"Ratio Analysis";#N/A,#N/A,FALSE,"Test 120 Day Accts";#N/A,#N/A,FALSE,"Tickmarks"}</definedName>
    <definedName name="Pack_Format">#REF!</definedName>
    <definedName name="PAG_1">#REF!</definedName>
    <definedName name="PAG_2">#REF!</definedName>
    <definedName name="page4">#REF!</definedName>
    <definedName name="page5">#REF!</definedName>
    <definedName name="paggs04">#REF!</definedName>
    <definedName name="paggs2004">#REF!</definedName>
    <definedName name="paggsproy04">#REF!</definedName>
    <definedName name="PAGINA1">#REF!</definedName>
    <definedName name="PAGINA2">#REF!</definedName>
    <definedName name="PALENCIA" localSheetId="13" hidden="1">{#N/A,#N/A,FALSE,"Aging Summary";#N/A,#N/A,FALSE,"Ratio Analysis";#N/A,#N/A,FALSE,"Test 120 Day Accts";#N/A,#N/A,FALSE,"Tickmarks"}</definedName>
    <definedName name="PALENCIA" localSheetId="6" hidden="1">{#N/A,#N/A,FALSE,"Aging Summary";#N/A,#N/A,FALSE,"Ratio Analysis";#N/A,#N/A,FALSE,"Test 120 Day Accts";#N/A,#N/A,FALSE,"Tickmarks"}</definedName>
    <definedName name="PALENCIA" hidden="1">{#N/A,#N/A,FALSE,"Aging Summary";#N/A,#N/A,FALSE,"Ratio Analysis";#N/A,#N/A,FALSE,"Test 120 Day Accts";#N/A,#N/A,FALSE,"Tickmarks"}</definedName>
    <definedName name="PALTO" localSheetId="13" hidden="1">{#N/A,#N/A,FALSE,"Aging Summary";#N/A,#N/A,FALSE,"Ratio Analysis";#N/A,#N/A,FALSE,"Test 120 Day Accts";#N/A,#N/A,FALSE,"Tickmarks"}</definedName>
    <definedName name="PALTO" localSheetId="6" hidden="1">{#N/A,#N/A,FALSE,"Aging Summary";#N/A,#N/A,FALSE,"Ratio Analysis";#N/A,#N/A,FALSE,"Test 120 Day Accts";#N/A,#N/A,FALSE,"Tickmarks"}</definedName>
    <definedName name="PALTO" hidden="1">{#N/A,#N/A,FALSE,"Aging Summary";#N/A,#N/A,FALSE,"Ratio Analysis";#N/A,#N/A,FALSE,"Test 120 Day Accts";#N/A,#N/A,FALSE,"Tickmarks"}</definedName>
    <definedName name="Param_norm">#REF!</definedName>
    <definedName name="PARAMET">#REF!</definedName>
    <definedName name="ParametroConsulta">#REF!</definedName>
    <definedName name="parce" localSheetId="13" hidden="1">{#N/A,#N/A,FALSE,"Aging Summary";#N/A,#N/A,FALSE,"Ratio Analysis";#N/A,#N/A,FALSE,"Test 120 Day Accts";#N/A,#N/A,FALSE,"Tickmarks"}</definedName>
    <definedName name="parce" localSheetId="6" hidden="1">{#N/A,#N/A,FALSE,"Aging Summary";#N/A,#N/A,FALSE,"Ratio Analysis";#N/A,#N/A,FALSE,"Test 120 Day Accts";#N/A,#N/A,FALSE,"Tickmarks"}</definedName>
    <definedName name="parce" hidden="1">{#N/A,#N/A,FALSE,"Aging Summary";#N/A,#N/A,FALSE,"Ratio Analysis";#N/A,#N/A,FALSE,"Test 120 Day Accts";#N/A,#N/A,FALSE,"Tickmarks"}</definedName>
    <definedName name="parra" localSheetId="13" hidden="1">{#N/A,#N/A,FALSE,"Aging Summary";#N/A,#N/A,FALSE,"Ratio Analysis";#N/A,#N/A,FALSE,"Test 120 Day Accts";#N/A,#N/A,FALSE,"Tickmarks"}</definedName>
    <definedName name="parra" localSheetId="6" hidden="1">{#N/A,#N/A,FALSE,"Aging Summary";#N/A,#N/A,FALSE,"Ratio Analysis";#N/A,#N/A,FALSE,"Test 120 Day Accts";#N/A,#N/A,FALSE,"Tickmarks"}</definedName>
    <definedName name="parra" hidden="1">{#N/A,#N/A,FALSE,"Aging Summary";#N/A,#N/A,FALSE,"Ratio Analysis";#N/A,#N/A,FALSE,"Test 120 Day Accts";#N/A,#N/A,FALSE,"Tickmarks"}</definedName>
    <definedName name="particulares1" localSheetId="13" hidden="1">{#N/A,#N/A,FALSE,"Aging Summary";#N/A,#N/A,FALSE,"Ratio Analysis";#N/A,#N/A,FALSE,"Test 120 Day Accts";#N/A,#N/A,FALSE,"Tickmarks"}</definedName>
    <definedName name="particulares1" localSheetId="6" hidden="1">{#N/A,#N/A,FALSE,"Aging Summary";#N/A,#N/A,FALSE,"Ratio Analysis";#N/A,#N/A,FALSE,"Test 120 Day Accts";#N/A,#N/A,FALSE,"Tickmarks"}</definedName>
    <definedName name="particulares1" hidden="1">{#N/A,#N/A,FALSE,"Aging Summary";#N/A,#N/A,FALSE,"Ratio Analysis";#N/A,#N/A,FALSE,"Test 120 Day Accts";#N/A,#N/A,FALSE,"Tickmarks"}</definedName>
    <definedName name="PAS">#REF!</definedName>
    <definedName name="PASIVO">#REF!</definedName>
    <definedName name="PASIVO_CARIBE">#REF!</definedName>
    <definedName name="PASIVO_CETSA">#REF!</definedName>
    <definedName name="PASIVO_COSTA">#REF!</definedName>
    <definedName name="PASIVO01">#REF!</definedName>
    <definedName name="PASIVO1">#REF!</definedName>
    <definedName name="PASIVO1A">#REF!</definedName>
    <definedName name="PASIVOA">#REF!</definedName>
    <definedName name="PAT">#REF!</definedName>
    <definedName name="PATANTE">#REF!</definedName>
    <definedName name="PATEXENTO">#REF!</definedName>
    <definedName name="path">#REF!</definedName>
    <definedName name="PATRIMONIO">#REF!</definedName>
    <definedName name="PATRIMONIO1">#REF!</definedName>
    <definedName name="PATRIMONIO1A">#REF!</definedName>
    <definedName name="PATRIMONIOA">#REF!</definedName>
    <definedName name="patry">#REF!</definedName>
    <definedName name="PATRY1">#REF!</definedName>
    <definedName name="patry2">#REF!</definedName>
    <definedName name="patryb">#REF!</definedName>
    <definedName name="PAWS_Basis">1</definedName>
    <definedName name="PAWS_EndDate">37043</definedName>
    <definedName name="PAWS_GraphMode">FALSE()</definedName>
    <definedName name="PAWS_LastDate">#REF!</definedName>
    <definedName name="PAWS_LastNDays">10</definedName>
    <definedName name="PAWS_PasteRows">FALSE()</definedName>
    <definedName name="PAWS_Periodicity">3</definedName>
    <definedName name="PAWS_PeriodSpec">2</definedName>
    <definedName name="PAWS_StartDate">32874</definedName>
    <definedName name="PAWS_UseDates">TRUE()</definedName>
    <definedName name="PAWS_UseLastSelection">FALSE()</definedName>
    <definedName name="PAWS_UseUnits">TRUE()</definedName>
    <definedName name="PAWS_ZeroMode">FALSE()</definedName>
    <definedName name="pay">#REF!</definedName>
    <definedName name="PAzucar">#REF!</definedName>
    <definedName name="pcar">#REF!</definedName>
    <definedName name="pcpf1">#REF!</definedName>
    <definedName name="PEC">#REF!</definedName>
    <definedName name="PEDIDO">#REF!</definedName>
    <definedName name="PENSION">#REF!</definedName>
    <definedName name="PEPA" localSheetId="13" hidden="1">{"PYGT",#N/A,FALSE,"PYG";"ACTIT",#N/A,FALSE,"BCE_GRAL-ACTIVO";"PASIT",#N/A,FALSE,"BCE_GRAL-PASIVO-PATRIM";"CAJAT",#N/A,FALSE,"CAJA"}</definedName>
    <definedName name="PEPA" localSheetId="6" hidden="1">{"PYGT",#N/A,FALSE,"PYG";"ACTIT",#N/A,FALSE,"BCE_GRAL-ACTIVO";"PASIT",#N/A,FALSE,"BCE_GRAL-PASIVO-PATRIM";"CAJAT",#N/A,FALSE,"CAJA"}</definedName>
    <definedName name="PEPA" hidden="1">{"PYGT",#N/A,FALSE,"PYG";"ACTIT",#N/A,FALSE,"BCE_GRAL-ACTIVO";"PASIT",#N/A,FALSE,"BCE_GRAL-PASIVO-PATRIM";"CAJAT",#N/A,FALSE,"CAJA"}</definedName>
    <definedName name="PERA" localSheetId="13" hidden="1">{#N/A,#N/A,FALSE,"Aging Summary";#N/A,#N/A,FALSE,"Ratio Analysis";#N/A,#N/A,FALSE,"Test 120 Day Accts";#N/A,#N/A,FALSE,"Tickmarks"}</definedName>
    <definedName name="PERA" localSheetId="6" hidden="1">{#N/A,#N/A,FALSE,"Aging Summary";#N/A,#N/A,FALSE,"Ratio Analysis";#N/A,#N/A,FALSE,"Test 120 Day Accts";#N/A,#N/A,FALSE,"Tickmarks"}</definedName>
    <definedName name="PERA" hidden="1">{#N/A,#N/A,FALSE,"Aging Summary";#N/A,#N/A,FALSE,"Ratio Analysis";#N/A,#N/A,FALSE,"Test 120 Day Accts";#N/A,#N/A,FALSE,"Tickmarks"}</definedName>
    <definedName name="PERDID">#REF!</definedName>
    <definedName name="PERDIDA">#REF!</definedName>
    <definedName name="PERDIDAND">#REF!</definedName>
    <definedName name="PERDIDAS">#REF!</definedName>
    <definedName name="perdidasf">#REF!</definedName>
    <definedName name="PEREIRA">#REF!,#REF!</definedName>
    <definedName name="perico" localSheetId="13" hidden="1">{#N/A,#N/A,FALSE,"Aging Summary";#N/A,#N/A,FALSE,"Ratio Analysis";#N/A,#N/A,FALSE,"Test 120 Day Accts";#N/A,#N/A,FALSE,"Tickmarks"}</definedName>
    <definedName name="perico" localSheetId="6" hidden="1">{#N/A,#N/A,FALSE,"Aging Summary";#N/A,#N/A,FALSE,"Ratio Analysis";#N/A,#N/A,FALSE,"Test 120 Day Accts";#N/A,#N/A,FALSE,"Tickmarks"}</definedName>
    <definedName name="perico" hidden="1">{#N/A,#N/A,FALSE,"Aging Summary";#N/A,#N/A,FALSE,"Ratio Analysis";#N/A,#N/A,FALSE,"Test 120 Day Accts";#N/A,#N/A,FALSE,"Tickmarks"}</definedName>
    <definedName name="PERIODO">#REF!</definedName>
    <definedName name="PERIODSETNAME1">#REF!</definedName>
    <definedName name="PERRO">#REF!</definedName>
    <definedName name="peseta">1/1000</definedName>
    <definedName name="pfsdklñs">#REF!</definedName>
    <definedName name="pfug">#REF!</definedName>
    <definedName name="phca">#REF!</definedName>
    <definedName name="PICA">#REF!</definedName>
    <definedName name="PICA1">#REF!</definedName>
    <definedName name="pintada" localSheetId="13" hidden="1">{#N/A,#N/A,FALSE,"balance";#N/A,#N/A,FALSE,"PYG"}</definedName>
    <definedName name="pintada" localSheetId="6" hidden="1">{#N/A,#N/A,FALSE,"balance";#N/A,#N/A,FALSE,"PYG"}</definedName>
    <definedName name="pintada" hidden="1">{#N/A,#N/A,FALSE,"balance";#N/A,#N/A,FALSE,"PYG"}</definedName>
    <definedName name="pl" localSheetId="13" hidden="1">{#N/A,#N/A,FALSE,"Aging Summary";#N/A,#N/A,FALSE,"Ratio Analysis";#N/A,#N/A,FALSE,"Test 120 Day Accts";#N/A,#N/A,FALSE,"Tickmarks"}</definedName>
    <definedName name="pl" localSheetId="6" hidden="1">{#N/A,#N/A,FALSE,"Aging Summary";#N/A,#N/A,FALSE,"Ratio Analysis";#N/A,#N/A,FALSE,"Test 120 Day Accts";#N/A,#N/A,FALSE,"Tickmarks"}</definedName>
    <definedName name="pl" hidden="1">{#N/A,#N/A,FALSE,"Aging Summary";#N/A,#N/A,FALSE,"Ratio Analysis";#N/A,#N/A,FALSE,"Test 120 Day Accts";#N/A,#N/A,FALSE,"Tickmarks"}</definedName>
    <definedName name="PLAN1">#REF!</definedName>
    <definedName name="PLAN2">#REF!</definedName>
    <definedName name="PLAN3">#REF!</definedName>
    <definedName name="PLAN4">#REF!</definedName>
    <definedName name="PLAN5">#REF!</definedName>
    <definedName name="PLANDESCRIPT">#REF!</definedName>
    <definedName name="PLANI">#N/A</definedName>
    <definedName name="PLNYR">#REF!</definedName>
    <definedName name="PN_Caña">#REF!</definedName>
    <definedName name="PN_Miel">#REF!</definedName>
    <definedName name="PN_Proyectada">#REF!</definedName>
    <definedName name="PN_Proyectada_1er">#REF!</definedName>
    <definedName name="PN_Real">#REF!</definedName>
    <definedName name="pnuc">#REF!</definedName>
    <definedName name="PÑ" localSheetId="13" hidden="1">{#N/A,#N/A,FALSE,"Aging Summary";#N/A,#N/A,FALSE,"Ratio Analysis";#N/A,#N/A,FALSE,"Test 120 Day Accts";#N/A,#N/A,FALSE,"Tickmarks"}</definedName>
    <definedName name="PÑ" localSheetId="6" hidden="1">{#N/A,#N/A,FALSE,"Aging Summary";#N/A,#N/A,FALSE,"Ratio Analysis";#N/A,#N/A,FALSE,"Test 120 Day Accts";#N/A,#N/A,FALSE,"Tickmarks"}</definedName>
    <definedName name="PÑ" hidden="1">{#N/A,#N/A,FALSE,"Aging Summary";#N/A,#N/A,FALSE,"Ratio Analysis";#N/A,#N/A,FALSE,"Test 120 Day Accts";#N/A,#N/A,FALSE,"Tickmarks"}</definedName>
    <definedName name="PO" localSheetId="13" hidden="1">{#N/A,#N/A,FALSE,"Aging Summary";#N/A,#N/A,FALSE,"Ratio Analysis";#N/A,#N/A,FALSE,"Test 120 Day Accts";#N/A,#N/A,FALSE,"Tickmarks"}</definedName>
    <definedName name="PO" localSheetId="6" hidden="1">{#N/A,#N/A,FALSE,"Aging Summary";#N/A,#N/A,FALSE,"Ratio Analysis";#N/A,#N/A,FALSE,"Test 120 Day Accts";#N/A,#N/A,FALSE,"Tickmarks"}</definedName>
    <definedName name="PO" hidden="1">{#N/A,#N/A,FALSE,"Aging Summary";#N/A,#N/A,FALSE,"Ratio Analysis";#N/A,#N/A,FALSE,"Test 120 Day Accts";#N/A,#N/A,FALSE,"Tickmarks"}</definedName>
    <definedName name="Polarización">#REF!</definedName>
    <definedName name="POLIS" localSheetId="13" hidden="1">{#N/A,#N/A,FALSE,"GRAFICO";#N/A,#N/A,FALSE,"CAJA (2)";#N/A,#N/A,FALSE,"TERCEROS-PROMEDIO";#N/A,#N/A,FALSE,"CAJA";#N/A,#N/A,FALSE,"INGRESOS1995-2003";#N/A,#N/A,FALSE,"GASTOS1995-2003"}</definedName>
    <definedName name="POLIS" localSheetId="6" hidden="1">{#N/A,#N/A,FALSE,"GRAFICO";#N/A,#N/A,FALSE,"CAJA (2)";#N/A,#N/A,FALSE,"TERCEROS-PROMEDIO";#N/A,#N/A,FALSE,"CAJA";#N/A,#N/A,FALSE,"INGRESOS1995-2003";#N/A,#N/A,FALSE,"GASTOS1995-2003"}</definedName>
    <definedName name="POLIS" hidden="1">{#N/A,#N/A,FALSE,"GRAFICO";#N/A,#N/A,FALSE,"CAJA (2)";#N/A,#N/A,FALSE,"TERCEROS-PROMEDIO";#N/A,#N/A,FALSE,"CAJA";#N/A,#N/A,FALSE,"INGRESOS1995-2003";#N/A,#N/A,FALSE,"GASTOS1995-2003"}</definedName>
    <definedName name="poorv">#REF!</definedName>
    <definedName name="PORTADA">#REF!</definedName>
    <definedName name="portadas">#REF!</definedName>
    <definedName name="portads">#REF!</definedName>
    <definedName name="POSICION">#REF!</definedName>
    <definedName name="POSTERRORSTOSUSP1">#REF!</definedName>
    <definedName name="pp" localSheetId="13" hidden="1">{#N/A,#N/A,FALSE,"balance";#N/A,#N/A,FALSE,"PYG"}</definedName>
    <definedName name="pp" localSheetId="6" hidden="1">{#N/A,#N/A,FALSE,"balance";#N/A,#N/A,FALSE,"PYG"}</definedName>
    <definedName name="pp" hidden="1">{#N/A,#N/A,FALSE,"balance";#N/A,#N/A,FALSE,"PYG"}</definedName>
    <definedName name="PPI_OMTV">#REF!</definedName>
    <definedName name="ppp">#REF!</definedName>
    <definedName name="PPTO05">#REF!</definedName>
    <definedName name="Pptomol06revisrefino" localSheetId="13" hidden="1">{"'18'!$A$5:$M$18"}</definedName>
    <definedName name="Pptomol06revisrefino" localSheetId="6" hidden="1">{"'18'!$A$5:$M$18"}</definedName>
    <definedName name="Pptomol06revisrefino" hidden="1">{"'18'!$A$5:$M$18"}</definedName>
    <definedName name="PRAGA">#REF!</definedName>
    <definedName name="Precio_Andino">#REF!</definedName>
    <definedName name="PRECIPIT">#REF!</definedName>
    <definedName name="PREGUNTA">#REF!</definedName>
    <definedName name="PRESUP97">#REF!</definedName>
    <definedName name="PREVISION_JUBILACIONES_2003">#REF!</definedName>
    <definedName name="Print_Area_MI">#REF!</definedName>
    <definedName name="Print_Titles_MI" localSheetId="6">#REF!,#REF!</definedName>
    <definedName name="Print_Titles_MI">#REF!,#REF!</definedName>
    <definedName name="PRIVCESA" localSheetId="6">#REF!</definedName>
    <definedName name="PRIVCESA">#REF!</definedName>
    <definedName name="PROBLEMA" localSheetId="6">#REF!</definedName>
    <definedName name="PROBLEMA">#REF!</definedName>
    <definedName name="PRODUCCION" localSheetId="6">#REF!</definedName>
    <definedName name="PRODUCCION">#REF!</definedName>
    <definedName name="PRODUCCION_Y_EDITORIAL">#REF!</definedName>
    <definedName name="Product_Type">#REF!</definedName>
    <definedName name="PRODUCTO" localSheetId="13" hidden="1">{#N/A,#N/A,FALSE,"balance";#N/A,#N/A,FALSE,"PYG"}</definedName>
    <definedName name="PRODUCTO" localSheetId="6" hidden="1">{#N/A,#N/A,FALSE,"balance";#N/A,#N/A,FALSE,"PYG"}</definedName>
    <definedName name="PRODUCTO" hidden="1">{#N/A,#N/A,FALSE,"balance";#N/A,#N/A,FALSE,"PYG"}</definedName>
    <definedName name="PROMTASA99">#REF!</definedName>
    <definedName name="PROSOSO">#REF!</definedName>
    <definedName name="Proveedores">#REF!</definedName>
    <definedName name="Proveedores1">#REF!</definedName>
    <definedName name="PROVICARTERA">#REF!</definedName>
    <definedName name="PROVICARTERAG">#REF!</definedName>
    <definedName name="PROVICARTERAP">#REF!</definedName>
    <definedName name="PROVISION">#REF!</definedName>
    <definedName name="PROVISION1">#REF!</definedName>
    <definedName name="PROVISIONES">#REF!</definedName>
    <definedName name="PROVITRAN">#REF!</definedName>
    <definedName name="PRUEBA">#REF!</definedName>
    <definedName name="PRUEBA1">#REF!</definedName>
    <definedName name="PTP">#REF!</definedName>
    <definedName name="PUC">#REF!</definedName>
    <definedName name="PYG" localSheetId="13" hidden="1">{#N/A,#N/A,FALSE,"balance";#N/A,#N/A,FALSE,"PYG"}</definedName>
    <definedName name="PYG" localSheetId="6" hidden="1">{#N/A,#N/A,FALSE,"balance";#N/A,#N/A,FALSE,"PYG"}</definedName>
    <definedName name="PYG" hidden="1">{#N/A,#N/A,FALSE,"balance";#N/A,#N/A,FALSE,"PYG"}</definedName>
    <definedName name="PyG_1">#REF!</definedName>
    <definedName name="PyG_5">#REF!</definedName>
    <definedName name="PyG_6">#REF!</definedName>
    <definedName name="PYG_CARIBE">#REF!</definedName>
    <definedName name="PyG_CETSA">#REF!</definedName>
    <definedName name="pyg2total">#REF!</definedName>
    <definedName name="PYGA">#REF!</definedName>
    <definedName name="PYGA1">#REF!</definedName>
    <definedName name="PYGCOSTA">#REF!</definedName>
    <definedName name="pygn">#REF!</definedName>
    <definedName name="pygn1">#REF!</definedName>
    <definedName name="pygn2">#REF!</definedName>
    <definedName name="q" localSheetId="13" hidden="1">{#N/A,#N/A,FALSE,"Aging Summary";#N/A,#N/A,FALSE,"Ratio Analysis";#N/A,#N/A,FALSE,"Test 120 Day Accts";#N/A,#N/A,FALSE,"Tickmarks"}</definedName>
    <definedName name="q" localSheetId="6" hidden="1">{#N/A,#N/A,FALSE,"Aging Summary";#N/A,#N/A,FALSE,"Ratio Analysis";#N/A,#N/A,FALSE,"Test 120 Day Accts";#N/A,#N/A,FALSE,"Tickmarks"}</definedName>
    <definedName name="q" hidden="1">{#N/A,#N/A,FALSE,"Aging Summary";#N/A,#N/A,FALSE,"Ratio Analysis";#N/A,#N/A,FALSE,"Test 120 Day Accts";#N/A,#N/A,FALSE,"Tickmarks"}</definedName>
    <definedName name="Q.F.asoc">#REF!</definedName>
    <definedName name="Q.F.CONTR">#REF!</definedName>
    <definedName name="Q.F.CORT">#REF!</definedName>
    <definedName name="Q.F.eat">#REF!</definedName>
    <definedName name="Q.O.asoc">#REF!</definedName>
    <definedName name="Q.O.CONTR">#REF!</definedName>
    <definedName name="Q.O.CORT">#REF!</definedName>
    <definedName name="Q.O.eat">#REF!</definedName>
    <definedName name="QPI" localSheetId="13" hidden="1">{#N/A,#N/A,FALSE,"Aging Summary";#N/A,#N/A,FALSE,"Ratio Analysis";#N/A,#N/A,FALSE,"Test 120 Day Accts";#N/A,#N/A,FALSE,"Tickmarks"}</definedName>
    <definedName name="QPI" localSheetId="6" hidden="1">{#N/A,#N/A,FALSE,"Aging Summary";#N/A,#N/A,FALSE,"Ratio Analysis";#N/A,#N/A,FALSE,"Test 120 Day Accts";#N/A,#N/A,FALSE,"Tickmarks"}</definedName>
    <definedName name="QPI" hidden="1">{#N/A,#N/A,FALSE,"Aging Summary";#N/A,#N/A,FALSE,"Ratio Analysis";#N/A,#N/A,FALSE,"Test 120 Day Accts";#N/A,#N/A,FALSE,"Tickmarks"}</definedName>
    <definedName name="qqq">#REF!</definedName>
    <definedName name="QS">#REF!</definedName>
    <definedName name="QTRYY">#REF!</definedName>
    <definedName name="QUESO" localSheetId="13" hidden="1">{"PYGT",#N/A,FALSE,"PYG";"ACTIT",#N/A,FALSE,"BCE_GRAL-ACTIVO";"PASIT",#N/A,FALSE,"BCE_GRAL-PASIVO-PATRIM";"CAJAT",#N/A,FALSE,"CAJA"}</definedName>
    <definedName name="QUESO" localSheetId="6" hidden="1">{"PYGT",#N/A,FALSE,"PYG";"ACTIT",#N/A,FALSE,"BCE_GRAL-ACTIVO";"PASIT",#N/A,FALSE,"BCE_GRAL-PASIVO-PATRIM";"CAJAT",#N/A,FALSE,"CAJA"}</definedName>
    <definedName name="QUESO" hidden="1">{"PYGT",#N/A,FALSE,"PYG";"ACTIT",#N/A,FALSE,"BCE_GRAL-ACTIVO";"PASIT",#N/A,FALSE,"BCE_GRAL-PASIVO-PATRIM";"CAJAT",#N/A,FALSE,"CAJA"}</definedName>
    <definedName name="QUINCE">#REF!</definedName>
    <definedName name="QUITAR">#REF!</definedName>
    <definedName name="RAIZ" localSheetId="13" hidden="1">{#N/A,#N/A,FALSE,"Aging Summary";#N/A,#N/A,FALSE,"Ratio Analysis";#N/A,#N/A,FALSE,"Test 120 Day Accts";#N/A,#N/A,FALSE,"Tickmarks"}</definedName>
    <definedName name="RAIZ" localSheetId="6" hidden="1">{#N/A,#N/A,FALSE,"Aging Summary";#N/A,#N/A,FALSE,"Ratio Analysis";#N/A,#N/A,FALSE,"Test 120 Day Accts";#N/A,#N/A,FALSE,"Tickmarks"}</definedName>
    <definedName name="RAIZ" hidden="1">{#N/A,#N/A,FALSE,"Aging Summary";#N/A,#N/A,FALSE,"Ratio Analysis";#N/A,#N/A,FALSE,"Test 120 Day Accts";#N/A,#N/A,FALSE,"Tickmarks"}</definedName>
    <definedName name="RangePPI">#REF!</definedName>
    <definedName name="RANGO_FIJOS_AJ" localSheetId="6">#REF!</definedName>
    <definedName name="RANGO_FIJOS_AJ">#REF!</definedName>
    <definedName name="RANGO_TEMP_AJ" localSheetId="6">#REF!</definedName>
    <definedName name="RANGO_TEMP_AJ">#REF!</definedName>
    <definedName name="rango1" localSheetId="6">#REF!</definedName>
    <definedName name="rango1">#REF!</definedName>
    <definedName name="RAreas">#REF!</definedName>
    <definedName name="rata">#REF!</definedName>
    <definedName name="rataus">#REF!</definedName>
    <definedName name="RATE">#REF!</definedName>
    <definedName name="rates">#REF!</definedName>
    <definedName name="raty">#REF!</definedName>
    <definedName name="RDTO">#REF!</definedName>
    <definedName name="RDTO98">#REF!</definedName>
    <definedName name="re" localSheetId="13" hidden="1">{#N/A,#N/A,FALSE,"balance";#N/A,#N/A,FALSE,"PYG"}</definedName>
    <definedName name="re" localSheetId="6" hidden="1">{#N/A,#N/A,FALSE,"balance";#N/A,#N/A,FALSE,"PYG"}</definedName>
    <definedName name="re" hidden="1">{#N/A,#N/A,FALSE,"balance";#N/A,#N/A,FALSE,"PYG"}</definedName>
    <definedName name="Realana">#REF!</definedName>
    <definedName name="RECALCULO">#REF!</definedName>
    <definedName name="RECLAS">#REF!</definedName>
    <definedName name="RECLASI">#REF!</definedName>
    <definedName name="RECLASI1">#REF!</definedName>
    <definedName name="RECLASI2">#REF!</definedName>
    <definedName name="Recup.">#REF!</definedName>
    <definedName name="REE" localSheetId="13" hidden="1">{"'18'!$A$5:$M$18"}</definedName>
    <definedName name="REE" localSheetId="6" hidden="1">{"'18'!$A$5:$M$18"}</definedName>
    <definedName name="REE" hidden="1">{"'18'!$A$5:$M$18"}</definedName>
    <definedName name="RegistroContratos">#REF!</definedName>
    <definedName name="rei" localSheetId="13" hidden="1">{"'18'!$A$5:$M$18"}</definedName>
    <definedName name="rei" localSheetId="6" hidden="1">{"'18'!$A$5:$M$18"}</definedName>
    <definedName name="rei" hidden="1">{"'18'!$A$5:$M$18"}</definedName>
    <definedName name="RELACIÓN_DE_PROCESOS_CONTRA_EPSA_E.S.P.">#REF!</definedName>
    <definedName name="remesas">#REF!</definedName>
    <definedName name="remesas1">#REF!</definedName>
    <definedName name="REMESAS2">#REF!</definedName>
    <definedName name="remesas3">#REF!</definedName>
    <definedName name="RENGLON">#REF!</definedName>
    <definedName name="RENGLON1">#REF!</definedName>
    <definedName name="RENGLON10">#REF!</definedName>
    <definedName name="RENGLON11">#REF!</definedName>
    <definedName name="RENGLON12">#REF!</definedName>
    <definedName name="RENGLON13">#REF!</definedName>
    <definedName name="RENGLON14">#REF!</definedName>
    <definedName name="RENGLON15">#REF!</definedName>
    <definedName name="RENGLON16">#REF!</definedName>
    <definedName name="RENGLON17">#REF!</definedName>
    <definedName name="RENGLON19">#REF!</definedName>
    <definedName name="RENGLON2">#REF!</definedName>
    <definedName name="RENGLON20">#REF!</definedName>
    <definedName name="RENGLON21">#REF!</definedName>
    <definedName name="RENGLON22">#REF!</definedName>
    <definedName name="RENGLON23">#REF!</definedName>
    <definedName name="RENGLON24">#REF!</definedName>
    <definedName name="RENGLON25">#REF!</definedName>
    <definedName name="RENGLON26">#REF!</definedName>
    <definedName name="RENGLON27">#REF!</definedName>
    <definedName name="RENGLON28">#REF!</definedName>
    <definedName name="renglon3">#REF!</definedName>
    <definedName name="RENGLON34">#REF!</definedName>
    <definedName name="RENGLON4">#REF!</definedName>
    <definedName name="RENGLON41">#REF!</definedName>
    <definedName name="RENGLON5">#REF!</definedName>
    <definedName name="RENGLON6">#REF!</definedName>
    <definedName name="RENGLON7">#REF!</definedName>
    <definedName name="RENGLON8">#REF!</definedName>
    <definedName name="RENGLON9">#REF!</definedName>
    <definedName name="RENGOL29">#REF!</definedName>
    <definedName name="RENTA_EXENTA">#REF!</definedName>
    <definedName name="RENTAP">#REF!</definedName>
    <definedName name="RENTAP0">#REF!</definedName>
    <definedName name="RENTAP1">#REF!</definedName>
    <definedName name="RENTAP2">#REF!</definedName>
    <definedName name="RENTAPH">#REF!</definedName>
    <definedName name="REPARTO">#REF!</definedName>
    <definedName name="REPETIDO">#REF!</definedName>
    <definedName name="REQUERIMENTS">#REF!</definedName>
    <definedName name="res" localSheetId="13" hidden="1">{#N/A,#N/A,FALSE,"GRAFICO";#N/A,#N/A,FALSE,"CAJA (2)";#N/A,#N/A,FALSE,"TERCEROS-PROMEDIO";#N/A,#N/A,FALSE,"CAJA";#N/A,#N/A,FALSE,"INGRESOS1995-2003";#N/A,#N/A,FALSE,"GASTOS1995-2003"}</definedName>
    <definedName name="res" localSheetId="6" hidden="1">{#N/A,#N/A,FALSE,"GRAFICO";#N/A,#N/A,FALSE,"CAJA (2)";#N/A,#N/A,FALSE,"TERCEROS-PROMEDIO";#N/A,#N/A,FALSE,"CAJA";#N/A,#N/A,FALSE,"INGRESOS1995-2003";#N/A,#N/A,FALSE,"GASTOS1995-2003"}</definedName>
    <definedName name="res" hidden="1">{#N/A,#N/A,FALSE,"GRAFICO";#N/A,#N/A,FALSE,"CAJA (2)";#N/A,#N/A,FALSE,"TERCEROS-PROMEDIO";#N/A,#N/A,FALSE,"CAJA";#N/A,#N/A,FALSE,"INGRESOS1995-2003";#N/A,#N/A,FALSE,"GASTOS1995-2003"}</definedName>
    <definedName name="Responsable">#REF!</definedName>
    <definedName name="RESPONSIBILITYAPPLICATIONID1">#REF!</definedName>
    <definedName name="RESPONSIBILITYID1">#REF!</definedName>
    <definedName name="RESPONSIBILITYNAME1">#REF!</definedName>
    <definedName name="RESPRE">#REF!</definedName>
    <definedName name="restot">#REF!</definedName>
    <definedName name="result">#REF!</definedName>
    <definedName name="Resumen" hidden="1">#REF!</definedName>
    <definedName name="Resumen1">#REF!</definedName>
    <definedName name="Resumen2">#REF!</definedName>
    <definedName name="ret" localSheetId="13" hidden="1">{#N/A,#N/A,FALSE,"Aging Summary";#N/A,#N/A,FALSE,"Ratio Analysis";#N/A,#N/A,FALSE,"Test 120 Day Accts";#N/A,#N/A,FALSE,"Tickmarks"}</definedName>
    <definedName name="ret" localSheetId="6" hidden="1">{#N/A,#N/A,FALSE,"Aging Summary";#N/A,#N/A,FALSE,"Ratio Analysis";#N/A,#N/A,FALSE,"Test 120 Day Accts";#N/A,#N/A,FALSE,"Tickmarks"}</definedName>
    <definedName name="ret" hidden="1">{#N/A,#N/A,FALSE,"Aging Summary";#N/A,#N/A,FALSE,"Ratio Analysis";#N/A,#N/A,FALSE,"Test 120 Day Accts";#N/A,#N/A,FALSE,"Tickmarks"}</definedName>
    <definedName name="RETENCIONES">#REF!</definedName>
    <definedName name="reti" localSheetId="13" hidden="1">{"'18'!$A$5:$M$18"}</definedName>
    <definedName name="reti" localSheetId="6" hidden="1">{"'18'!$A$5:$M$18"}</definedName>
    <definedName name="reti" hidden="1">{"'18'!$A$5:$M$18"}</definedName>
    <definedName name="retiro" localSheetId="13" hidden="1">{"'18'!$A$5:$M$18"}</definedName>
    <definedName name="retiro" localSheetId="6" hidden="1">{"'18'!$A$5:$M$18"}</definedName>
    <definedName name="retiro" hidden="1">{"'18'!$A$5:$M$18"}</definedName>
    <definedName name="retrt">#REF!</definedName>
    <definedName name="RF" localSheetId="13" hidden="1">{#N/A,#N/A,FALSE,"Aging Summary";#N/A,#N/A,FALSE,"Ratio Analysis";#N/A,#N/A,FALSE,"Test 120 Day Accts";#N/A,#N/A,FALSE,"Tickmarks"}</definedName>
    <definedName name="RF" localSheetId="6" hidden="1">{#N/A,#N/A,FALSE,"Aging Summary";#N/A,#N/A,FALSE,"Ratio Analysis";#N/A,#N/A,FALSE,"Test 120 Day Accts";#N/A,#N/A,FALSE,"Tickmarks"}</definedName>
    <definedName name="RF" hidden="1">{#N/A,#N/A,FALSE,"Aging Summary";#N/A,#N/A,FALSE,"Ratio Analysis";#N/A,#N/A,FALSE,"Test 120 Day Accts";#N/A,#N/A,FALSE,"Tickmarks"}</definedName>
    <definedName name="RFctr">#REF!</definedName>
    <definedName name="richi">#REF!</definedName>
    <definedName name="richi1">#REF!</definedName>
    <definedName name="richi2">#REF!</definedName>
    <definedName name="richi5">#REF!</definedName>
    <definedName name="Riegos">#REF!</definedName>
    <definedName name="Riegos_Acum">#REF!</definedName>
    <definedName name="RIESGO">#REF!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G">#REF!</definedName>
    <definedName name="romero">#REF!</definedName>
    <definedName name="rosario_millán">#REF!</definedName>
    <definedName name="rosemberg_patiño">#REF!</definedName>
    <definedName name="Rot">#REF!</definedName>
    <definedName name="ROTACION01">#REF!</definedName>
    <definedName name="ROWSTOUPLOAD1">#REF!</definedName>
    <definedName name="rr" localSheetId="13" hidden="1">{"PYGS",#N/A,FALSE,"PYG";"ACTIS",#N/A,FALSE,"BCE_GRAL-ACTIVO";"PASIS",#N/A,FALSE,"BCE_GRAL-PASIVO-PATRIM";"CAJAS",#N/A,FALSE,"CAJA"}</definedName>
    <definedName name="rr" localSheetId="6" hidden="1">{"PYGS",#N/A,FALSE,"PYG";"ACTIS",#N/A,FALSE,"BCE_GRAL-ACTIVO";"PASIS",#N/A,FALSE,"BCE_GRAL-PASIVO-PATRIM";"CAJAS",#N/A,FALSE,"CAJA"}</definedName>
    <definedName name="rr" hidden="1">{"PYGS",#N/A,FALSE,"PYG";"ACTIS",#N/A,FALSE,"BCE_GRAL-ACTIVO";"PASIS",#N/A,FALSE,"BCE_GRAL-PASIVO-PATRIM";"CAJAS",#N/A,FALSE,"CAJA"}</definedName>
    <definedName name="rrr">#REF!</definedName>
    <definedName name="rrrrrrr">#REF!</definedName>
    <definedName name="rrrrrrrrrrr" localSheetId="13" hidden="1">{#N/A,#N/A,FALSE,"GRAFICO";#N/A,#N/A,FALSE,"CAJA (2)";#N/A,#N/A,FALSE,"TERCEROS-PROMEDIO";#N/A,#N/A,FALSE,"CAJA";#N/A,#N/A,FALSE,"INGRESOS1995-2003";#N/A,#N/A,FALSE,"GASTOS1995-2003"}</definedName>
    <definedName name="rrrrrrrrrrr" localSheetId="6" hidden="1">{#N/A,#N/A,FALSE,"GRAFICO";#N/A,#N/A,FALSE,"CAJA (2)";#N/A,#N/A,FALSE,"TERCEROS-PROMEDIO";#N/A,#N/A,FALSE,"CAJA";#N/A,#N/A,FALSE,"INGRESOS1995-2003";#N/A,#N/A,FALSE,"GASTOS1995-2003"}</definedName>
    <definedName name="rrrrrrrrrrr" hidden="1">{#N/A,#N/A,FALSE,"GRAFICO";#N/A,#N/A,FALSE,"CAJA (2)";#N/A,#N/A,FALSE,"TERCEROS-PROMEDIO";#N/A,#N/A,FALSE,"CAJA";#N/A,#N/A,FALSE,"INGRESOS1995-2003";#N/A,#N/A,FALSE,"GASTOS1995-2003"}</definedName>
    <definedName name="rrtrr" localSheetId="13" hidden="1">{"PYGT",#N/A,FALSE,"PYG";"ACTIT",#N/A,FALSE,"BCE_GRAL-ACTIVO";"PASIT",#N/A,FALSE,"BCE_GRAL-PASIVO-PATRIM";"CAJAT",#N/A,FALSE,"CAJA"}</definedName>
    <definedName name="rrtrr" localSheetId="6" hidden="1">{"PYGT",#N/A,FALSE,"PYG";"ACTIT",#N/A,FALSE,"BCE_GRAL-ACTIVO";"PASIT",#N/A,FALSE,"BCE_GRAL-PASIVO-PATRIM";"CAJAT",#N/A,FALSE,"CAJA"}</definedName>
    <definedName name="rrtrr" hidden="1">{"PYGT",#N/A,FALSE,"PYG";"ACTIT",#N/A,FALSE,"BCE_GRAL-ACTIVO";"PASIT",#N/A,FALSE,"BCE_GRAL-PASIVO-PATRIM";"CAJAT",#N/A,FALSE,"CAJA"}</definedName>
    <definedName name="RTAPP">#REF!</definedName>
    <definedName name="RTEFTE">#REF!</definedName>
    <definedName name="RTO">#REF!</definedName>
    <definedName name="RtoFecha">#REF!</definedName>
    <definedName name="RTS" localSheetId="13" hidden="1">{#N/A,#N/A,FALSE,"Aging Summary";#N/A,#N/A,FALSE,"Ratio Analysis";#N/A,#N/A,FALSE,"Test 120 Day Accts";#N/A,#N/A,FALSE,"Tickmarks"}</definedName>
    <definedName name="RTS" localSheetId="6" hidden="1">{#N/A,#N/A,FALSE,"Aging Summary";#N/A,#N/A,FALSE,"Ratio Analysis";#N/A,#N/A,FALSE,"Test 120 Day Accts";#N/A,#N/A,FALSE,"Tickmarks"}</definedName>
    <definedName name="RTS" hidden="1">{#N/A,#N/A,FALSE,"Aging Summary";#N/A,#N/A,FALSE,"Ratio Analysis";#N/A,#N/A,FALSE,"Test 120 Day Accts";#N/A,#N/A,FALSE,"Tickmarks"}</definedName>
    <definedName name="RUBIELA">#REF!</definedName>
    <definedName name="RUBY2">#REF!</definedName>
    <definedName name="RUBY3">#REF!</definedName>
    <definedName name="RUBY4">#REF!</definedName>
    <definedName name="RUTINA">#REF!</definedName>
    <definedName name="RWERWW">#REF!</definedName>
    <definedName name="S" localSheetId="13" hidden="1">{#N/A,#N/A,FALSE,"GRAFICO";#N/A,#N/A,FALSE,"CAJA (2)";#N/A,#N/A,FALSE,"TERCEROS-PROMEDIO";#N/A,#N/A,FALSE,"CAJA";#N/A,#N/A,FALSE,"INGRESOS1995-2003";#N/A,#N/A,FALSE,"GASTOS1995-2003"}</definedName>
    <definedName name="S" localSheetId="6" hidden="1">{#N/A,#N/A,FALSE,"GRAFICO";#N/A,#N/A,FALSE,"CAJA (2)";#N/A,#N/A,FALSE,"TERCEROS-PROMEDIO";#N/A,#N/A,FALSE,"CAJA";#N/A,#N/A,FALSE,"INGRESOS1995-2003";#N/A,#N/A,FALSE,"GASTOS1995-2003"}</definedName>
    <definedName name="S" hidden="1">{#N/A,#N/A,FALSE,"GRAFICO";#N/A,#N/A,FALSE,"CAJA (2)";#N/A,#N/A,FALSE,"TERCEROS-PROMEDIO";#N/A,#N/A,FALSE,"CAJA";#N/A,#N/A,FALSE,"INGRESOS1995-2003";#N/A,#N/A,FALSE,"GASTOS1995-2003"}</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A">#REF!</definedName>
    <definedName name="SAGA">#REF!</definedName>
    <definedName name="Saldos">#REF!</definedName>
    <definedName name="SALDOSAP" localSheetId="13" hidden="1">{"PYGS",#N/A,FALSE,"PYG";"ACTIS",#N/A,FALSE,"BCE_GRAL-ACTIVO";"PASIS",#N/A,FALSE,"BCE_GRAL-PASIVO-PATRIM";"CAJAS",#N/A,FALSE,"CAJA"}</definedName>
    <definedName name="SALDOSAP" localSheetId="6" hidden="1">{"PYGS",#N/A,FALSE,"PYG";"ACTIS",#N/A,FALSE,"BCE_GRAL-ACTIVO";"PASIS",#N/A,FALSE,"BCE_GRAL-PASIVO-PATRIM";"CAJAS",#N/A,FALSE,"CAJA"}</definedName>
    <definedName name="SALDOSAP" hidden="1">{"PYGS",#N/A,FALSE,"PYG";"ACTIS",#N/A,FALSE,"BCE_GRAL-ACTIVO";"PASIS",#N/A,FALSE,"BCE_GRAL-PASIVO-PATRIM";"CAJAS",#N/A,FALSE,"CAJA"}</definedName>
    <definedName name="SALECONTRA">#REF!</definedName>
    <definedName name="sales">#REF!</definedName>
    <definedName name="SALIDA_UNIONH">#REF!</definedName>
    <definedName name="SAPBEXhrIndnt" hidden="1">1</definedName>
    <definedName name="SAPBEXrevision" hidden="1">1</definedName>
    <definedName name="SAPBEXsysID" hidden="1">"BWP"</definedName>
    <definedName name="SAPBEXwbID" hidden="1">"3PAIY8A0PAFUN0NVJ1AMBH10D"</definedName>
    <definedName name="sar">#REF!</definedName>
    <definedName name="sasass">#REF!</definedName>
    <definedName name="saz">#REF!</definedName>
    <definedName name="sd" localSheetId="13" hidden="1">{#N/A,#N/A,FALSE,"Aging Summary";#N/A,#N/A,FALSE,"Ratio Analysis";#N/A,#N/A,FALSE,"Test 120 Day Accts";#N/A,#N/A,FALSE,"Tickmarks"}</definedName>
    <definedName name="sd" localSheetId="6" hidden="1">{#N/A,#N/A,FALSE,"Aging Summary";#N/A,#N/A,FALSE,"Ratio Analysis";#N/A,#N/A,FALSE,"Test 120 Day Accts";#N/A,#N/A,FALSE,"Tickmarks"}</definedName>
    <definedName name="sd" hidden="1">{#N/A,#N/A,FALSE,"Aging Summary";#N/A,#N/A,FALSE,"Ratio Analysis";#N/A,#N/A,FALSE,"Test 120 Day Accts";#N/A,#N/A,FALSE,"Tickmarks"}</definedName>
    <definedName name="sdad">#REF!</definedName>
    <definedName name="sdds">#REF!</definedName>
    <definedName name="sdf">#REF!</definedName>
    <definedName name="sdffs">#REF!</definedName>
    <definedName name="sdfsd">#REF!</definedName>
    <definedName name="SDFSFFSD">#REF!</definedName>
    <definedName name="SDGHUJY">#REF!</definedName>
    <definedName name="sdksdnkvnjlsdkl">#REF!</definedName>
    <definedName name="SEBAS">#REF!</definedName>
    <definedName name="sector">#REF!</definedName>
    <definedName name="SEGUNDA_CUOTA_DEMAS_SOC">#REF!</definedName>
    <definedName name="SEGURO_MAR">#REF!</definedName>
    <definedName name="seguros">#REF!</definedName>
    <definedName name="Seguros_de_cumplimiento">#REF!</definedName>
    <definedName name="Seguros_de_equipo_transporte">#REF!</definedName>
    <definedName name="SEIS">#REF!</definedName>
    <definedName name="SEIS_A">#REF!</definedName>
    <definedName name="SEIS_B">#REF!</definedName>
    <definedName name="SEISA">#REF!</definedName>
    <definedName name="SEISB">#REF!</definedName>
    <definedName name="SELCOL">#REF!</definedName>
    <definedName name="SELLO" localSheetId="13" hidden="1">{#N/A,#N/A,FALSE,"Aging Summary";#N/A,#N/A,FALSE,"Ratio Analysis";#N/A,#N/A,FALSE,"Test 120 Day Accts";#N/A,#N/A,FALSE,"Tickmarks"}</definedName>
    <definedName name="SELLO" localSheetId="6" hidden="1">{#N/A,#N/A,FALSE,"Aging Summary";#N/A,#N/A,FALSE,"Ratio Analysis";#N/A,#N/A,FALSE,"Test 120 Day Accts";#N/A,#N/A,FALSE,"Tickmarks"}</definedName>
    <definedName name="SELLO" hidden="1">{#N/A,#N/A,FALSE,"Aging Summary";#N/A,#N/A,FALSE,"Ratio Analysis";#N/A,#N/A,FALSE,"Test 120 Day Accts";#N/A,#N/A,FALSE,"Tickmarks"}</definedName>
    <definedName name="SelRmndr">#REF!</definedName>
    <definedName name="sencount" hidden="1">1</definedName>
    <definedName name="SEP">#REF!</definedName>
    <definedName name="SEPTIEMBRE">#REF!</definedName>
    <definedName name="SERIE1">#REF!</definedName>
    <definedName name="SERIE2">#REF!</definedName>
    <definedName name="SERIE3">#REF!</definedName>
    <definedName name="SERIEA">#REF!</definedName>
    <definedName name="SERIEB1">#REF!</definedName>
    <definedName name="SERIEB2">#REF!</definedName>
    <definedName name="SERIEC">#REF!</definedName>
    <definedName name="SERIED">#REF!</definedName>
    <definedName name="SERIEE">#REF!</definedName>
    <definedName name="SERIEF">#REF!</definedName>
    <definedName name="SERIEG">#REF!</definedName>
    <definedName name="SERIEH">#REF!</definedName>
    <definedName name="SERIEI">#REF!</definedName>
    <definedName name="SERIEK">#REF!</definedName>
    <definedName name="servicios" localSheetId="13" hidden="1">{#N/A,#N/A,FALSE,"Aging Summary";#N/A,#N/A,FALSE,"Ratio Analysis";#N/A,#N/A,FALSE,"Test 120 Day Accts";#N/A,#N/A,FALSE,"Tickmarks"}</definedName>
    <definedName name="servicios" localSheetId="6" hidden="1">{#N/A,#N/A,FALSE,"Aging Summary";#N/A,#N/A,FALSE,"Ratio Analysis";#N/A,#N/A,FALSE,"Test 120 Day Accts";#N/A,#N/A,FALSE,"Tickmarks"}</definedName>
    <definedName name="servicios" hidden="1">{#N/A,#N/A,FALSE,"Aging Summary";#N/A,#N/A,FALSE,"Ratio Analysis";#N/A,#N/A,FALSE,"Test 120 Day Accts";#N/A,#N/A,FALSE,"Tickmarks"}</definedName>
    <definedName name="SETOFBOOKSID1">#REF!</definedName>
    <definedName name="SETOFBOOKSNAME1">#REF!</definedName>
    <definedName name="SETUP">#REF!</definedName>
    <definedName name="SFSGX">#REF!</definedName>
    <definedName name="sgg">#REF!</definedName>
    <definedName name="sgsfgsdf">#REF!</definedName>
    <definedName name="SHARED_FORMULA_0">#N/A</definedName>
    <definedName name="SHARED_FORMULA_0___0">#N/A</definedName>
    <definedName name="SHARED_FORMULA_0___0___0">#N/A</definedName>
    <definedName name="SHARED_FORMULA_1">#N/A</definedName>
    <definedName name="SHARED_FORMULA_1___0">#N/A</definedName>
    <definedName name="SHARED_FORMULA_1___0___0">#N/A</definedName>
    <definedName name="SHARED_FORMULA_10">#N/A</definedName>
    <definedName name="SHARED_FORMULA_10___0">#N/A</definedName>
    <definedName name="SHARED_FORMULA_10___0___0">#N/A</definedName>
    <definedName name="SHARED_FORMULA_11">#N/A</definedName>
    <definedName name="SHARED_FORMULA_11___0">#N/A</definedName>
    <definedName name="SHARED_FORMULA_11___0___0">#N/A</definedName>
    <definedName name="SHARED_FORMULA_12">#N/A</definedName>
    <definedName name="SHARED_FORMULA_12___0">#N/A</definedName>
    <definedName name="SHARED_FORMULA_12___0___0">#N/A</definedName>
    <definedName name="SHARED_FORMULA_13">#N/A</definedName>
    <definedName name="SHARED_FORMULA_13___0">#N/A</definedName>
    <definedName name="SHARED_FORMULA_13___0___0">#N/A</definedName>
    <definedName name="SHARED_FORMULA_14">#N/A</definedName>
    <definedName name="SHARED_FORMULA_14___0">#N/A</definedName>
    <definedName name="SHARED_FORMULA_14___0___0">#N/A</definedName>
    <definedName name="SHARED_FORMULA_15">#N/A</definedName>
    <definedName name="SHARED_FORMULA_15___0">#N/A</definedName>
    <definedName name="SHARED_FORMULA_15___0___0">#N/A</definedName>
    <definedName name="SHARED_FORMULA_16">#N/A</definedName>
    <definedName name="SHARED_FORMULA_16___0">#N/A</definedName>
    <definedName name="SHARED_FORMULA_16___0___0">#N/A</definedName>
    <definedName name="SHARED_FORMULA_17">#N/A</definedName>
    <definedName name="SHARED_FORMULA_17___0">#N/A</definedName>
    <definedName name="SHARED_FORMULA_17___0___0">#N/A</definedName>
    <definedName name="SHARED_FORMULA_18">#N/A</definedName>
    <definedName name="SHARED_FORMULA_18___0">#N/A</definedName>
    <definedName name="SHARED_FORMULA_18___0___0">#N/A</definedName>
    <definedName name="SHARED_FORMULA_19">#N/A</definedName>
    <definedName name="SHARED_FORMULA_19___0">#N/A</definedName>
    <definedName name="SHARED_FORMULA_19___0___0">#N/A</definedName>
    <definedName name="SHARED_FORMULA_2">#N/A</definedName>
    <definedName name="SHARED_FORMULA_2___0">#N/A</definedName>
    <definedName name="SHARED_FORMULA_2___0___0">#N/A</definedName>
    <definedName name="SHARED_FORMULA_20">#N/A</definedName>
    <definedName name="SHARED_FORMULA_20___0">#N/A</definedName>
    <definedName name="SHARED_FORMULA_20___0___0">#N/A</definedName>
    <definedName name="SHARED_FORMULA_21">#N/A</definedName>
    <definedName name="SHARED_FORMULA_21___0">#N/A</definedName>
    <definedName name="SHARED_FORMULA_21___0___0">#N/A</definedName>
    <definedName name="SHARED_FORMULA_22">#N/A</definedName>
    <definedName name="SHARED_FORMULA_22___0">#N/A</definedName>
    <definedName name="SHARED_FORMULA_22___0___0">#N/A</definedName>
    <definedName name="SHARED_FORMULA_23">#N/A</definedName>
    <definedName name="SHARED_FORMULA_23___0">#N/A</definedName>
    <definedName name="SHARED_FORMULA_23___0___0">#N/A</definedName>
    <definedName name="SHARED_FORMULA_24">#N/A</definedName>
    <definedName name="SHARED_FORMULA_24___0">#N/A</definedName>
    <definedName name="SHARED_FORMULA_24___0___0">#N/A</definedName>
    <definedName name="SHARED_FORMULA_25">#N/A</definedName>
    <definedName name="SHARED_FORMULA_25___0">#N/A</definedName>
    <definedName name="SHARED_FORMULA_25___0___0">#N/A</definedName>
    <definedName name="SHARED_FORMULA_26">#N/A</definedName>
    <definedName name="SHARED_FORMULA_26___0">#N/A</definedName>
    <definedName name="SHARED_FORMULA_26___0___0">#N/A</definedName>
    <definedName name="SHARED_FORMULA_27">#N/A</definedName>
    <definedName name="SHARED_FORMULA_28">#N/A</definedName>
    <definedName name="SHARED_FORMULA_29">#N/A</definedName>
    <definedName name="SHARED_FORMULA_3">#N/A</definedName>
    <definedName name="SHARED_FORMULA_3___0">#N/A</definedName>
    <definedName name="SHARED_FORMULA_3___0___0">#N/A</definedName>
    <definedName name="SHARED_FORMULA_4">#N/A</definedName>
    <definedName name="SHARED_FORMULA_4___0">#N/A</definedName>
    <definedName name="SHARED_FORMULA_4___0___0">#N/A</definedName>
    <definedName name="SHARED_FORMULA_5">#N/A</definedName>
    <definedName name="SHARED_FORMULA_5___0">#N/A</definedName>
    <definedName name="SHARED_FORMULA_5___0___0">#N/A</definedName>
    <definedName name="SHARED_FORMULA_6">#N/A</definedName>
    <definedName name="SHARED_FORMULA_6___0">#N/A</definedName>
    <definedName name="SHARED_FORMULA_6___0___0">#N/A</definedName>
    <definedName name="SHARED_FORMULA_7">#N/A</definedName>
    <definedName name="SHARED_FORMULA_7___0">#N/A</definedName>
    <definedName name="SHARED_FORMULA_7___0___0">#N/A</definedName>
    <definedName name="SHARED_FORMULA_8">#N/A</definedName>
    <definedName name="SHARED_FORMULA_8___0">#N/A</definedName>
    <definedName name="SHARED_FORMULA_8___0___0">#N/A</definedName>
    <definedName name="SHARED_FORMULA_9">#N/A</definedName>
    <definedName name="SHARED_FORMULA_9___0">#N/A</definedName>
    <definedName name="SHARED_FORMULA_9___0___0">#N/A</definedName>
    <definedName name="shellmar">#REF!</definedName>
    <definedName name="SIETE">#REF!</definedName>
    <definedName name="SIGP1">#REF!</definedName>
    <definedName name="SIGR1">#REF!</definedName>
    <definedName name="simulaciones">#REF!</definedName>
    <definedName name="sñsprlfl">#REF!</definedName>
    <definedName name="soluciones_del_pacífico">#REF!</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mp" hidden="1">#NULL!</definedName>
    <definedName name="solver_tol" hidden="1">0.05</definedName>
    <definedName name="solver_typ" hidden="1">1</definedName>
    <definedName name="solver_val" hidden="1">999999999</definedName>
    <definedName name="SPARKIES">#REF!</definedName>
    <definedName name="sss" localSheetId="13" hidden="1">{#N/A,#N/A,FALSE,"GRAFICO";#N/A,#N/A,FALSE,"CAJA (2)";#N/A,#N/A,FALSE,"TERCEROS-PROMEDIO";#N/A,#N/A,FALSE,"CAJA";#N/A,#N/A,FALSE,"INGRESOS1995-2003";#N/A,#N/A,FALSE,"GASTOS1995-2003"}</definedName>
    <definedName name="sss" localSheetId="6" hidden="1">{#N/A,#N/A,FALSE,"GRAFICO";#N/A,#N/A,FALSE,"CAJA (2)";#N/A,#N/A,FALSE,"TERCEROS-PROMEDIO";#N/A,#N/A,FALSE,"CAJA";#N/A,#N/A,FALSE,"INGRESOS1995-2003";#N/A,#N/A,FALSE,"GASTOS1995-2003"}</definedName>
    <definedName name="sss" hidden="1">{#N/A,#N/A,FALSE,"GRAFICO";#N/A,#N/A,FALSE,"CAJA (2)";#N/A,#N/A,FALSE,"TERCEROS-PROMEDIO";#N/A,#N/A,FALSE,"CAJA";#N/A,#N/A,FALSE,"INGRESOS1995-2003";#N/A,#N/A,FALSE,"GASTOS1995-2003"}</definedName>
    <definedName name="sssssssssss" localSheetId="13" hidden="1">{#N/A,#N/A,FALSE,"GRAFICO";#N/A,#N/A,FALSE,"CAJA (2)";#N/A,#N/A,FALSE,"TERCEROS-PROMEDIO";#N/A,#N/A,FALSE,"CAJA";#N/A,#N/A,FALSE,"INGRESOS1995-2003";#N/A,#N/A,FALSE,"GASTOS1995-2003"}</definedName>
    <definedName name="sssssssssss" localSheetId="6" hidden="1">{#N/A,#N/A,FALSE,"GRAFICO";#N/A,#N/A,FALSE,"CAJA (2)";#N/A,#N/A,FALSE,"TERCEROS-PROMEDIO";#N/A,#N/A,FALSE,"CAJA";#N/A,#N/A,FALSE,"INGRESOS1995-2003";#N/A,#N/A,FALSE,"GASTOS1995-2003"}</definedName>
    <definedName name="sssssssssss" hidden="1">{#N/A,#N/A,FALSE,"GRAFICO";#N/A,#N/A,FALSE,"CAJA (2)";#N/A,#N/A,FALSE,"TERCEROS-PROMEDIO";#N/A,#N/A,FALSE,"CAJA";#N/A,#N/A,FALSE,"INGRESOS1995-2003";#N/A,#N/A,FALSE,"GASTOS1995-2003"}</definedName>
    <definedName name="STANDARD99PV">#REF!</definedName>
    <definedName name="STARTJOURNALIMPORT1">#REF!</definedName>
    <definedName name="Status">#REF!</definedName>
    <definedName name="stds">#REF!</definedName>
    <definedName name="STELLA" localSheetId="13" hidden="1">{#N/A,#N/A,FALSE,"Aging Summary";#N/A,#N/A,FALSE,"Ratio Analysis";#N/A,#N/A,FALSE,"Test 120 Day Accts";#N/A,#N/A,FALSE,"Tickmarks"}</definedName>
    <definedName name="STELLA" localSheetId="6" hidden="1">{#N/A,#N/A,FALSE,"Aging Summary";#N/A,#N/A,FALSE,"Ratio Analysis";#N/A,#N/A,FALSE,"Test 120 Day Accts";#N/A,#N/A,FALSE,"Tickmarks"}</definedName>
    <definedName name="STELLA" hidden="1">{#N/A,#N/A,FALSE,"Aging Summary";#N/A,#N/A,FALSE,"Ratio Analysis";#N/A,#N/A,FALSE,"Test 120 Day Accts";#N/A,#N/A,FALSE,"Tickmarks"}</definedName>
    <definedName name="StrtPoint">#REF!</definedName>
    <definedName name="subcategoria">#REF!</definedName>
    <definedName name="subcategorias">#REF!</definedName>
    <definedName name="SUBTOTAL">#REF!</definedName>
    <definedName name="sucre">#REF!</definedName>
    <definedName name="sucuex">#REF!</definedName>
    <definedName name="supplierassumptions">#REF!</definedName>
    <definedName name="Supuestos">#REF!</definedName>
    <definedName name="swap">#REF!</definedName>
    <definedName name="swaps">#REF!</definedName>
    <definedName name="SXNEG.">#REF!</definedName>
    <definedName name="t" localSheetId="13" hidden="1">{"PYGT",#N/A,FALSE,"PYG";"ACTIT",#N/A,FALSE,"BCE_GRAL-ACTIVO";"PASIT",#N/A,FALSE,"BCE_GRAL-PASIVO-PATRIM";"CAJAT",#N/A,FALSE,"CAJA"}</definedName>
    <definedName name="t" localSheetId="6" hidden="1">{"PYGT",#N/A,FALSE,"PYG";"ACTIT",#N/A,FALSE,"BCE_GRAL-ACTIVO";"PASIT",#N/A,FALSE,"BCE_GRAL-PASIVO-PATRIM";"CAJAT",#N/A,FALSE,"CAJA"}</definedName>
    <definedName name="t" hidden="1">{"PYGT",#N/A,FALSE,"PYG";"ACTIT",#N/A,FALSE,"BCE_GRAL-ACTIVO";"PASIT",#N/A,FALSE,"BCE_GRAL-PASIVO-PATRIM";"CAJAT",#N/A,FALSE,"CAJA"}</definedName>
    <definedName name="taae">#REF!</definedName>
    <definedName name="TABLA">#REF!</definedName>
    <definedName name="TABLA1">#REF!</definedName>
    <definedName name="TABLA2">#REF!</definedName>
    <definedName name="TABLAE">#REF!</definedName>
    <definedName name="TablaHistorico" hidden="1">#REF!</definedName>
    <definedName name="TableName">"Dummy"</definedName>
    <definedName name="TAHM">#REF!</definedName>
    <definedName name="TARIFA">#REF!</definedName>
    <definedName name="TARIFA30_">#REF!</definedName>
    <definedName name="Tasa">"Gráfico 1"</definedName>
    <definedName name="tase">#REF!</definedName>
    <definedName name="TC" localSheetId="13" hidden="1">{#N/A,#N/A,FALSE,"GRAFICO";#N/A,#N/A,FALSE,"CAJA (2)";#N/A,#N/A,FALSE,"TERCEROS-PROMEDIO";#N/A,#N/A,FALSE,"CAJA";#N/A,#N/A,FALSE,"INGRESOS1995-2003";#N/A,#N/A,FALSE,"GASTOS1995-2003"}</definedName>
    <definedName name="TC" localSheetId="6" hidden="1">{#N/A,#N/A,FALSE,"GRAFICO";#N/A,#N/A,FALSE,"CAJA (2)";#N/A,#N/A,FALSE,"TERCEROS-PROMEDIO";#N/A,#N/A,FALSE,"CAJA";#N/A,#N/A,FALSE,"INGRESOS1995-2003";#N/A,#N/A,FALSE,"GASTOS1995-2003"}</definedName>
    <definedName name="TC" hidden="1">{#N/A,#N/A,FALSE,"GRAFICO";#N/A,#N/A,FALSE,"CAJA (2)";#N/A,#N/A,FALSE,"TERCEROS-PROMEDIO";#N/A,#N/A,FALSE,"CAJA";#N/A,#N/A,FALSE,"INGRESOS1995-2003";#N/A,#N/A,FALSE,"GASTOS1995-2003"}</definedName>
    <definedName name="TC_COL">#REF!</definedName>
    <definedName name="TCH">#REF!</definedName>
    <definedName name="TCHFecha">#REF!</definedName>
    <definedName name="TCHM">#REF!</definedName>
    <definedName name="TCM">#REF!</definedName>
    <definedName name="temp">#REF!</definedName>
    <definedName name="temp1">#REF!</definedName>
    <definedName name="TEMPLATENUMBER1">#REF!</definedName>
    <definedName name="TEMPLATESTYLE1">#REF!</definedName>
    <definedName name="TEMPLATETYPE1">#REF!</definedName>
    <definedName name="TERRENOS">#REF!</definedName>
    <definedName name="TERRENOS1">#REF!</definedName>
    <definedName name="TERRENOST">#REF!</definedName>
    <definedName name="TEST0">#REF!</definedName>
    <definedName name="TEST1">#REF!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HKEY">#REF!</definedName>
    <definedName name="TESTKEYS">#REF!</definedName>
    <definedName name="TESTVKEY">#REF!</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2">#REF!</definedName>
    <definedName name="TextRefCopy28">#REF!</definedName>
    <definedName name="TextRefCopy29">#REF!</definedName>
    <definedName name="TextRefCopy3">#REF!</definedName>
    <definedName name="TextRefCopy30">#REF!</definedName>
    <definedName name="TextRefCopy32">#REF!</definedName>
    <definedName name="TextRefCopy34">#REF!</definedName>
    <definedName name="TextRefCopy4">#REF!</definedName>
    <definedName name="TextRefCopy5">#REF!</definedName>
    <definedName name="TextRefCopy6">#REF!</definedName>
    <definedName name="TextRefCopy7">#REF!</definedName>
    <definedName name="TextRefCopy8">#REF!</definedName>
    <definedName name="TextRefCopy9">#REF!</definedName>
    <definedName name="TextRefCopyRangeCount" hidden="1">13</definedName>
    <definedName name="tgsh">#REF!</definedName>
    <definedName name="TIPO_AJ">#REF!</definedName>
    <definedName name="TIPO_ASIENTO_AJ">#REF!</definedName>
    <definedName name="TIPO_ASIENTO_SIE">#REF!</definedName>
    <definedName name="Tipo_FWR">#REF!</definedName>
    <definedName name="TIPO_SIE">#REF!</definedName>
    <definedName name="TipoAzúcar">#REF!</definedName>
    <definedName name="tipos">#REF!</definedName>
    <definedName name="TIR">#REF!</definedName>
    <definedName name="TIT">#REF!</definedName>
    <definedName name="TITERE" localSheetId="6">#REF!,#REF!</definedName>
    <definedName name="TITERE">#REF!,#REF!</definedName>
    <definedName name="TITF" localSheetId="6">#REF!</definedName>
    <definedName name="TITF">#REF!</definedName>
    <definedName name="TITULO" localSheetId="6">#REF!</definedName>
    <definedName name="TITULO">#REF!</definedName>
    <definedName name="TITULO1" localSheetId="6">#REF!</definedName>
    <definedName name="TITULO1">#REF!</definedName>
    <definedName name="TITULO2">#REF!</definedName>
    <definedName name="Titulos">#REF!</definedName>
    <definedName name="Títulos_a_imprimir_IM">#REF!</definedName>
    <definedName name="TITX">#REF!</definedName>
    <definedName name="Todos_los_datos">#REF!</definedName>
    <definedName name="TopStratNo">#REF!</definedName>
    <definedName name="TopStratVal">#REF!</definedName>
    <definedName name="TORO" localSheetId="13" hidden="1">{"PYGT",#N/A,FALSE,"PYG";"ACTIT",#N/A,FALSE,"BCE_GRAL-ACTIVO";"PASIT",#N/A,FALSE,"BCE_GRAL-PASIVO-PATRIM";"CAJAT",#N/A,FALSE,"CAJA"}</definedName>
    <definedName name="TORO" localSheetId="6" hidden="1">{"PYGT",#N/A,FALSE,"PYG";"ACTIT",#N/A,FALSE,"BCE_GRAL-ACTIVO";"PASIT",#N/A,FALSE,"BCE_GRAL-PASIVO-PATRIM";"CAJAT",#N/A,FALSE,"CAJA"}</definedName>
    <definedName name="TORO" hidden="1">{"PYGT",#N/A,FALSE,"PYG";"ACTIT",#N/A,FALSE,"BCE_GRAL-ACTIVO";"PASIT",#N/A,FALSE,"BCE_GRAL-PASIVO-PATRIM";"CAJAT",#N/A,FALSE,"CAJA"}</definedName>
    <definedName name="TOT_ADM">#REF!</definedName>
    <definedName name="total_acciones">#REF!</definedName>
    <definedName name="TOTAL_COSTOS">#REF!</definedName>
    <definedName name="TOTAL_DEDUCCION">#REF!</definedName>
    <definedName name="TOTAL_NEGOCIO" localSheetId="6">#REF!,#REF!,#REF!,#REF!</definedName>
    <definedName name="TOTAL_NEGOCIO">#REF!,#REF!,#REF!,#REF!</definedName>
    <definedName name="totalCG" localSheetId="6">#REF!</definedName>
    <definedName name="totalCG">#REF!</definedName>
    <definedName name="totales" localSheetId="6">#REF!</definedName>
    <definedName name="totales">#REF!</definedName>
    <definedName name="TOTALGP_ANTERIOR" localSheetId="6">#REF!</definedName>
    <definedName name="TOTALGP_ANTERIOR">#REF!</definedName>
    <definedName name="TOTALNOTAS">#REF!</definedName>
    <definedName name="TotSelectNo">#REF!</definedName>
    <definedName name="TPCAÑA">#REF!</definedName>
    <definedName name="TPFCA">#REF!</definedName>
    <definedName name="TPFecha">#REF!</definedName>
    <definedName name="tr" localSheetId="13" hidden="1">{#N/A,#N/A,FALSE,"Aging Summary";#N/A,#N/A,FALSE,"Ratio Analysis";#N/A,#N/A,FALSE,"Test 120 Day Accts";#N/A,#N/A,FALSE,"Tickmarks"}</definedName>
    <definedName name="tr" localSheetId="6" hidden="1">{#N/A,#N/A,FALSE,"Aging Summary";#N/A,#N/A,FALSE,"Ratio Analysis";#N/A,#N/A,FALSE,"Test 120 Day Accts";#N/A,#N/A,FALSE,"Tickmarks"}</definedName>
    <definedName name="tr" hidden="1">{#N/A,#N/A,FALSE,"Aging Summary";#N/A,#N/A,FALSE,"Ratio Analysis";#N/A,#N/A,FALSE,"Test 120 Day Accts";#N/A,#N/A,FALSE,"Tickmarks"}</definedName>
    <definedName name="TR18C">#REF!</definedName>
    <definedName name="TR18D">#REF!</definedName>
    <definedName name="TRANSINM">#REF!</definedName>
    <definedName name="TRANSMISION">#REF!</definedName>
    <definedName name="TRECE">#REF!</definedName>
    <definedName name="treeList" hidden="1">"10000000000000000000000000000000000000000000000000000000000000000000000000000000000000000000000000000000000000000000000000000000000000000000000000000000000000000000000000000000000000000000000000000000"</definedName>
    <definedName name="Trimestres">#REF!</definedName>
    <definedName name="TRIO" localSheetId="13" hidden="1">{#N/A,#N/A,FALSE,"GRAFICO";#N/A,#N/A,FALSE,"CAJA (2)";#N/A,#N/A,FALSE,"TERCEROS-PROMEDIO";#N/A,#N/A,FALSE,"CAJA";#N/A,#N/A,FALSE,"INGRESOS1995-2003";#N/A,#N/A,FALSE,"GASTOS1995-2003"}</definedName>
    <definedName name="TRIO" localSheetId="6" hidden="1">{#N/A,#N/A,FALSE,"GRAFICO";#N/A,#N/A,FALSE,"CAJA (2)";#N/A,#N/A,FALSE,"TERCEROS-PROMEDIO";#N/A,#N/A,FALSE,"CAJA";#N/A,#N/A,FALSE,"INGRESOS1995-2003";#N/A,#N/A,FALSE,"GASTOS1995-2003"}</definedName>
    <definedName name="TRIO" hidden="1">{#N/A,#N/A,FALSE,"GRAFICO";#N/A,#N/A,FALSE,"CAJA (2)";#N/A,#N/A,FALSE,"TERCEROS-PROMEDIO";#N/A,#N/A,FALSE,"CAJA";#N/A,#N/A,FALSE,"INGRESOS1995-2003";#N/A,#N/A,FALSE,"GASTOS1995-2003"}</definedName>
    <definedName name="Triunfo" localSheetId="13" hidden="1">{#N/A,#N/A,FALSE,"balance";#N/A,#N/A,FALSE,"PYG"}</definedName>
    <definedName name="Triunfo" localSheetId="6" hidden="1">{#N/A,#N/A,FALSE,"balance";#N/A,#N/A,FALSE,"PYG"}</definedName>
    <definedName name="Triunfo" hidden="1">{#N/A,#N/A,FALSE,"balance";#N/A,#N/A,FALSE,"PYG"}</definedName>
    <definedName name="TRM">#REF!</definedName>
    <definedName name="TRM_01">#REF!</definedName>
    <definedName name="TRM_02">#REF!</definedName>
    <definedName name="TRM_03">#REF!</definedName>
    <definedName name="TRM_04">#REF!</definedName>
    <definedName name="TRM_05">#REF!</definedName>
    <definedName name="TRM_06">#REF!</definedName>
    <definedName name="TRM_07">#REF!</definedName>
    <definedName name="TRM_08">#REF!</definedName>
    <definedName name="TRM_09">#REF!</definedName>
    <definedName name="TRM_10">#REF!</definedName>
    <definedName name="TRM_11">#REF!</definedName>
    <definedName name="TRM_12">#REF!</definedName>
    <definedName name="TRYER">#REF!</definedName>
    <definedName name="tttttttt" localSheetId="13" hidden="1">{"PYGT",#N/A,FALSE,"PYG";"ACTIT",#N/A,FALSE,"BCE_GRAL-ACTIVO";"PASIT",#N/A,FALSE,"BCE_GRAL-PASIVO-PATRIM";"CAJAT",#N/A,FALSE,"CAJA"}</definedName>
    <definedName name="tttttttt" localSheetId="6" hidden="1">{"PYGT",#N/A,FALSE,"PYG";"ACTIT",#N/A,FALSE,"BCE_GRAL-ACTIVO";"PASIT",#N/A,FALSE,"BCE_GRAL-PASIVO-PATRIM";"CAJAT",#N/A,FALSE,"CAJA"}</definedName>
    <definedName name="tttttttt" hidden="1">{"PYGT",#N/A,FALSE,"PYG";"ACTIT",#N/A,FALSE,"BCE_GRAL-ACTIVO";"PASIT",#N/A,FALSE,"BCE_GRAL-PASIVO-PATRIM";"CAJAT",#N/A,FALSE,"CAJA"}</definedName>
    <definedName name="ttttttttttt" localSheetId="13" hidden="1">{"PYGT",#N/A,FALSE,"PYG";"ACTIT",#N/A,FALSE,"BCE_GRAL-ACTIVO";"PASIT",#N/A,FALSE,"BCE_GRAL-PASIVO-PATRIM";"CAJAT",#N/A,FALSE,"CAJA"}</definedName>
    <definedName name="ttttttttttt" localSheetId="6" hidden="1">{"PYGT",#N/A,FALSE,"PYG";"ACTIT",#N/A,FALSE,"BCE_GRAL-ACTIVO";"PASIT",#N/A,FALSE,"BCE_GRAL-PASIVO-PATRIM";"CAJAT",#N/A,FALSE,"CAJA"}</definedName>
    <definedName name="ttttttttttt" hidden="1">{"PYGT",#N/A,FALSE,"PYG";"ACTIT",#N/A,FALSE,"BCE_GRAL-ACTIVO";"PASIT",#N/A,FALSE,"BCE_GRAL-PASIVO-PATRIM";"CAJAT",#N/A,FALSE,"CAJA"}</definedName>
    <definedName name="ttttttttttttt" localSheetId="13" hidden="1">{"PYGT",#N/A,FALSE,"PYG";"ACTIT",#N/A,FALSE,"BCE_GRAL-ACTIVO";"PASIT",#N/A,FALSE,"BCE_GRAL-PASIVO-PATRIM";"CAJAT",#N/A,FALSE,"CAJA"}</definedName>
    <definedName name="ttttttttttttt" localSheetId="6" hidden="1">{"PYGT",#N/A,FALSE,"PYG";"ACTIT",#N/A,FALSE,"BCE_GRAL-ACTIVO";"PASIT",#N/A,FALSE,"BCE_GRAL-PASIVO-PATRIM";"CAJAT",#N/A,FALSE,"CAJA"}</definedName>
    <definedName name="ttttttttttttt" hidden="1">{"PYGT",#N/A,FALSE,"PYG";"ACTIT",#N/A,FALSE,"BCE_GRAL-ACTIVO";"PASIT",#N/A,FALSE,"BCE_GRAL-PASIVO-PATRIM";"CAJAT",#N/A,FALSE,"CAJA"}</definedName>
    <definedName name="tuity">#REF!</definedName>
    <definedName name="tvss">#REF!</definedName>
    <definedName name="ty">#REF!</definedName>
    <definedName name="tyuio" localSheetId="13" hidden="1">{"PYGS",#N/A,FALSE,"PYG";"ACTIS",#N/A,FALSE,"BCE_GRAL-ACTIVO";"PASIS",#N/A,FALSE,"BCE_GRAL-PASIVO-PATRIM";"CAJAS",#N/A,FALSE,"CAJA"}</definedName>
    <definedName name="tyuio" localSheetId="6" hidden="1">{"PYGS",#N/A,FALSE,"PYG";"ACTIS",#N/A,FALSE,"BCE_GRAL-ACTIVO";"PASIS",#N/A,FALSE,"BCE_GRAL-PASIVO-PATRIM";"CAJAS",#N/A,FALSE,"CAJA"}</definedName>
    <definedName name="tyuio" hidden="1">{"PYGS",#N/A,FALSE,"PYG";"ACTIS",#N/A,FALSE,"BCE_GRAL-ACTIVO";"PASIS",#N/A,FALSE,"BCE_GRAL-PASIVO-PATRIM";"CAJAS",#N/A,FALSE,"CAJA"}</definedName>
    <definedName name="TYUT" localSheetId="13" hidden="1">{#N/A,#N/A,FALSE,"Aging Summary";#N/A,#N/A,FALSE,"Ratio Analysis";#N/A,#N/A,FALSE,"Test 120 Day Accts";#N/A,#N/A,FALSE,"Tickmarks"}</definedName>
    <definedName name="TYUT" localSheetId="6" hidden="1">{#N/A,#N/A,FALSE,"Aging Summary";#N/A,#N/A,FALSE,"Ratio Analysis";#N/A,#N/A,FALSE,"Test 120 Day Accts";#N/A,#N/A,FALSE,"Tickmarks"}</definedName>
    <definedName name="TYUT" hidden="1">{#N/A,#N/A,FALSE,"Aging Summary";#N/A,#N/A,FALSE,"Ratio Analysis";#N/A,#N/A,FALSE,"Test 120 Day Accts";#N/A,#N/A,FALSE,"Tickmarks"}</definedName>
    <definedName name="tyuty">#REF!</definedName>
    <definedName name="tyuyt">#REF!</definedName>
    <definedName name="U">#REF!</definedName>
    <definedName name="UDN">#REF!</definedName>
    <definedName name="uf" localSheetId="13" hidden="1">{#N/A,#N/A,FALSE,"Aging Summary";#N/A,#N/A,FALSE,"Ratio Analysis";#N/A,#N/A,FALSE,"Test 120 Day Accts";#N/A,#N/A,FALSE,"Tickmarks"}</definedName>
    <definedName name="uf" localSheetId="6" hidden="1">{#N/A,#N/A,FALSE,"Aging Summary";#N/A,#N/A,FALSE,"Ratio Analysis";#N/A,#N/A,FALSE,"Test 120 Day Accts";#N/A,#N/A,FALSE,"Tickmarks"}</definedName>
    <definedName name="uf" hidden="1">{#N/A,#N/A,FALSE,"Aging Summary";#N/A,#N/A,FALSE,"Ratio Analysis";#N/A,#N/A,FALSE,"Test 120 Day Accts";#N/A,#N/A,FALSE,"Tickmarks"}</definedName>
    <definedName name="UNI_ORI_SIE">#REF!</definedName>
    <definedName name="UNI_TABLA">#REF!</definedName>
    <definedName name="UNI_TEXTO">#REF!</definedName>
    <definedName name="Unidad">#REF!</definedName>
    <definedName name="units">#REF!</definedName>
    <definedName name="UNO">#REF!</definedName>
    <definedName name="UÑA" localSheetId="13" hidden="1">{#N/A,#N/A,FALSE,"Aging Summary";#N/A,#N/A,FALSE,"Ratio Analysis";#N/A,#N/A,FALSE,"Test 120 Day Accts";#N/A,#N/A,FALSE,"Tickmarks"}</definedName>
    <definedName name="UÑA" localSheetId="6" hidden="1">{#N/A,#N/A,FALSE,"Aging Summary";#N/A,#N/A,FALSE,"Ratio Analysis";#N/A,#N/A,FALSE,"Test 120 Day Accts";#N/A,#N/A,FALSE,"Tickmarks"}</definedName>
    <definedName name="UÑA" hidden="1">{#N/A,#N/A,FALSE,"Aging Summary";#N/A,#N/A,FALSE,"Ratio Analysis";#N/A,#N/A,FALSE,"Test 120 Day Accts";#N/A,#N/A,FALSE,"Tickmarks"}</definedName>
    <definedName name="UÑERO" localSheetId="13" hidden="1">{"PYGS",#N/A,FALSE,"PYG";"ACTIS",#N/A,FALSE,"BCE_GRAL-ACTIVO";"PASIS",#N/A,FALSE,"BCE_GRAL-PASIVO-PATRIM";"CAJAS",#N/A,FALSE,"CAJA"}</definedName>
    <definedName name="UÑERO" localSheetId="6" hidden="1">{"PYGS",#N/A,FALSE,"PYG";"ACTIS",#N/A,FALSE,"BCE_GRAL-ACTIVO";"PASIS",#N/A,FALSE,"BCE_GRAL-PASIVO-PATRIM";"CAJAS",#N/A,FALSE,"CAJA"}</definedName>
    <definedName name="UÑERO" hidden="1">{"PYGS",#N/A,FALSE,"PYG";"ACTIS",#N/A,FALSE,"BCE_GRAL-ACTIVO";"PASIS",#N/A,FALSE,"BCE_GRAL-PASIVO-PATRIM";"CAJAS",#N/A,FALSE,"CAJA"}</definedName>
    <definedName name="UsuE1">#REF!</definedName>
    <definedName name="util" localSheetId="13" hidden="1">{"'Hoja2'!$A$4:$H$68"}</definedName>
    <definedName name="util" localSheetId="6" hidden="1">{"'Hoja2'!$A$4:$H$68"}</definedName>
    <definedName name="util" hidden="1">{"'Hoja2'!$A$4:$H$68"}</definedName>
    <definedName name="UTILIDADAA">#REF!</definedName>
    <definedName name="UTILIDADAF">#REF!</definedName>
    <definedName name="UTILIDADAF1">#REF!</definedName>
    <definedName name="utilidades_98">#REF!</definedName>
    <definedName name="utilidades98">#REF!</definedName>
    <definedName name="UTTTDF">#REF!</definedName>
    <definedName name="uty">#REF!</definedName>
    <definedName name="UUUDDG">#REF!</definedName>
    <definedName name="uyt">#REF!</definedName>
    <definedName name="v" localSheetId="13" hidden="1">{#N/A,#N/A,FALSE,"GRAFICO";#N/A,#N/A,FALSE,"CAJA (2)";#N/A,#N/A,FALSE,"TERCEROS-PROMEDIO";#N/A,#N/A,FALSE,"CAJA";#N/A,#N/A,FALSE,"INGRESOS1995-2003";#N/A,#N/A,FALSE,"GASTOS1995-2003"}</definedName>
    <definedName name="v" localSheetId="6" hidden="1">{#N/A,#N/A,FALSE,"GRAFICO";#N/A,#N/A,FALSE,"CAJA (2)";#N/A,#N/A,FALSE,"TERCEROS-PROMEDIO";#N/A,#N/A,FALSE,"CAJA";#N/A,#N/A,FALSE,"INGRESOS1995-2003";#N/A,#N/A,FALSE,"GASTOS1995-2003"}</definedName>
    <definedName name="v" hidden="1">{#N/A,#N/A,FALSE,"GRAFICO";#N/A,#N/A,FALSE,"CAJA (2)";#N/A,#N/A,FALSE,"TERCEROS-PROMEDIO";#N/A,#N/A,FALSE,"CAJA";#N/A,#N/A,FALSE,"INGRESOS1995-2003";#N/A,#N/A,FALSE,"GASTOS1995-2003"}</definedName>
    <definedName name="V.F.asoc">#REF!</definedName>
    <definedName name="V.F.eat">#REF!</definedName>
    <definedName name="V.L.asoc">#REF!</definedName>
    <definedName name="V.L.CONTR">#REF!</definedName>
    <definedName name="V.L.eat">#REF!</definedName>
    <definedName name="V.O.asoc">#REF!</definedName>
    <definedName name="V.O.eat">#REF!</definedName>
    <definedName name="v_c_anterior">#REF!</definedName>
    <definedName name="V1_">#REF!</definedName>
    <definedName name="V10_">#REF!</definedName>
    <definedName name="V100_">#REF!</definedName>
    <definedName name="V101_">#REF!</definedName>
    <definedName name="V102_">#REF!</definedName>
    <definedName name="V103_">#REF!</definedName>
    <definedName name="V104_">#REF!</definedName>
    <definedName name="V105_">#REF!</definedName>
    <definedName name="V106_">#REF!</definedName>
    <definedName name="V107_">#REF!</definedName>
    <definedName name="V108_">#REF!</definedName>
    <definedName name="V109_">#REF!</definedName>
    <definedName name="V11_">#REF!</definedName>
    <definedName name="V110_">#REF!</definedName>
    <definedName name="V111_">#REF!</definedName>
    <definedName name="V112_">#REF!</definedName>
    <definedName name="V113_">#REF!</definedName>
    <definedName name="V114_">#REF!</definedName>
    <definedName name="V115_">#REF!</definedName>
    <definedName name="V116_">#REF!</definedName>
    <definedName name="V117_">#REF!</definedName>
    <definedName name="V118_">#REF!</definedName>
    <definedName name="V119_">#REF!</definedName>
    <definedName name="V12_">#REF!</definedName>
    <definedName name="V120_">#REF!</definedName>
    <definedName name="V121_">#REF!</definedName>
    <definedName name="V122_">#REF!</definedName>
    <definedName name="V123_">#REF!</definedName>
    <definedName name="V124_">#REF!</definedName>
    <definedName name="V125_">#REF!</definedName>
    <definedName name="V126_">#REF!</definedName>
    <definedName name="V127_">#REF!</definedName>
    <definedName name="V128_">#REF!</definedName>
    <definedName name="V129_">#REF!</definedName>
    <definedName name="V13_">#REF!</definedName>
    <definedName name="V130_">#REF!</definedName>
    <definedName name="V131_">#REF!</definedName>
    <definedName name="V132_">#REF!</definedName>
    <definedName name="V133_">#REF!</definedName>
    <definedName name="V134_">#REF!</definedName>
    <definedName name="V135_">#REF!</definedName>
    <definedName name="V136_">#REF!</definedName>
    <definedName name="V137_">#REF!</definedName>
    <definedName name="V138_">#REF!</definedName>
    <definedName name="V139_">#REF!</definedName>
    <definedName name="V14_">#REF!</definedName>
    <definedName name="V140_">#REF!</definedName>
    <definedName name="V141_">#REF!</definedName>
    <definedName name="V142_">#REF!</definedName>
    <definedName name="V143_">#REF!</definedName>
    <definedName name="V144_">#REF!</definedName>
    <definedName name="V145_">#REF!</definedName>
    <definedName name="V146_">#REF!</definedName>
    <definedName name="V147_">#REF!</definedName>
    <definedName name="V148_">#REF!</definedName>
    <definedName name="V149_">#REF!</definedName>
    <definedName name="V15_">#REF!</definedName>
    <definedName name="V150_">#REF!</definedName>
    <definedName name="V151_">#REF!</definedName>
    <definedName name="V152_">#REF!</definedName>
    <definedName name="V153_">#REF!</definedName>
    <definedName name="V154_">#REF!</definedName>
    <definedName name="V155_">#REF!</definedName>
    <definedName name="V156_">#REF!</definedName>
    <definedName name="V157_">#REF!</definedName>
    <definedName name="V158_">#REF!</definedName>
    <definedName name="V159_">#REF!</definedName>
    <definedName name="V16_">#REF!</definedName>
    <definedName name="V160_">#REF!</definedName>
    <definedName name="V161_">#REF!</definedName>
    <definedName name="V162_">#REF!</definedName>
    <definedName name="V163_">#REF!</definedName>
    <definedName name="V164_">#REF!</definedName>
    <definedName name="V165_">#REF!</definedName>
    <definedName name="V166_">#REF!</definedName>
    <definedName name="V167_">#REF!</definedName>
    <definedName name="V168_">#REF!</definedName>
    <definedName name="V169_">#REF!</definedName>
    <definedName name="V17_">#REF!</definedName>
    <definedName name="V170_">#REF!</definedName>
    <definedName name="V171_">#REF!</definedName>
    <definedName name="V172_">#REF!</definedName>
    <definedName name="V173_">#REF!</definedName>
    <definedName name="V174_">#REF!</definedName>
    <definedName name="V175_">#REF!</definedName>
    <definedName name="V176_">#REF!</definedName>
    <definedName name="V177_">#REF!</definedName>
    <definedName name="V178_">#REF!</definedName>
    <definedName name="V179_">#REF!</definedName>
    <definedName name="V18_">#REF!</definedName>
    <definedName name="V180_">#REF!</definedName>
    <definedName name="V181_">#REF!</definedName>
    <definedName name="V182_">#REF!</definedName>
    <definedName name="V183_">#REF!</definedName>
    <definedName name="V184_">#REF!</definedName>
    <definedName name="V185_">#REF!</definedName>
    <definedName name="V186_">#REF!</definedName>
    <definedName name="V187_">#REF!</definedName>
    <definedName name="V188_">#REF!</definedName>
    <definedName name="V189_">#REF!</definedName>
    <definedName name="V19_">#REF!</definedName>
    <definedName name="V190_">#REF!</definedName>
    <definedName name="V191_">#REF!</definedName>
    <definedName name="V192_">#REF!</definedName>
    <definedName name="V193_">#REF!</definedName>
    <definedName name="V194_">#REF!</definedName>
    <definedName name="V195_">#REF!</definedName>
    <definedName name="V196_">#REF!</definedName>
    <definedName name="V197_">#REF!</definedName>
    <definedName name="V198_">#REF!</definedName>
    <definedName name="V199_">#REF!</definedName>
    <definedName name="V2_">#REF!</definedName>
    <definedName name="V20_">#REF!</definedName>
    <definedName name="V200_">#REF!</definedName>
    <definedName name="V201_">#REF!</definedName>
    <definedName name="V202_">#REF!</definedName>
    <definedName name="V203_">#REF!</definedName>
    <definedName name="V204_">#REF!</definedName>
    <definedName name="V205_">#REF!</definedName>
    <definedName name="V206_">#REF!</definedName>
    <definedName name="V207_">#REF!</definedName>
    <definedName name="V208_">#REF!</definedName>
    <definedName name="V21_">#REF!</definedName>
    <definedName name="V22_">#REF!</definedName>
    <definedName name="V23_">#REF!</definedName>
    <definedName name="V24_">#REF!</definedName>
    <definedName name="V25_">#REF!</definedName>
    <definedName name="V26_">#REF!</definedName>
    <definedName name="V27_">#REF!</definedName>
    <definedName name="V28_">#REF!</definedName>
    <definedName name="V29_">#REF!</definedName>
    <definedName name="V3_">#REF!</definedName>
    <definedName name="V30_">#REF!</definedName>
    <definedName name="V31_">#REF!</definedName>
    <definedName name="V32_">#REF!</definedName>
    <definedName name="V33_">#REF!</definedName>
    <definedName name="V34_">#REF!</definedName>
    <definedName name="V35_">#REF!</definedName>
    <definedName name="V36_">#REF!</definedName>
    <definedName name="V37_">#REF!</definedName>
    <definedName name="V38_">#REF!</definedName>
    <definedName name="V39_">#REF!</definedName>
    <definedName name="V4_">#REF!</definedName>
    <definedName name="V40_">#REF!</definedName>
    <definedName name="V41_">#REF!</definedName>
    <definedName name="V42_">#REF!</definedName>
    <definedName name="V43_">#REF!</definedName>
    <definedName name="V44_">#REF!</definedName>
    <definedName name="V45_">#REF!</definedName>
    <definedName name="V46_">#REF!</definedName>
    <definedName name="V47_">#REF!</definedName>
    <definedName name="V48_">#REF!</definedName>
    <definedName name="V49_">#REF!</definedName>
    <definedName name="V5_">#REF!</definedName>
    <definedName name="V50_">#REF!</definedName>
    <definedName name="V51_">#REF!</definedName>
    <definedName name="V52_">#REF!</definedName>
    <definedName name="V53_">#REF!</definedName>
    <definedName name="V54_">#REF!</definedName>
    <definedName name="V55_">#REF!</definedName>
    <definedName name="V56_">#REF!</definedName>
    <definedName name="V57_">#REF!</definedName>
    <definedName name="V58_">#REF!</definedName>
    <definedName name="V59_">#REF!</definedName>
    <definedName name="V6_">#REF!</definedName>
    <definedName name="V60_">#REF!</definedName>
    <definedName name="V61_">#REF!</definedName>
    <definedName name="V62_">#REF!</definedName>
    <definedName name="V63_">#REF!</definedName>
    <definedName name="V64_">#REF!</definedName>
    <definedName name="V65_">#REF!</definedName>
    <definedName name="V66_">#REF!</definedName>
    <definedName name="V67_">#REF!</definedName>
    <definedName name="V68_">#REF!</definedName>
    <definedName name="V69_">#REF!</definedName>
    <definedName name="V7_">#REF!</definedName>
    <definedName name="V70_">#REF!</definedName>
    <definedName name="V71_">#REF!</definedName>
    <definedName name="V72_">#REF!</definedName>
    <definedName name="V73_">#REF!</definedName>
    <definedName name="V74_">#REF!</definedName>
    <definedName name="V75_">#REF!</definedName>
    <definedName name="V76_">#REF!</definedName>
    <definedName name="V77_">#REF!</definedName>
    <definedName name="V78_">#REF!</definedName>
    <definedName name="V79_">#REF!</definedName>
    <definedName name="V8_">#REF!</definedName>
    <definedName name="V80_">#REF!</definedName>
    <definedName name="V81_">#REF!</definedName>
    <definedName name="V82_">#REF!</definedName>
    <definedName name="V83_">#REF!</definedName>
    <definedName name="V84_">#REF!</definedName>
    <definedName name="V85_">#REF!</definedName>
    <definedName name="V86_">#REF!</definedName>
    <definedName name="V87_">#REF!</definedName>
    <definedName name="V88_">#REF!</definedName>
    <definedName name="V89_">#REF!</definedName>
    <definedName name="V9_">#REF!</definedName>
    <definedName name="V90_">#REF!</definedName>
    <definedName name="V91_">#REF!</definedName>
    <definedName name="V92_">#REF!</definedName>
    <definedName name="V93_">#REF!</definedName>
    <definedName name="V94_">#REF!</definedName>
    <definedName name="V95_">#REF!</definedName>
    <definedName name="V96_">#REF!</definedName>
    <definedName name="V97_">#REF!</definedName>
    <definedName name="V98_">#REF!</definedName>
    <definedName name="V99_">#REF!</definedName>
    <definedName name="VALACCIONES">#REF!</definedName>
    <definedName name="VALACCIONESA">#REF!</definedName>
    <definedName name="VALAGOTABLES">#REF!</definedName>
    <definedName name="VALAPORTES">#REF!</definedName>
    <definedName name="VALDEMASAF">#REF!</definedName>
    <definedName name="valida">#REF!</definedName>
    <definedName name="VALIDA1">#REF!</definedName>
    <definedName name="VALIFGC">#REF!</definedName>
    <definedName name="VALORE1">#REF!</definedName>
    <definedName name="VALORE2">#REF!</definedName>
    <definedName name="Valores_No_Regulados">#REF!</definedName>
    <definedName name="VALPAT">#REF!</definedName>
    <definedName name="VALPATEXEN">#REF!</definedName>
    <definedName name="VALTERRENOS">#REF!</definedName>
    <definedName name="VAN">#REF!</definedName>
    <definedName name="Var">#REF!</definedName>
    <definedName name="VAR_ANT">#REF!</definedName>
    <definedName name="VARIA_01">#REF!</definedName>
    <definedName name="VARIA_02">#REF!</definedName>
    <definedName name="VARIA_03">#REF!</definedName>
    <definedName name="variaciones">#REF!</definedName>
    <definedName name="VARIEDAD">#REF!</definedName>
    <definedName name="VARPENJ">#REF!</definedName>
    <definedName name="VARPENJG">#REF!</definedName>
    <definedName name="VARPENJP">#REF!</definedName>
    <definedName name="Varventas">#REF!</definedName>
    <definedName name="vb" localSheetId="13" hidden="1">{"Parcial",#N/A,FALSE,"GastFuncionamiento";"Parcial2",#N/A,FALSE,"GastFuncionamiento";"Total",#N/A,FALSE,"GastFuncionamiento"}</definedName>
    <definedName name="vb" localSheetId="6" hidden="1">{"Parcial",#N/A,FALSE,"GastFuncionamiento";"Parcial2",#N/A,FALSE,"GastFuncionamiento";"Total",#N/A,FALSE,"GastFuncionamiento"}</definedName>
    <definedName name="vb" hidden="1">{"Parcial",#N/A,FALSE,"GastFuncionamiento";"Parcial2",#N/A,FALSE,"GastFuncionamiento";"Total",#N/A,FALSE,"GastFuncionamiento"}</definedName>
    <definedName name="vc">#REF!</definedName>
    <definedName name="VEHICULOS">#REF!</definedName>
    <definedName name="VEHICULOS1">#REF!</definedName>
    <definedName name="VENCI_GRANDES">#REF!</definedName>
    <definedName name="VENCIMIENTOS">#REF!</definedName>
    <definedName name="VENTA_AF">#REF!</definedName>
    <definedName name="VENTAS">#REF!</definedName>
    <definedName name="verde" localSheetId="13" hidden="1">{#N/A,#N/A,FALSE,"Aging Summary";#N/A,#N/A,FALSE,"Ratio Analysis";#N/A,#N/A,FALSE,"Test 120 Day Accts";#N/A,#N/A,FALSE,"Tickmarks"}</definedName>
    <definedName name="verde" localSheetId="6" hidden="1">{#N/A,#N/A,FALSE,"Aging Summary";#N/A,#N/A,FALSE,"Ratio Analysis";#N/A,#N/A,FALSE,"Test 120 Day Accts";#N/A,#N/A,FALSE,"Tickmarks"}</definedName>
    <definedName name="verde" hidden="1">{#N/A,#N/A,FALSE,"Aging Summary";#N/A,#N/A,FALSE,"Ratio Analysis";#N/A,#N/A,FALSE,"Test 120 Day Accts";#N/A,#N/A,FALSE,"Tickmarks"}</definedName>
    <definedName name="VERIF_CETSA">#REF!</definedName>
    <definedName name="VERIF_FCL_CETSA">#REF!</definedName>
    <definedName name="vghf" localSheetId="13" hidden="1">{#N/A,#N/A,FALSE,"Aging Summary";#N/A,#N/A,FALSE,"Ratio Analysis";#N/A,#N/A,FALSE,"Test 120 Day Accts";#N/A,#N/A,FALSE,"Tickmarks"}</definedName>
    <definedName name="vghf" localSheetId="6" hidden="1">{#N/A,#N/A,FALSE,"Aging Summary";#N/A,#N/A,FALSE,"Ratio Analysis";#N/A,#N/A,FALSE,"Test 120 Day Accts";#N/A,#N/A,FALSE,"Tickmarks"}</definedName>
    <definedName name="vghf" hidden="1">{#N/A,#N/A,FALSE,"Aging Summary";#N/A,#N/A,FALSE,"Ratio Analysis";#N/A,#N/A,FALSE,"Test 120 Day Accts";#N/A,#N/A,FALSE,"Tickmarks"}</definedName>
    <definedName name="víctor_andrade">#REF!</definedName>
    <definedName name="vida">#REF!</definedName>
    <definedName name="VNP">#REF!</definedName>
    <definedName name="volumenexport">#REF!</definedName>
    <definedName name="volumenop2000">#REF!</definedName>
    <definedName name="volumentotal">#REF!</definedName>
    <definedName name="VT">#REF!</definedName>
    <definedName name="Vtas_Cliente">#REF!</definedName>
    <definedName name="Vtas_Concentrados">#REF!</definedName>
    <definedName name="Vtas_Cuota">#REF!</definedName>
    <definedName name="Vtas_Directas">#REF!</definedName>
    <definedName name="Vtas_Ecuador">#REF!</definedName>
    <definedName name="Vtas_Empaque">#REF!</definedName>
    <definedName name="Vtas_Equivalentes">#REF!</definedName>
    <definedName name="vtas_estimadas_azucares">#REF!</definedName>
    <definedName name="Vtas_Externas">#REF!</definedName>
    <definedName name="Vtas_Externas_Cuota">#REF!</definedName>
    <definedName name="Vtas_Externas_Ecuador">#REF!</definedName>
    <definedName name="Vtas_Externas_Mundial">#REF!</definedName>
    <definedName name="Vtas_Externas_Perú">#REF!</definedName>
    <definedName name="Vtas_externas_Venezuela">#REF!</definedName>
    <definedName name="Vtas_Gaseosas">#REF!</definedName>
    <definedName name="Vtas_Mundial_Destino">#REF!</definedName>
    <definedName name="Vtas_Perú">#REF!</definedName>
    <definedName name="Vtas_Real_Conjunta">#REF!</definedName>
    <definedName name="Vtas_Tradic">#REF!</definedName>
    <definedName name="Vtas_Tradic_Depuradas">#REF!</definedName>
    <definedName name="Vtas_Venezuela">#REF!</definedName>
    <definedName name="vv">#REF!</definedName>
    <definedName name="VVV">#N/A</definedName>
    <definedName name="VVVVV" localSheetId="13" hidden="1">{#N/A,#N/A,FALSE,"Full";#N/A,#N/A,FALSE,"Half";#N/A,#N/A,FALSE,"Op Expenses";#N/A,#N/A,FALSE,"Cap Charge";#N/A,#N/A,FALSE,"Cost C";#N/A,#N/A,FALSE,"PP&amp;E";#N/A,#N/A,FALSE,"R&amp;D"}</definedName>
    <definedName name="VVVVV" localSheetId="6" hidden="1">{#N/A,#N/A,FALSE,"Full";#N/A,#N/A,FALSE,"Half";#N/A,#N/A,FALSE,"Op Expenses";#N/A,#N/A,FALSE,"Cap Charge";#N/A,#N/A,FALSE,"Cost C";#N/A,#N/A,FALSE,"PP&amp;E";#N/A,#N/A,FALSE,"R&amp;D"}</definedName>
    <definedName name="VVVVV" hidden="1">{#N/A,#N/A,FALSE,"Full";#N/A,#N/A,FALSE,"Half";#N/A,#N/A,FALSE,"Op Expenses";#N/A,#N/A,FALSE,"Cap Charge";#N/A,#N/A,FALSE,"Cost C";#N/A,#N/A,FALSE,"PP&amp;E";#N/A,#N/A,FALSE,"R&amp;D"}</definedName>
    <definedName name="w" localSheetId="13" hidden="1">{#N/A,#N/A,FALSE,"Aging Summary";#N/A,#N/A,FALSE,"Ratio Analysis";#N/A,#N/A,FALSE,"Test 120 Day Accts";#N/A,#N/A,FALSE,"Tickmarks"}</definedName>
    <definedName name="w" localSheetId="6" hidden="1">{#N/A,#N/A,FALSE,"Aging Summary";#N/A,#N/A,FALSE,"Ratio Analysis";#N/A,#N/A,FALSE,"Test 120 Day Accts";#N/A,#N/A,FALSE,"Tickmarks"}</definedName>
    <definedName name="w" hidden="1">{#N/A,#N/A,FALSE,"Aging Summary";#N/A,#N/A,FALSE,"Ratio Analysis";#N/A,#N/A,FALSE,"Test 120 Day Accts";#N/A,#N/A,FALSE,"Tickmarks"}</definedName>
    <definedName name="WaccN3">#REF!</definedName>
    <definedName name="WaccN4">#REF!</definedName>
    <definedName name="WEAR" localSheetId="13" hidden="1">{#N/A,#N/A,FALSE,"Aging Summary";#N/A,#N/A,FALSE,"Ratio Analysis";#N/A,#N/A,FALSE,"Test 120 Day Accts";#N/A,#N/A,FALSE,"Tickmarks"}</definedName>
    <definedName name="WEAR" localSheetId="6" hidden="1">{#N/A,#N/A,FALSE,"Aging Summary";#N/A,#N/A,FALSE,"Ratio Analysis";#N/A,#N/A,FALSE,"Test 120 Day Accts";#N/A,#N/A,FALSE,"Tickmarks"}</definedName>
    <definedName name="WEAR" hidden="1">{#N/A,#N/A,FALSE,"Aging Summary";#N/A,#N/A,FALSE,"Ratio Analysis";#N/A,#N/A,FALSE,"Test 120 Day Accts";#N/A,#N/A,FALSE,"Tickmarks"}</definedName>
    <definedName name="weraf">#REF!</definedName>
    <definedName name="weso">#REF!</definedName>
    <definedName name="william" localSheetId="13" hidden="1">{#N/A,#N/A,FALSE,"Aging Summary";#N/A,#N/A,FALSE,"Ratio Analysis";#N/A,#N/A,FALSE,"Test 120 Day Accts";#N/A,#N/A,FALSE,"Tickmarks"}</definedName>
    <definedName name="william" localSheetId="6" hidden="1">{#N/A,#N/A,FALSE,"Aging Summary";#N/A,#N/A,FALSE,"Ratio Analysis";#N/A,#N/A,FALSE,"Test 120 Day Accts";#N/A,#N/A,FALSE,"Tickmarks"}</definedName>
    <definedName name="william" hidden="1">{#N/A,#N/A,FALSE,"Aging Summary";#N/A,#N/A,FALSE,"Ratio Analysis";#N/A,#N/A,FALSE,"Test 120 Day Accts";#N/A,#N/A,FALSE,"Tickmarks"}</definedName>
    <definedName name="william_ruiz">#REF!</definedName>
    <definedName name="wq" localSheetId="13" hidden="1">{#N/A,#N/A,FALSE,"Aging Summary";#N/A,#N/A,FALSE,"Ratio Analysis";#N/A,#N/A,FALSE,"Test 120 Day Accts";#N/A,#N/A,FALSE,"Tickmarks"}</definedName>
    <definedName name="wq" localSheetId="6" hidden="1">{#N/A,#N/A,FALSE,"Aging Summary";#N/A,#N/A,FALSE,"Ratio Analysis";#N/A,#N/A,FALSE,"Test 120 Day Accts";#N/A,#N/A,FALSE,"Tickmarks"}</definedName>
    <definedName name="wq" hidden="1">{#N/A,#N/A,FALSE,"Aging Summary";#N/A,#N/A,FALSE,"Ratio Analysis";#N/A,#N/A,FALSE,"Test 120 Day Accts";#N/A,#N/A,FALSE,"Tickmarks"}</definedName>
    <definedName name="wqa" localSheetId="13" hidden="1">{#N/A,#N/A,FALSE,"Aging Summary";#N/A,#N/A,FALSE,"Ratio Analysis";#N/A,#N/A,FALSE,"Test 120 Day Accts";#N/A,#N/A,FALSE,"Tickmarks"}</definedName>
    <definedName name="wqa" localSheetId="6" hidden="1">{#N/A,#N/A,FALSE,"Aging Summary";#N/A,#N/A,FALSE,"Ratio Analysis";#N/A,#N/A,FALSE,"Test 120 Day Accts";#N/A,#N/A,FALSE,"Tickmarks"}</definedName>
    <definedName name="wqa" hidden="1">{#N/A,#N/A,FALSE,"Aging Summary";#N/A,#N/A,FALSE,"Ratio Analysis";#N/A,#N/A,FALSE,"Test 120 Day Accts";#N/A,#N/A,FALSE,"Tickmarks"}</definedName>
    <definedName name="WQW">#REF!</definedName>
    <definedName name="wr" localSheetId="13" hidden="1">{#N/A,#N/A,FALSE,"Aging Summary";#N/A,#N/A,FALSE,"Ratio Analysis";#N/A,#N/A,FALSE,"Test 120 Day Accts";#N/A,#N/A,FALSE,"Tickmarks"}</definedName>
    <definedName name="wr" localSheetId="6" hidden="1">{#N/A,#N/A,FALSE,"Aging Summary";#N/A,#N/A,FALSE,"Ratio Analysis";#N/A,#N/A,FALSE,"Test 120 Day Accts";#N/A,#N/A,FALSE,"Tickmarks"}</definedName>
    <definedName name="wr" hidden="1">{#N/A,#N/A,FALSE,"Aging Summary";#N/A,#N/A,FALSE,"Ratio Analysis";#N/A,#N/A,FALSE,"Test 120 Day Accts";#N/A,#N/A,FALSE,"Tickmarks"}</definedName>
    <definedName name="wrer">#REF!</definedName>
    <definedName name="wrn.Aging._.and._.Trend._.Analysis." localSheetId="13"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3" hidden="1">{#N/A,#N/A,FALSE,"BL&amp;GPA";#N/A,#N/A,FALSE,"Summary";#N/A,#N/A,FALSE,"hts"}</definedName>
    <definedName name="wrn.all." localSheetId="6" hidden="1">{#N/A,#N/A,FALSE,"BL&amp;GPA";#N/A,#N/A,FALSE,"Summary";#N/A,#N/A,FALSE,"hts"}</definedName>
    <definedName name="wrn.all." hidden="1">{#N/A,#N/A,FALSE,"BL&amp;GPA";#N/A,#N/A,FALSE,"Summary";#N/A,#N/A,FALSE,"hts"}</definedName>
    <definedName name="WRN.ALL.2" localSheetId="13" hidden="1">{#N/A,#N/A,FALSE,"BL&amp;GPA";#N/A,#N/A,FALSE,"Summary";#N/A,#N/A,FALSE,"hts"}</definedName>
    <definedName name="WRN.ALL.2" localSheetId="6" hidden="1">{#N/A,#N/A,FALSE,"BL&amp;GPA";#N/A,#N/A,FALSE,"Summary";#N/A,#N/A,FALSE,"hts"}</definedName>
    <definedName name="WRN.ALL.2" hidden="1">{#N/A,#N/A,FALSE,"BL&amp;GPA";#N/A,#N/A,FALSE,"Summary";#N/A,#N/A,FALSE,"hts"}</definedName>
    <definedName name="wrn.Book." localSheetId="13" hidden="1">{"EVA",#N/A,FALSE,"SMT2";#N/A,#N/A,FALSE,"Summary";#N/A,#N/A,FALSE,"Graphs";#N/A,#N/A,FALSE,"4 Panel"}</definedName>
    <definedName name="wrn.Book." localSheetId="6" hidden="1">{"EVA",#N/A,FALSE,"SMT2";#N/A,#N/A,FALSE,"Summary";#N/A,#N/A,FALSE,"Graphs";#N/A,#N/A,FALSE,"4 Panel"}</definedName>
    <definedName name="wrn.Book." hidden="1">{"EVA",#N/A,FALSE,"SMT2";#N/A,#N/A,FALSE,"Summary";#N/A,#N/A,FALSE,"Graphs";#N/A,#N/A,FALSE,"4 Panel"}</definedName>
    <definedName name="wrn.Complete." localSheetId="13" hidden="1">{#N/A,#N/A,FALSE,"SMT1";#N/A,#N/A,FALSE,"SMT2";#N/A,#N/A,FALSE,"Summary";#N/A,#N/A,FALSE,"Graphs";#N/A,#N/A,FALSE,"4 Panel"}</definedName>
    <definedName name="wrn.Complete." localSheetId="6" hidden="1">{#N/A,#N/A,FALSE,"SMT1";#N/A,#N/A,FALSE,"SMT2";#N/A,#N/A,FALSE,"Summary";#N/A,#N/A,FALSE,"Graphs";#N/A,#N/A,FALSE,"4 Panel"}</definedName>
    <definedName name="wrn.Complete." hidden="1">{#N/A,#N/A,FALSE,"SMT1";#N/A,#N/A,FALSE,"SMT2";#N/A,#N/A,FALSE,"Summary";#N/A,#N/A,FALSE,"Graphs";#N/A,#N/A,FALSE,"4 Panel"}</definedName>
    <definedName name="wrn.Complete._.Set." localSheetId="13" hidden="1">{#N/A,#N/A,FALSE,"Full";#N/A,#N/A,FALSE,"Half";#N/A,#N/A,FALSE,"Op Expenses";#N/A,#N/A,FALSE,"Cap Charge";#N/A,#N/A,FALSE,"Cost C";#N/A,#N/A,FALSE,"PP&amp;E";#N/A,#N/A,FALSE,"R&amp;D"}</definedName>
    <definedName name="wrn.Complete._.Set." localSheetId="6" hidden="1">{#N/A,#N/A,FALSE,"Full";#N/A,#N/A,FALSE,"Half";#N/A,#N/A,FALSE,"Op Expenses";#N/A,#N/A,FALSE,"Cap Charge";#N/A,#N/A,FALSE,"Cost C";#N/A,#N/A,FALSE,"PP&amp;E";#N/A,#N/A,FALSE,"R&amp;D"}</definedName>
    <definedName name="wrn.Complete._.Set." hidden="1">{#N/A,#N/A,FALSE,"Full";#N/A,#N/A,FALSE,"Half";#N/A,#N/A,FALSE,"Op Expenses";#N/A,#N/A,FALSE,"Cap Charge";#N/A,#N/A,FALSE,"Cost C";#N/A,#N/A,FALSE,"PP&amp;E";#N/A,#N/A,FALSE,"R&amp;D"}</definedName>
    <definedName name="wrn.indirectostotal." localSheetId="13" hidden="1">{"idirectoskwh",#N/A,FALSE,"INDIRECTOS"}</definedName>
    <definedName name="wrn.indirectostotal." localSheetId="6" hidden="1">{"idirectoskwh",#N/A,FALSE,"INDIRECTOS"}</definedName>
    <definedName name="wrn.indirectostotal." hidden="1">{"idirectoskwh",#N/A,FALSE,"INDIRECTOS"}</definedName>
    <definedName name="wrn.junta." localSheetId="13" hidden="1">{#N/A,#N/A,FALSE,"balance";#N/A,#N/A,FALSE,"PYG"}</definedName>
    <definedName name="wrn.junta." localSheetId="6" hidden="1">{#N/A,#N/A,FALSE,"balance";#N/A,#N/A,FALSE,"PYG"}</definedName>
    <definedName name="wrn.junta." hidden="1">{#N/A,#N/A,FALSE,"balance";#N/A,#N/A,FALSE,"PYG"}</definedName>
    <definedName name="wrn.junta.2" localSheetId="13" hidden="1">{#N/A,#N/A,FALSE,"balance";#N/A,#N/A,FALSE,"PYG"}</definedName>
    <definedName name="wrn.junta.2" localSheetId="6" hidden="1">{#N/A,#N/A,FALSE,"balance";#N/A,#N/A,FALSE,"PYG"}</definedName>
    <definedName name="wrn.junta.2" hidden="1">{#N/A,#N/A,FALSE,"balance";#N/A,#N/A,FALSE,"PYG"}</definedName>
    <definedName name="wrn.KWHTOTAL." localSheetId="13" hidden="1">{"KWHTONTOTAL",#N/A,FALSE,"KWHTON"}</definedName>
    <definedName name="wrn.KWHTOTAL." localSheetId="6" hidden="1">{"KWHTONTOTAL",#N/A,FALSE,"KWHTON"}</definedName>
    <definedName name="wrn.KWHTOTAL." hidden="1">{"KWHTONTOTAL",#N/A,FALSE,"KWHTON"}</definedName>
    <definedName name="wrn.print._.rept.." localSheetId="13" hidden="1">{#N/A,#N/A,FALSE,"GP";#N/A,#N/A,FALSE,"Summary"}</definedName>
    <definedName name="wrn.print._.rept.." localSheetId="6" hidden="1">{#N/A,#N/A,FALSE,"GP";#N/A,#N/A,FALSE,"Summary"}</definedName>
    <definedName name="wrn.print._.rept.." hidden="1">{#N/A,#N/A,FALSE,"GP";#N/A,#N/A,FALSE,"Summary"}</definedName>
    <definedName name="wrn.PROYEC." localSheetId="13" hidden="1">{#N/A,#N/A,FALSE,"GRAFICO";#N/A,#N/A,FALSE,"CAJA (2)";#N/A,#N/A,FALSE,"TERCEROS-PROMEDIO";#N/A,#N/A,FALSE,"CAJA";#N/A,#N/A,FALSE,"INGRESOS1995-2003";#N/A,#N/A,FALSE,"GASTOS1995-2003"}</definedName>
    <definedName name="wrn.PROYEC." localSheetId="6" hidden="1">{#N/A,#N/A,FALSE,"GRAFICO";#N/A,#N/A,FALSE,"CAJA (2)";#N/A,#N/A,FALSE,"TERCEROS-PROMEDIO";#N/A,#N/A,FALSE,"CAJA";#N/A,#N/A,FALSE,"INGRESOS1995-2003";#N/A,#N/A,FALSE,"GASTOS1995-2003"}</definedName>
    <definedName name="wrn.PROYEC." hidden="1">{#N/A,#N/A,FALSE,"GRAFICO";#N/A,#N/A,FALSE,"CAJA (2)";#N/A,#N/A,FALSE,"TERCEROS-PROMEDIO";#N/A,#N/A,FALSE,"CAJA";#N/A,#N/A,FALSE,"INGRESOS1995-2003";#N/A,#N/A,FALSE,"GASTOS1995-2003"}</definedName>
    <definedName name="wrn.SENCILLO." localSheetId="13" hidden="1">{"PYGS",#N/A,FALSE,"PYG";"ACTIS",#N/A,FALSE,"BCE_GRAL-ACTIVO";"PASIS",#N/A,FALSE,"BCE_GRAL-PASIVO-PATRIM";"CAJAS",#N/A,FALSE,"CAJA"}</definedName>
    <definedName name="wrn.SENCILLO." localSheetId="6" hidden="1">{"PYGS",#N/A,FALSE,"PYG";"ACTIS",#N/A,FALSE,"BCE_GRAL-ACTIVO";"PASIS",#N/A,FALSE,"BCE_GRAL-PASIVO-PATRIM";"CAJAS",#N/A,FALSE,"CAJA"}</definedName>
    <definedName name="wrn.SENCILLO." hidden="1">{"PYGS",#N/A,FALSE,"PYG";"ACTIS",#N/A,FALSE,"BCE_GRAL-ACTIVO";"PASIS",#N/A,FALSE,"BCE_GRAL-PASIVO-PATRIM";"CAJAS",#N/A,FALSE,"CAJA"}</definedName>
    <definedName name="wrn.TOTAL." localSheetId="13" hidden="1">{"PYGT",#N/A,FALSE,"PYG";"ACTIT",#N/A,FALSE,"BCE_GRAL-ACTIVO";"PASIT",#N/A,FALSE,"BCE_GRAL-PASIVO-PATRIM";"CAJAT",#N/A,FALSE,"CAJA"}</definedName>
    <definedName name="wrn.TOTAL." localSheetId="6" hidden="1">{"PYGT",#N/A,FALSE,"PYG";"ACTIT",#N/A,FALSE,"BCE_GRAL-ACTIVO";"PASIT",#N/A,FALSE,"BCE_GRAL-PASIVO-PATRIM";"CAJAT",#N/A,FALSE,"CAJA"}</definedName>
    <definedName name="wrn.TOTAL." hidden="1">{"PYGT",#N/A,FALSE,"PYG";"ACTIT",#N/A,FALSE,"BCE_GRAL-ACTIVO";"PASIT",#N/A,FALSE,"BCE_GRAL-PASIVO-PATRIM";"CAJAT",#N/A,FALSE,"CAJA"}</definedName>
    <definedName name="Wrn_print._rept_2" localSheetId="13" hidden="1">{#N/A,#N/A,FALSE,"GP";#N/A,#N/A,FALSE,"Summary"}</definedName>
    <definedName name="Wrn_print._rept_2" localSheetId="6" hidden="1">{#N/A,#N/A,FALSE,"GP";#N/A,#N/A,FALSE,"Summary"}</definedName>
    <definedName name="Wrn_print._rept_2" hidden="1">{#N/A,#N/A,FALSE,"GP";#N/A,#N/A,FALSE,"Summary"}</definedName>
    <definedName name="X">#REF!</definedName>
    <definedName name="xa" localSheetId="13" hidden="1">{"'Hoja2'!$A$4:$H$68"}</definedName>
    <definedName name="xa" localSheetId="6" hidden="1">{"'Hoja2'!$A$4:$H$68"}</definedName>
    <definedName name="xa" hidden="1">{"'Hoja2'!$A$4:$H$68"}</definedName>
    <definedName name="xchk" localSheetId="13" hidden="1">{#N/A,#N/A,FALSE,"balance";#N/A,#N/A,FALSE,"PYG"}</definedName>
    <definedName name="xchk" localSheetId="6" hidden="1">{#N/A,#N/A,FALSE,"balance";#N/A,#N/A,FALSE,"PYG"}</definedName>
    <definedName name="xchk" hidden="1">{#N/A,#N/A,FALSE,"balance";#N/A,#N/A,FALSE,"PYG"}</definedName>
    <definedName name="XCOUNTRY">#REF!</definedName>
    <definedName name="XCURRENCY">#REF!</definedName>
    <definedName name="XCZ">#REF!</definedName>
    <definedName name="XEROS" localSheetId="13" hidden="1">{#N/A,#N/A,FALSE,"Aging Summary";#N/A,#N/A,FALSE,"Ratio Analysis";#N/A,#N/A,FALSE,"Test 120 Day Accts";#N/A,#N/A,FALSE,"Tickmarks"}</definedName>
    <definedName name="XEROS" localSheetId="6" hidden="1">{#N/A,#N/A,FALSE,"Aging Summary";#N/A,#N/A,FALSE,"Ratio Analysis";#N/A,#N/A,FALSE,"Test 120 Day Accts";#N/A,#N/A,FALSE,"Tickmarks"}</definedName>
    <definedName name="XEROS" hidden="1">{#N/A,#N/A,FALSE,"Aging Summary";#N/A,#N/A,FALSE,"Ratio Analysis";#N/A,#N/A,FALSE,"Test 120 Day Accts";#N/A,#N/A,FALSE,"Tickmarks"}</definedName>
    <definedName name="XH">#REF!</definedName>
    <definedName name="XIOMARA" localSheetId="13" hidden="1">{"PYGS",#N/A,FALSE,"PYG";"ACTIS",#N/A,FALSE,"BCE_GRAL-ACTIVO";"PASIS",#N/A,FALSE,"BCE_GRAL-PASIVO-PATRIM";"CAJAS",#N/A,FALSE,"CAJA"}</definedName>
    <definedName name="XIOMARA" localSheetId="6" hidden="1">{"PYGS",#N/A,FALSE,"PYG";"ACTIS",#N/A,FALSE,"BCE_GRAL-ACTIVO";"PASIS",#N/A,FALSE,"BCE_GRAL-PASIVO-PATRIM";"CAJAS",#N/A,FALSE,"CAJA"}</definedName>
    <definedName name="XIOMARA" hidden="1">{"PYGS",#N/A,FALSE,"PYG";"ACTIS",#N/A,FALSE,"BCE_GRAL-ACTIVO";"PASIS",#N/A,FALSE,"BCE_GRAL-PASIVO-PATRIM";"CAJAS",#N/A,FALSE,"CAJA"}</definedName>
    <definedName name="XION" localSheetId="13" hidden="1">{#N/A,#N/A,FALSE,"Aging Summary";#N/A,#N/A,FALSE,"Ratio Analysis";#N/A,#N/A,FALSE,"Test 120 Day Accts";#N/A,#N/A,FALSE,"Tickmarks"}</definedName>
    <definedName name="XION" localSheetId="6" hidden="1">{#N/A,#N/A,FALSE,"Aging Summary";#N/A,#N/A,FALSE,"Ratio Analysis";#N/A,#N/A,FALSE,"Test 120 Day Accts";#N/A,#N/A,FALSE,"Tickmarks"}</definedName>
    <definedName name="XION" hidden="1">{#N/A,#N/A,FALSE,"Aging Summary";#N/A,#N/A,FALSE,"Ratio Analysis";#N/A,#N/A,FALSE,"Test 120 Day Accts";#N/A,#N/A,FALSE,"Tickmarks"}</definedName>
    <definedName name="XRefColumnsCount" hidden="1">4</definedName>
    <definedName name="XRefCopyRangeCount" hidden="1">3</definedName>
    <definedName name="XRefPasteRangeCount" hidden="1">2</definedName>
    <definedName name="XX">#REF!</definedName>
    <definedName name="XXX" localSheetId="13" hidden="1">{#N/A,#N/A,FALSE,"balance";#N/A,#N/A,FALSE,"PYG"}</definedName>
    <definedName name="XXX" localSheetId="6" hidden="1">{#N/A,#N/A,FALSE,"balance";#N/A,#N/A,FALSE,"PYG"}</definedName>
    <definedName name="XXX" hidden="1">{#N/A,#N/A,FALSE,"balance";#N/A,#N/A,FALSE,"PYG"}</definedName>
    <definedName name="XXXDE" localSheetId="13" hidden="1">{#N/A,#N/A,FALSE,"Aging Summary";#N/A,#N/A,FALSE,"Ratio Analysis";#N/A,#N/A,FALSE,"Test 120 Day Accts";#N/A,#N/A,FALSE,"Tickmarks"}</definedName>
    <definedName name="XXXDE" localSheetId="6" hidden="1">{#N/A,#N/A,FALSE,"Aging Summary";#N/A,#N/A,FALSE,"Ratio Analysis";#N/A,#N/A,FALSE,"Test 120 Day Accts";#N/A,#N/A,FALSE,"Tickmarks"}</definedName>
    <definedName name="XXXDE" hidden="1">{#N/A,#N/A,FALSE,"Aging Summary";#N/A,#N/A,FALSE,"Ratio Analysis";#N/A,#N/A,FALSE,"Test 120 Day Accts";#N/A,#N/A,FALSE,"Tickmarks"}</definedName>
    <definedName name="XXXX" localSheetId="13" hidden="1">{#N/A,#N/A,FALSE,"Aging Summary";#N/A,#N/A,FALSE,"Ratio Analysis";#N/A,#N/A,FALSE,"Test 120 Day Accts";#N/A,#N/A,FALSE,"Tickmarks"}</definedName>
    <definedName name="XXXX" localSheetId="6" hidden="1">{#N/A,#N/A,FALSE,"Aging Summary";#N/A,#N/A,FALSE,"Ratio Analysis";#N/A,#N/A,FALSE,"Test 120 Day Accts";#N/A,#N/A,FALSE,"Tickmarks"}</definedName>
    <definedName name="XXXX" hidden="1">{#N/A,#N/A,FALSE,"Aging Summary";#N/A,#N/A,FALSE,"Ratio Analysis";#N/A,#N/A,FALSE,"Test 120 Day Accts";#N/A,#N/A,FALSE,"Tickmarks"}</definedName>
    <definedName name="xxxxx">#REF!</definedName>
    <definedName name="xxxxxx" localSheetId="13" hidden="1">{#N/A,#N/A,FALSE,"Aging Summary";#N/A,#N/A,FALSE,"Ratio Analysis";#N/A,#N/A,FALSE,"Test 120 Day Accts";#N/A,#N/A,FALSE,"Tickmarks"}</definedName>
    <definedName name="xxxxxx" localSheetId="6" hidden="1">{#N/A,#N/A,FALSE,"Aging Summary";#N/A,#N/A,FALSE,"Ratio Analysis";#N/A,#N/A,FALSE,"Test 120 Day Accts";#N/A,#N/A,FALSE,"Tickmarks"}</definedName>
    <definedName name="xxxxxx" hidden="1">{#N/A,#N/A,FALSE,"Aging Summary";#N/A,#N/A,FALSE,"Ratio Analysis";#N/A,#N/A,FALSE,"Test 120 Day Accts";#N/A,#N/A,FALSE,"Tickmarks"}</definedName>
    <definedName name="xxxxxxxxxxxx" localSheetId="13" hidden="1">{#N/A,#N/A,FALSE,"Aging Summary";#N/A,#N/A,FALSE,"Ratio Analysis";#N/A,#N/A,FALSE,"Test 120 Day Accts";#N/A,#N/A,FALSE,"Tickmarks"}</definedName>
    <definedName name="xxxxxxxxxxxx" localSheetId="6" hidden="1">{#N/A,#N/A,FALSE,"Aging Summary";#N/A,#N/A,FALSE,"Ratio Analysis";#N/A,#N/A,FALSE,"Test 120 Day Accts";#N/A,#N/A,FALSE,"Tickmarks"}</definedName>
    <definedName name="xxxxxxxxxxxx" hidden="1">{#N/A,#N/A,FALSE,"Aging Summary";#N/A,#N/A,FALSE,"Ratio Analysis";#N/A,#N/A,FALSE,"Test 120 Day Accts";#N/A,#N/A,FALSE,"Tickmarks"}</definedName>
    <definedName name="xxxzsd" localSheetId="13" hidden="1">{#N/A,#N/A,FALSE,"Aging Summary";#N/A,#N/A,FALSE,"Ratio Analysis";#N/A,#N/A,FALSE,"Test 120 Day Accts";#N/A,#N/A,FALSE,"Tickmarks"}</definedName>
    <definedName name="xxxzsd" localSheetId="6" hidden="1">{#N/A,#N/A,FALSE,"Aging Summary";#N/A,#N/A,FALSE,"Ratio Analysis";#N/A,#N/A,FALSE,"Test 120 Day Accts";#N/A,#N/A,FALSE,"Tickmarks"}</definedName>
    <definedName name="xxxzsd" hidden="1">{#N/A,#N/A,FALSE,"Aging Summary";#N/A,#N/A,FALSE,"Ratio Analysis";#N/A,#N/A,FALSE,"Test 120 Day Accts";#N/A,#N/A,FALSE,"Tickmarks"}</definedName>
    <definedName name="XYZ">#REF!</definedName>
    <definedName name="xz" localSheetId="13" hidden="1">{"PYGS",#N/A,FALSE,"PYG";"ACTIS",#N/A,FALSE,"BCE_GRAL-ACTIVO";"PASIS",#N/A,FALSE,"BCE_GRAL-PASIVO-PATRIM";"CAJAS",#N/A,FALSE,"CAJA"}</definedName>
    <definedName name="xz" localSheetId="6" hidden="1">{"PYGS",#N/A,FALSE,"PYG";"ACTIS",#N/A,FALSE,"BCE_GRAL-ACTIVO";"PASIS",#N/A,FALSE,"BCE_GRAL-PASIVO-PATRIM";"CAJAS",#N/A,FALSE,"CAJA"}</definedName>
    <definedName name="xz" hidden="1">{"PYGS",#N/A,FALSE,"PYG";"ACTIS",#N/A,FALSE,"BCE_GRAL-ACTIVO";"PASIS",#N/A,FALSE,"BCE_GRAL-PASIVO-PATRIM";"CAJAS",#N/A,FALSE,"CAJA"}</definedName>
    <definedName name="xzc" localSheetId="13" hidden="1">{#N/A,#N/A,FALSE,"Aging Summary";#N/A,#N/A,FALSE,"Ratio Analysis";#N/A,#N/A,FALSE,"Test 120 Day Accts";#N/A,#N/A,FALSE,"Tickmarks"}</definedName>
    <definedName name="xzc" localSheetId="6" hidden="1">{#N/A,#N/A,FALSE,"Aging Summary";#N/A,#N/A,FALSE,"Ratio Analysis";#N/A,#N/A,FALSE,"Test 120 Day Accts";#N/A,#N/A,FALSE,"Tickmarks"}</definedName>
    <definedName name="xzc" hidden="1">{#N/A,#N/A,FALSE,"Aging Summary";#N/A,#N/A,FALSE,"Ratio Analysis";#N/A,#N/A,FALSE,"Test 120 Day Accts";#N/A,#N/A,FALSE,"Tickmarks"}</definedName>
    <definedName name="y">#REF!</definedName>
    <definedName name="year">#REF!</definedName>
    <definedName name="yema" localSheetId="13" hidden="1">{#N/A,#N/A,FALSE,"Aging Summary";#N/A,#N/A,FALSE,"Ratio Analysis";#N/A,#N/A,FALSE,"Test 120 Day Accts";#N/A,#N/A,FALSE,"Tickmarks"}</definedName>
    <definedName name="yema" localSheetId="6" hidden="1">{#N/A,#N/A,FALSE,"Aging Summary";#N/A,#N/A,FALSE,"Ratio Analysis";#N/A,#N/A,FALSE,"Test 120 Day Accts";#N/A,#N/A,FALSE,"Tickmarks"}</definedName>
    <definedName name="yema" hidden="1">{#N/A,#N/A,FALSE,"Aging Summary";#N/A,#N/A,FALSE,"Ratio Analysis";#N/A,#N/A,FALSE,"Test 120 Day Accts";#N/A,#N/A,FALSE,"Tickmarks"}</definedName>
    <definedName name="YO" localSheetId="13" hidden="1">{#N/A,#N/A,FALSE,"GRAFICO";#N/A,#N/A,FALSE,"CAJA (2)";#N/A,#N/A,FALSE,"TERCEROS-PROMEDIO";#N/A,#N/A,FALSE,"CAJA";#N/A,#N/A,FALSE,"INGRESOS1995-2003";#N/A,#N/A,FALSE,"GASTOS1995-2003"}</definedName>
    <definedName name="YO" localSheetId="6" hidden="1">{#N/A,#N/A,FALSE,"GRAFICO";#N/A,#N/A,FALSE,"CAJA (2)";#N/A,#N/A,FALSE,"TERCEROS-PROMEDIO";#N/A,#N/A,FALSE,"CAJA";#N/A,#N/A,FALSE,"INGRESOS1995-2003";#N/A,#N/A,FALSE,"GASTOS1995-2003"}</definedName>
    <definedName name="YO" hidden="1">{#N/A,#N/A,FALSE,"GRAFICO";#N/A,#N/A,FALSE,"CAJA (2)";#N/A,#N/A,FALSE,"TERCEROS-PROMEDIO";#N/A,#N/A,FALSE,"CAJA";#N/A,#N/A,FALSE,"INGRESOS1995-2003";#N/A,#N/A,FALSE,"GASTOS1995-2003"}</definedName>
    <definedName name="yolanda_h_de_moreira">#REF!</definedName>
    <definedName name="yt" localSheetId="13" hidden="1">{#N/A,#N/A,FALSE,"Aging Summary";#N/A,#N/A,FALSE,"Ratio Analysis";#N/A,#N/A,FALSE,"Test 120 Day Accts";#N/A,#N/A,FALSE,"Tickmarks"}</definedName>
    <definedName name="yt" localSheetId="6" hidden="1">{#N/A,#N/A,FALSE,"Aging Summary";#N/A,#N/A,FALSE,"Ratio Analysis";#N/A,#N/A,FALSE,"Test 120 Day Accts";#N/A,#N/A,FALSE,"Tickmarks"}</definedName>
    <definedName name="yt" hidden="1">{#N/A,#N/A,FALSE,"Aging Summary";#N/A,#N/A,FALSE,"Ratio Analysis";#N/A,#N/A,FALSE,"Test 120 Day Accts";#N/A,#N/A,FALSE,"Tickmarks"}</definedName>
    <definedName name="YTG" localSheetId="13" hidden="1">{#N/A,#N/A,FALSE,"Aging Summary";#N/A,#N/A,FALSE,"Ratio Analysis";#N/A,#N/A,FALSE,"Test 120 Day Accts";#N/A,#N/A,FALSE,"Tickmarks"}</definedName>
    <definedName name="YTG" localSheetId="6" hidden="1">{#N/A,#N/A,FALSE,"Aging Summary";#N/A,#N/A,FALSE,"Ratio Analysis";#N/A,#N/A,FALSE,"Test 120 Day Accts";#N/A,#N/A,FALSE,"Tickmarks"}</definedName>
    <definedName name="YTG" hidden="1">{#N/A,#N/A,FALSE,"Aging Summary";#N/A,#N/A,FALSE,"Ratio Analysis";#N/A,#N/A,FALSE,"Test 120 Day Accts";#N/A,#N/A,FALSE,"Tickmarks"}</definedName>
    <definedName name="YTR" localSheetId="13" hidden="1">{#N/A,#N/A,FALSE,"Aging Summary";#N/A,#N/A,FALSE,"Ratio Analysis";#N/A,#N/A,FALSE,"Test 120 Day Accts";#N/A,#N/A,FALSE,"Tickmarks"}</definedName>
    <definedName name="YTR" localSheetId="6" hidden="1">{#N/A,#N/A,FALSE,"Aging Summary";#N/A,#N/A,FALSE,"Ratio Analysis";#N/A,#N/A,FALSE,"Test 120 Day Accts";#N/A,#N/A,FALSE,"Tickmarks"}</definedName>
    <definedName name="YTR" hidden="1">{#N/A,#N/A,FALSE,"Aging Summary";#N/A,#N/A,FALSE,"Ratio Analysis";#N/A,#N/A,FALSE,"Test 120 Day Accts";#N/A,#N/A,FALSE,"Tickmarks"}</definedName>
    <definedName name="ytre">#REF!</definedName>
    <definedName name="YTRUU">#REF!</definedName>
    <definedName name="YTRYTR">#REF!</definedName>
    <definedName name="yttyt">#REF!</definedName>
    <definedName name="YTYR" localSheetId="13" hidden="1">{#N/A,#N/A,FALSE,"Aging Summary";#N/A,#N/A,FALSE,"Ratio Analysis";#N/A,#N/A,FALSE,"Test 120 Day Accts";#N/A,#N/A,FALSE,"Tickmarks"}</definedName>
    <definedName name="YTYR" localSheetId="6" hidden="1">{#N/A,#N/A,FALSE,"Aging Summary";#N/A,#N/A,FALSE,"Ratio Analysis";#N/A,#N/A,FALSE,"Test 120 Day Accts";#N/A,#N/A,FALSE,"Tickmarks"}</definedName>
    <definedName name="YTYR" hidden="1">{#N/A,#N/A,FALSE,"Aging Summary";#N/A,#N/A,FALSE,"Ratio Analysis";#N/A,#N/A,FALSE,"Test 120 Day Accts";#N/A,#N/A,FALSE,"Tickmarks"}</definedName>
    <definedName name="yuftfyf" localSheetId="13" hidden="1">{#N/A,#N/A,FALSE,"balance";#N/A,#N/A,FALSE,"PYG"}</definedName>
    <definedName name="yuftfyf" localSheetId="6" hidden="1">{#N/A,#N/A,FALSE,"balance";#N/A,#N/A,FALSE,"PYG"}</definedName>
    <definedName name="yuftfyf" hidden="1">{#N/A,#N/A,FALSE,"balance";#N/A,#N/A,FALSE,"PYG"}</definedName>
    <definedName name="yugdnk" localSheetId="13" hidden="1">{#N/A,#N/A,FALSE,"balance";#N/A,#N/A,FALSE,"PYG"}</definedName>
    <definedName name="yugdnk" localSheetId="6" hidden="1">{#N/A,#N/A,FALSE,"balance";#N/A,#N/A,FALSE,"PYG"}</definedName>
    <definedName name="yugdnk" hidden="1">{#N/A,#N/A,FALSE,"balance";#N/A,#N/A,FALSE,"PYG"}</definedName>
    <definedName name="yute" localSheetId="13" hidden="1">{"PYGT",#N/A,FALSE,"PYG";"ACTIT",#N/A,FALSE,"BCE_GRAL-ACTIVO";"PASIT",#N/A,FALSE,"BCE_GRAL-PASIVO-PATRIM";"CAJAT",#N/A,FALSE,"CAJA"}</definedName>
    <definedName name="yute" localSheetId="6" hidden="1">{"PYGT",#N/A,FALSE,"PYG";"ACTIT",#N/A,FALSE,"BCE_GRAL-ACTIVO";"PASIT",#N/A,FALSE,"BCE_GRAL-PASIVO-PATRIM";"CAJAT",#N/A,FALSE,"CAJA"}</definedName>
    <definedName name="yute" hidden="1">{"PYGT",#N/A,FALSE,"PYG";"ACTIT",#N/A,FALSE,"BCE_GRAL-ACTIVO";"PASIT",#N/A,FALSE,"BCE_GRAL-PASIVO-PATRIM";"CAJAT",#N/A,FALSE,"CAJA"}</definedName>
    <definedName name="YY" localSheetId="13" hidden="1">{#N/A,#N/A,FALSE,"GRAFICO";#N/A,#N/A,FALSE,"CAJA (2)";#N/A,#N/A,FALSE,"TERCEROS-PROMEDIO";#N/A,#N/A,FALSE,"CAJA";#N/A,#N/A,FALSE,"INGRESOS1995-2003";#N/A,#N/A,FALSE,"GASTOS1995-2003"}</definedName>
    <definedName name="YY" localSheetId="6" hidden="1">{#N/A,#N/A,FALSE,"GRAFICO";#N/A,#N/A,FALSE,"CAJA (2)";#N/A,#N/A,FALSE,"TERCEROS-PROMEDIO";#N/A,#N/A,FALSE,"CAJA";#N/A,#N/A,FALSE,"INGRESOS1995-2003";#N/A,#N/A,FALSE,"GASTOS1995-2003"}</definedName>
    <definedName name="YY" hidden="1">{#N/A,#N/A,FALSE,"GRAFICO";#N/A,#N/A,FALSE,"CAJA (2)";#N/A,#N/A,FALSE,"TERCEROS-PROMEDIO";#N/A,#N/A,FALSE,"CAJA";#N/A,#N/A,FALSE,"INGRESOS1995-2003";#N/A,#N/A,FALSE,"GASTOS1995-2003"}</definedName>
    <definedName name="yyy" localSheetId="13" hidden="1">{#N/A,#N/A,FALSE,"Aging Summary";#N/A,#N/A,FALSE,"Ratio Analysis";#N/A,#N/A,FALSE,"Test 120 Day Accts";#N/A,#N/A,FALSE,"Tickmarks"}</definedName>
    <definedName name="yyy" localSheetId="6" hidden="1">{#N/A,#N/A,FALSE,"Aging Summary";#N/A,#N/A,FALSE,"Ratio Analysis";#N/A,#N/A,FALSE,"Test 120 Day Accts";#N/A,#N/A,FALSE,"Tickmarks"}</definedName>
    <definedName name="yyy" hidden="1">{#N/A,#N/A,FALSE,"Aging Summary";#N/A,#N/A,FALSE,"Ratio Analysis";#N/A,#N/A,FALSE,"Test 120 Day Accts";#N/A,#N/A,FALSE,"Tickmarks"}</definedName>
    <definedName name="YYYY" localSheetId="13" hidden="1">{#N/A,#N/A,FALSE,"GRAFICO";#N/A,#N/A,FALSE,"CAJA (2)";#N/A,#N/A,FALSE,"TERCEROS-PROMEDIO";#N/A,#N/A,FALSE,"CAJA";#N/A,#N/A,FALSE,"INGRESOS1995-2003";#N/A,#N/A,FALSE,"GASTOS1995-2003"}</definedName>
    <definedName name="YYYY" localSheetId="6" hidden="1">{#N/A,#N/A,FALSE,"GRAFICO";#N/A,#N/A,FALSE,"CAJA (2)";#N/A,#N/A,FALSE,"TERCEROS-PROMEDIO";#N/A,#N/A,FALSE,"CAJA";#N/A,#N/A,FALSE,"INGRESOS1995-2003";#N/A,#N/A,FALSE,"GASTOS1995-2003"}</definedName>
    <definedName name="YYYY" hidden="1">{#N/A,#N/A,FALSE,"GRAFICO";#N/A,#N/A,FALSE,"CAJA (2)";#N/A,#N/A,FALSE,"TERCEROS-PROMEDIO";#N/A,#N/A,FALSE,"CAJA";#N/A,#N/A,FALSE,"INGRESOS1995-2003";#N/A,#N/A,FALSE,"GASTOS1995-2003"}</definedName>
    <definedName name="yyyyyy" localSheetId="13" hidden="1">{"PYGS",#N/A,FALSE,"PYG";"ACTIS",#N/A,FALSE,"BCE_GRAL-ACTIVO";"PASIS",#N/A,FALSE,"BCE_GRAL-PASIVO-PATRIM";"CAJAS",#N/A,FALSE,"CAJA"}</definedName>
    <definedName name="yyyyyy" localSheetId="6" hidden="1">{"PYGS",#N/A,FALSE,"PYG";"ACTIS",#N/A,FALSE,"BCE_GRAL-ACTIVO";"PASIS",#N/A,FALSE,"BCE_GRAL-PASIVO-PATRIM";"CAJAS",#N/A,FALSE,"CAJA"}</definedName>
    <definedName name="yyyyyy" hidden="1">{"PYGS",#N/A,FALSE,"PYG";"ACTIS",#N/A,FALSE,"BCE_GRAL-ACTIVO";"PASIS",#N/A,FALSE,"BCE_GRAL-PASIVO-PATRIM";"CAJAS",#N/A,FALSE,"CAJA"}</definedName>
    <definedName name="yyyyyyyyyyyyyyy" localSheetId="13" hidden="1">{#N/A,#N/A,FALSE,"GRAFICO";#N/A,#N/A,FALSE,"CAJA (2)";#N/A,#N/A,FALSE,"TERCEROS-PROMEDIO";#N/A,#N/A,FALSE,"CAJA";#N/A,#N/A,FALSE,"INGRESOS1995-2003";#N/A,#N/A,FALSE,"GASTOS1995-2003"}</definedName>
    <definedName name="yyyyyyyyyyyyyyy" localSheetId="6" hidden="1">{#N/A,#N/A,FALSE,"GRAFICO";#N/A,#N/A,FALSE,"CAJA (2)";#N/A,#N/A,FALSE,"TERCEROS-PROMEDIO";#N/A,#N/A,FALSE,"CAJA";#N/A,#N/A,FALSE,"INGRESOS1995-2003";#N/A,#N/A,FALSE,"GASTOS1995-2003"}</definedName>
    <definedName name="yyyyyyyyyyyyyyy" hidden="1">{#N/A,#N/A,FALSE,"GRAFICO";#N/A,#N/A,FALSE,"CAJA (2)";#N/A,#N/A,FALSE,"TERCEROS-PROMEDIO";#N/A,#N/A,FALSE,"CAJA";#N/A,#N/A,FALSE,"INGRESOS1995-2003";#N/A,#N/A,FALSE,"GASTOS1995-2003"}</definedName>
    <definedName name="Z">#REF!</definedName>
    <definedName name="ZAP2004">#REF!</definedName>
    <definedName name="ZNAME">#REF!</definedName>
    <definedName name="zona1">#REF!</definedName>
    <definedName name="ZZ">#REF!</definedName>
    <definedName name="zzz">#REF!</definedName>
    <definedName name="zzzz" localSheetId="13" hidden="1">{#N/A,#N/A,FALSE,"Aging Summary";#N/A,#N/A,FALSE,"Ratio Analysis";#N/A,#N/A,FALSE,"Test 120 Day Accts";#N/A,#N/A,FALSE,"Tickmarks"}</definedName>
    <definedName name="zzzz" localSheetId="6" hidden="1">{#N/A,#N/A,FALSE,"Aging Summary";#N/A,#N/A,FALSE,"Ratio Analysis";#N/A,#N/A,FALSE,"Test 120 Day Accts";#N/A,#N/A,FALSE,"Tickmarks"}</definedName>
    <definedName name="zzzz" hidden="1">{#N/A,#N/A,FALSE,"Aging Summary";#N/A,#N/A,FALSE,"Ratio Analysis";#N/A,#N/A,FALSE,"Test 120 Day Accts";#N/A,#N/A,FALSE,"Tickmarks"}</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8" l="1"/>
  <c r="C46" i="8"/>
  <c r="E44" i="15" l="1"/>
  <c r="E31" i="15"/>
  <c r="AR41" i="10"/>
  <c r="AR6" i="10" l="1"/>
  <c r="T13" i="8" l="1"/>
  <c r="R51" i="8"/>
  <c r="T50" i="8"/>
  <c r="S50" i="8"/>
  <c r="O50" i="8"/>
  <c r="P50" i="8"/>
  <c r="Q50" i="8"/>
  <c r="R48" i="8"/>
  <c r="R50" i="8" s="1"/>
  <c r="T24" i="8"/>
  <c r="T37" i="8" l="1"/>
  <c r="T96" i="7" l="1"/>
  <c r="U96" i="7"/>
  <c r="U152" i="7"/>
  <c r="U127" i="7"/>
  <c r="U131" i="7" s="1"/>
  <c r="U120" i="7"/>
  <c r="U102" i="7"/>
  <c r="U95" i="7"/>
  <c r="U132" i="7" l="1"/>
  <c r="U138" i="7"/>
  <c r="U143" i="7" s="1"/>
  <c r="U146" i="7" s="1"/>
  <c r="U147" i="7" s="1"/>
  <c r="U155" i="7"/>
  <c r="U111" i="7"/>
  <c r="U84" i="7"/>
  <c r="U87" i="7"/>
  <c r="U90" i="7" s="1"/>
  <c r="U91" i="7" s="1"/>
  <c r="T52" i="7" l="1"/>
  <c r="S66" i="7" l="1"/>
  <c r="T72" i="7"/>
  <c r="T69" i="7"/>
  <c r="S69" i="7"/>
  <c r="U72" i="7"/>
  <c r="U69" i="7"/>
  <c r="U58" i="7"/>
  <c r="U61" i="7"/>
  <c r="U55" i="7"/>
  <c r="U51" i="7"/>
  <c r="T68" i="7" l="1"/>
  <c r="T66" i="7" s="1"/>
  <c r="U68" i="7"/>
  <c r="U66" i="7" s="1"/>
  <c r="U54" i="7"/>
  <c r="U52" i="7" s="1"/>
  <c r="U37" i="7"/>
  <c r="U40" i="7"/>
  <c r="U36" i="7"/>
  <c r="U79" i="7" l="1"/>
  <c r="U80" i="7" s="1"/>
  <c r="U76" i="7"/>
  <c r="U46" i="7"/>
  <c r="U43" i="7"/>
  <c r="U47" i="7" l="1"/>
  <c r="U23" i="7"/>
  <c r="U20" i="7"/>
  <c r="T23" i="7"/>
  <c r="T20" i="7"/>
  <c r="U8" i="7"/>
  <c r="U14" i="7"/>
  <c r="U11" i="7"/>
  <c r="T19" i="7" l="1"/>
  <c r="U19" i="7"/>
  <c r="U18" i="7" s="1"/>
  <c r="U7" i="7"/>
  <c r="U6" i="7" s="1"/>
  <c r="U28" i="7" l="1"/>
  <c r="U32" i="7" l="1"/>
  <c r="U5" i="7" l="1"/>
  <c r="AF18" i="9"/>
  <c r="F3" i="5" l="1"/>
  <c r="AN74" i="18" l="1"/>
  <c r="AN77" i="18" s="1"/>
  <c r="AN82" i="18" s="1"/>
  <c r="AN87" i="18" s="1"/>
  <c r="AN90" i="18" s="1"/>
  <c r="AK97" i="18"/>
  <c r="AJ74" i="18"/>
  <c r="AJ91" i="18" s="1"/>
  <c r="AK74" i="18"/>
  <c r="AK77" i="18" s="1"/>
  <c r="AK82" i="18" s="1"/>
  <c r="AK87" i="18" s="1"/>
  <c r="AK90" i="18" s="1"/>
  <c r="AK91" i="18" s="1"/>
  <c r="AI74" i="18"/>
  <c r="AI91" i="18" s="1"/>
  <c r="AH74" i="18"/>
  <c r="AH91" i="18" s="1"/>
  <c r="AM74" i="18"/>
  <c r="AM77" i="18" s="1"/>
  <c r="AM82" i="18" s="1"/>
  <c r="AM87" i="18" s="1"/>
  <c r="AM90" i="18" s="1"/>
  <c r="AN97" i="18" l="1"/>
  <c r="AM94" i="18"/>
  <c r="AM91" i="18"/>
  <c r="AN94" i="18"/>
  <c r="AN91" i="18"/>
  <c r="AA97" i="18"/>
  <c r="Z97" i="18"/>
  <c r="Y97" i="18"/>
  <c r="X97" i="18"/>
  <c r="AD97" i="18"/>
  <c r="AE97" i="18"/>
  <c r="AF97" i="18"/>
  <c r="AC97" i="18"/>
  <c r="AM97" i="18"/>
  <c r="AI97" i="18"/>
  <c r="AJ97" i="18"/>
  <c r="AH97" i="18"/>
  <c r="AM64" i="18"/>
  <c r="AN64" i="18"/>
  <c r="AN57" i="18"/>
  <c r="AM57" i="18"/>
  <c r="AN29" i="18"/>
  <c r="AM29" i="18"/>
  <c r="AQ6" i="10" l="1"/>
  <c r="BH95" i="3" l="1"/>
  <c r="BH84" i="3"/>
  <c r="BH73" i="3"/>
  <c r="BH75" i="3" s="1"/>
  <c r="BH62" i="3"/>
  <c r="BH53" i="3"/>
  <c r="BH63" i="3" l="1"/>
  <c r="BH96" i="3"/>
  <c r="BH98" i="3" s="1"/>
  <c r="BH99" i="3" s="1"/>
  <c r="BH34" i="3"/>
  <c r="BH11" i="3"/>
  <c r="BH37" i="3" l="1"/>
  <c r="BH14" i="3"/>
  <c r="AL99" i="18"/>
  <c r="AG99" i="18"/>
  <c r="AB99" i="18"/>
  <c r="W99" i="18"/>
  <c r="R99" i="18"/>
  <c r="M99" i="18"/>
  <c r="H99" i="18"/>
  <c r="AL96" i="18"/>
  <c r="AG96" i="18"/>
  <c r="AB96" i="18"/>
  <c r="W96" i="18"/>
  <c r="R96" i="18"/>
  <c r="M96" i="18"/>
  <c r="H96" i="18"/>
  <c r="AL94" i="18"/>
  <c r="AG94" i="18"/>
  <c r="AB94" i="18"/>
  <c r="W94" i="18"/>
  <c r="R94" i="18"/>
  <c r="M94" i="18"/>
  <c r="H94" i="18"/>
  <c r="AL93" i="18"/>
  <c r="AG93" i="18"/>
  <c r="AB93" i="18"/>
  <c r="W93" i="18"/>
  <c r="R93" i="18"/>
  <c r="M93" i="18"/>
  <c r="H93" i="18"/>
  <c r="AL90" i="18"/>
  <c r="AG90" i="18"/>
  <c r="AB90" i="18"/>
  <c r="W90" i="18"/>
  <c r="R90" i="18"/>
  <c r="M90" i="18"/>
  <c r="H90" i="18"/>
  <c r="AL89" i="18"/>
  <c r="AG89" i="18"/>
  <c r="AB89" i="18"/>
  <c r="W89" i="18"/>
  <c r="R89" i="18"/>
  <c r="M89" i="18"/>
  <c r="H89" i="18"/>
  <c r="AL88" i="18"/>
  <c r="AG88" i="18"/>
  <c r="AB88" i="18"/>
  <c r="W88" i="18"/>
  <c r="R88" i="18"/>
  <c r="M88" i="18"/>
  <c r="H88" i="18"/>
  <c r="AL87" i="18"/>
  <c r="AG87" i="18"/>
  <c r="AB87" i="18"/>
  <c r="W87" i="18"/>
  <c r="R87" i="18"/>
  <c r="M87" i="18"/>
  <c r="H87" i="18"/>
  <c r="AL86" i="18"/>
  <c r="AG86" i="18"/>
  <c r="AB86" i="18"/>
  <c r="W86" i="18"/>
  <c r="R86" i="18"/>
  <c r="M86" i="18"/>
  <c r="H86" i="18"/>
  <c r="AL85" i="18"/>
  <c r="AG85" i="18"/>
  <c r="AB85" i="18"/>
  <c r="W85" i="18"/>
  <c r="R85" i="18"/>
  <c r="M85" i="18"/>
  <c r="H85" i="18"/>
  <c r="AL84" i="18"/>
  <c r="AG84" i="18"/>
  <c r="AB84" i="18"/>
  <c r="W84" i="18"/>
  <c r="R84" i="18"/>
  <c r="M84" i="18"/>
  <c r="H84" i="18"/>
  <c r="AL82" i="18"/>
  <c r="AG82" i="18"/>
  <c r="AB82" i="18"/>
  <c r="W82" i="18"/>
  <c r="R82" i="18"/>
  <c r="M82" i="18"/>
  <c r="H82" i="18"/>
  <c r="AL81" i="18"/>
  <c r="AG81" i="18"/>
  <c r="AB81" i="18"/>
  <c r="W81" i="18"/>
  <c r="R81" i="18"/>
  <c r="M81" i="18"/>
  <c r="H81" i="18"/>
  <c r="AL80" i="18"/>
  <c r="AG80" i="18"/>
  <c r="AB80" i="18"/>
  <c r="W80" i="18"/>
  <c r="R80" i="18"/>
  <c r="M80" i="18"/>
  <c r="H80" i="18"/>
  <c r="AL79" i="18"/>
  <c r="AG79" i="18"/>
  <c r="AB79" i="18"/>
  <c r="W79" i="18"/>
  <c r="R79" i="18"/>
  <c r="M79" i="18"/>
  <c r="H79" i="18"/>
  <c r="AL77" i="18"/>
  <c r="AG77" i="18"/>
  <c r="AB77" i="18"/>
  <c r="W77" i="18"/>
  <c r="R77" i="18"/>
  <c r="M77" i="18"/>
  <c r="H77" i="18"/>
  <c r="AL76" i="18"/>
  <c r="AG76" i="18"/>
  <c r="AB76" i="18"/>
  <c r="W76" i="18"/>
  <c r="R76" i="18"/>
  <c r="M76" i="18"/>
  <c r="H76" i="18"/>
  <c r="AL74" i="18"/>
  <c r="AG74" i="18"/>
  <c r="AB74" i="18"/>
  <c r="W74" i="18"/>
  <c r="R74" i="18"/>
  <c r="M74" i="18"/>
  <c r="H74" i="18"/>
  <c r="AL73" i="18"/>
  <c r="AG73" i="18"/>
  <c r="AB73" i="18"/>
  <c r="W73" i="18"/>
  <c r="R73" i="18"/>
  <c r="M73" i="18"/>
  <c r="H73" i="18"/>
  <c r="AL72" i="18"/>
  <c r="AG72" i="18"/>
  <c r="AB72" i="18"/>
  <c r="W72" i="18"/>
  <c r="R72" i="18"/>
  <c r="M72" i="18"/>
  <c r="H72" i="18"/>
  <c r="AL71" i="18"/>
  <c r="AG71" i="18"/>
  <c r="AB71" i="18"/>
  <c r="W71" i="18"/>
  <c r="R71" i="18"/>
  <c r="M71" i="18"/>
  <c r="H71" i="18"/>
  <c r="AL70" i="18"/>
  <c r="AG70" i="18"/>
  <c r="AB70" i="18"/>
  <c r="W70" i="18"/>
  <c r="R70" i="18"/>
  <c r="M70" i="18"/>
  <c r="H70" i="18"/>
  <c r="AL69" i="18"/>
  <c r="AG69" i="18"/>
  <c r="AB69" i="18"/>
  <c r="W69" i="18"/>
  <c r="R69" i="18"/>
  <c r="M69" i="18"/>
  <c r="H69" i="18"/>
  <c r="AL55" i="18"/>
  <c r="AL54" i="18"/>
  <c r="AG55" i="18"/>
  <c r="AG54" i="18"/>
  <c r="AB55" i="18"/>
  <c r="AB54" i="18"/>
  <c r="W55" i="18"/>
  <c r="W54" i="18"/>
  <c r="R55" i="18"/>
  <c r="R54" i="18"/>
  <c r="O39" i="18"/>
  <c r="P39" i="18"/>
  <c r="Q39" i="18"/>
  <c r="N39" i="18"/>
  <c r="M55" i="18"/>
  <c r="M54" i="18"/>
  <c r="H55" i="18"/>
  <c r="H54" i="18"/>
  <c r="AL66" i="18"/>
  <c r="AL63" i="18"/>
  <c r="AL61" i="18"/>
  <c r="AL60" i="18"/>
  <c r="AL59" i="18"/>
  <c r="AL56" i="18"/>
  <c r="AL53" i="18"/>
  <c r="AL52" i="18"/>
  <c r="AL51" i="18"/>
  <c r="AL50" i="18"/>
  <c r="AL48" i="18"/>
  <c r="AL47" i="18"/>
  <c r="AL46" i="18"/>
  <c r="AL45" i="18"/>
  <c r="AL44" i="18"/>
  <c r="AL42" i="18"/>
  <c r="AL41" i="18"/>
  <c r="AL39" i="18"/>
  <c r="AL38" i="18"/>
  <c r="AL37" i="18"/>
  <c r="AL36" i="18"/>
  <c r="AL35" i="18"/>
  <c r="AL34" i="18"/>
  <c r="AG66" i="18"/>
  <c r="AG63" i="18"/>
  <c r="AG61" i="18"/>
  <c r="AG60" i="18"/>
  <c r="AG59" i="18"/>
  <c r="AG56" i="18"/>
  <c r="AG53" i="18"/>
  <c r="AG52" i="18"/>
  <c r="AG51" i="18"/>
  <c r="AG50" i="18"/>
  <c r="AG48" i="18"/>
  <c r="AG47" i="18"/>
  <c r="AG46" i="18"/>
  <c r="AG45" i="18"/>
  <c r="AG44" i="18"/>
  <c r="AG42" i="18"/>
  <c r="AG41" i="18"/>
  <c r="AG39" i="18"/>
  <c r="AG38" i="18"/>
  <c r="AG37" i="18"/>
  <c r="AG36" i="18"/>
  <c r="AG35" i="18"/>
  <c r="AG34" i="18"/>
  <c r="AB66" i="18"/>
  <c r="AB63" i="18"/>
  <c r="AB61" i="18"/>
  <c r="AB60" i="18"/>
  <c r="AB59" i="18"/>
  <c r="AB56" i="18"/>
  <c r="AB53" i="18"/>
  <c r="AB52" i="18"/>
  <c r="AB51" i="18"/>
  <c r="AB50" i="18"/>
  <c r="AB48" i="18"/>
  <c r="AB47" i="18"/>
  <c r="AB46" i="18"/>
  <c r="AB45" i="18"/>
  <c r="AB44" i="18"/>
  <c r="AB42" i="18"/>
  <c r="AB41" i="18"/>
  <c r="AB39" i="18"/>
  <c r="AB38" i="18"/>
  <c r="AB37" i="18"/>
  <c r="AB36" i="18"/>
  <c r="AB35" i="18"/>
  <c r="AB34" i="18"/>
  <c r="W66" i="18"/>
  <c r="W63" i="18"/>
  <c r="W61" i="18"/>
  <c r="W60" i="18"/>
  <c r="W59" i="18"/>
  <c r="W56" i="18"/>
  <c r="W53" i="18"/>
  <c r="W52" i="18"/>
  <c r="W51" i="18"/>
  <c r="W50" i="18"/>
  <c r="W48" i="18"/>
  <c r="W47" i="18"/>
  <c r="W46" i="18"/>
  <c r="W45" i="18"/>
  <c r="W44" i="18"/>
  <c r="W42" i="18"/>
  <c r="W41" i="18"/>
  <c r="W39" i="18"/>
  <c r="W38" i="18"/>
  <c r="W37" i="18"/>
  <c r="W36" i="18"/>
  <c r="W35" i="18"/>
  <c r="W34" i="18"/>
  <c r="R66" i="18"/>
  <c r="R63" i="18"/>
  <c r="R61" i="18"/>
  <c r="R60" i="18"/>
  <c r="R59" i="18"/>
  <c r="R56" i="18"/>
  <c r="R53" i="18"/>
  <c r="R52" i="18"/>
  <c r="R51" i="18"/>
  <c r="R50" i="18"/>
  <c r="R48" i="18"/>
  <c r="R47" i="18"/>
  <c r="R46" i="18"/>
  <c r="R45" i="18"/>
  <c r="R44" i="18"/>
  <c r="R42" i="18"/>
  <c r="R41" i="18"/>
  <c r="R38" i="18"/>
  <c r="R37" i="18"/>
  <c r="R36" i="18"/>
  <c r="R35" i="18"/>
  <c r="R34" i="18"/>
  <c r="M66" i="18"/>
  <c r="M63" i="18"/>
  <c r="M61" i="18"/>
  <c r="M60" i="18"/>
  <c r="M59" i="18"/>
  <c r="M56" i="18"/>
  <c r="M53" i="18"/>
  <c r="M52" i="18"/>
  <c r="M51" i="18"/>
  <c r="M50" i="18"/>
  <c r="M48" i="18"/>
  <c r="M47" i="18"/>
  <c r="M46" i="18"/>
  <c r="M45" i="18"/>
  <c r="M44" i="18"/>
  <c r="M42" i="18"/>
  <c r="M41" i="18"/>
  <c r="M39" i="18"/>
  <c r="M38" i="18"/>
  <c r="M37" i="18"/>
  <c r="M36" i="18"/>
  <c r="M35" i="18"/>
  <c r="M34" i="18"/>
  <c r="H66" i="18"/>
  <c r="H60" i="18"/>
  <c r="H59" i="18"/>
  <c r="H52" i="18"/>
  <c r="H51" i="18"/>
  <c r="H50" i="18"/>
  <c r="H47" i="18"/>
  <c r="H46" i="18"/>
  <c r="H45" i="18"/>
  <c r="H44" i="18"/>
  <c r="H41" i="18"/>
  <c r="M91" i="18" l="1"/>
  <c r="R91" i="18"/>
  <c r="AL97" i="18"/>
  <c r="M57" i="18"/>
  <c r="AB91" i="18"/>
  <c r="BH21" i="3"/>
  <c r="BH15" i="3"/>
  <c r="H91" i="18"/>
  <c r="AG91" i="18"/>
  <c r="H97" i="18"/>
  <c r="AL64" i="18"/>
  <c r="AL91" i="18"/>
  <c r="M97" i="18"/>
  <c r="AG64" i="18"/>
  <c r="W97" i="18"/>
  <c r="AB97" i="18"/>
  <c r="AG97" i="18"/>
  <c r="AG57" i="18"/>
  <c r="W91" i="18"/>
  <c r="R97" i="18"/>
  <c r="AB57" i="18"/>
  <c r="AL57" i="18"/>
  <c r="AB64" i="18"/>
  <c r="W57" i="18"/>
  <c r="W64" i="18"/>
  <c r="R39" i="18"/>
  <c r="R57" i="18" s="1"/>
  <c r="M64" i="18"/>
  <c r="R64" i="18" l="1"/>
  <c r="BH26" i="3"/>
  <c r="H63" i="18"/>
  <c r="H61" i="18"/>
  <c r="H56" i="18"/>
  <c r="H53" i="18"/>
  <c r="H48" i="18"/>
  <c r="H42" i="18"/>
  <c r="H39" i="18"/>
  <c r="H35" i="18"/>
  <c r="H36" i="18"/>
  <c r="H37" i="18"/>
  <c r="H38" i="18"/>
  <c r="H34" i="18"/>
  <c r="AB2" i="18"/>
  <c r="AG2" i="18" s="1"/>
  <c r="AL31" i="18"/>
  <c r="AL28" i="18"/>
  <c r="AL26" i="18"/>
  <c r="AL25" i="18"/>
  <c r="AL23" i="18"/>
  <c r="AL22" i="18"/>
  <c r="AL21" i="18"/>
  <c r="AL20" i="18"/>
  <c r="AL19" i="18"/>
  <c r="AL18" i="18"/>
  <c r="AL17" i="18"/>
  <c r="AL15" i="18"/>
  <c r="AL14" i="18"/>
  <c r="AL13" i="18"/>
  <c r="AL12" i="18"/>
  <c r="AL10" i="18"/>
  <c r="AL9" i="18"/>
  <c r="AL7" i="18"/>
  <c r="AL6" i="18"/>
  <c r="AL5" i="18"/>
  <c r="AG31" i="18"/>
  <c r="AG28" i="18"/>
  <c r="AG26" i="18"/>
  <c r="AG25" i="18"/>
  <c r="AG23" i="18"/>
  <c r="AG22" i="18"/>
  <c r="AG21" i="18"/>
  <c r="AG20" i="18"/>
  <c r="AG19" i="18"/>
  <c r="AG18" i="18"/>
  <c r="AG17" i="18"/>
  <c r="AG15" i="18"/>
  <c r="AG14" i="18"/>
  <c r="AG13" i="18"/>
  <c r="AG12" i="18"/>
  <c r="AG10" i="18"/>
  <c r="AG9" i="18"/>
  <c r="AG7" i="18"/>
  <c r="AG6" i="18"/>
  <c r="AG5" i="18"/>
  <c r="AB31" i="18"/>
  <c r="AB28" i="18"/>
  <c r="AB26" i="18"/>
  <c r="AB25" i="18"/>
  <c r="AB23" i="18"/>
  <c r="AB22" i="18"/>
  <c r="AB21" i="18"/>
  <c r="AB20" i="18"/>
  <c r="AB19" i="18"/>
  <c r="AB18" i="18"/>
  <c r="AB17" i="18"/>
  <c r="AB15" i="18"/>
  <c r="AB14" i="18"/>
  <c r="AB13" i="18"/>
  <c r="AB12" i="18"/>
  <c r="AB10" i="18"/>
  <c r="AB9" i="18"/>
  <c r="AB7" i="18"/>
  <c r="AB6" i="18"/>
  <c r="AB5" i="18"/>
  <c r="W31" i="18"/>
  <c r="W28" i="18"/>
  <c r="W26" i="18"/>
  <c r="W25" i="18"/>
  <c r="W23" i="18"/>
  <c r="W22" i="18"/>
  <c r="W21" i="18"/>
  <c r="W20" i="18"/>
  <c r="W19" i="18"/>
  <c r="W18" i="18"/>
  <c r="W17" i="18"/>
  <c r="W15" i="18"/>
  <c r="W14" i="18"/>
  <c r="W13" i="18"/>
  <c r="W12" i="18"/>
  <c r="W10" i="18"/>
  <c r="W9" i="18"/>
  <c r="W7" i="18"/>
  <c r="W6" i="18"/>
  <c r="W5" i="18"/>
  <c r="R31" i="18"/>
  <c r="R28" i="18"/>
  <c r="R26" i="18"/>
  <c r="R25" i="18"/>
  <c r="R23" i="18"/>
  <c r="R22" i="18"/>
  <c r="R21" i="18"/>
  <c r="R20" i="18"/>
  <c r="R19" i="18"/>
  <c r="R18" i="18"/>
  <c r="R17" i="18"/>
  <c r="R15" i="18"/>
  <c r="R14" i="18"/>
  <c r="R13" i="18"/>
  <c r="R12" i="18"/>
  <c r="R10" i="18"/>
  <c r="R9" i="18"/>
  <c r="R7" i="18"/>
  <c r="R6" i="18"/>
  <c r="R5" i="18"/>
  <c r="M31" i="18"/>
  <c r="M28" i="18"/>
  <c r="M26" i="18"/>
  <c r="M25" i="18"/>
  <c r="M23" i="18"/>
  <c r="M22" i="18"/>
  <c r="M21" i="18"/>
  <c r="M20" i="18"/>
  <c r="M19" i="18"/>
  <c r="M18" i="18"/>
  <c r="M17" i="18"/>
  <c r="M15" i="18"/>
  <c r="M14" i="18"/>
  <c r="M13" i="18"/>
  <c r="M12" i="18"/>
  <c r="M10" i="18"/>
  <c r="M9" i="18"/>
  <c r="M7" i="18"/>
  <c r="M6" i="18"/>
  <c r="M5" i="18"/>
  <c r="H31" i="18"/>
  <c r="H28" i="18"/>
  <c r="H26" i="18"/>
  <c r="H25" i="18"/>
  <c r="H23" i="18"/>
  <c r="H22" i="18"/>
  <c r="H21" i="18"/>
  <c r="H20" i="18"/>
  <c r="H19" i="18"/>
  <c r="H18" i="18"/>
  <c r="H17" i="18"/>
  <c r="H15" i="18"/>
  <c r="H14" i="18"/>
  <c r="H13" i="18"/>
  <c r="H12" i="18"/>
  <c r="H10" i="18"/>
  <c r="H9" i="18"/>
  <c r="H7" i="18"/>
  <c r="H6" i="18"/>
  <c r="H5" i="18"/>
  <c r="BH30" i="3" l="1"/>
  <c r="H57" i="18"/>
  <c r="H64" i="18"/>
  <c r="AL29" i="18"/>
  <c r="AG29" i="18"/>
  <c r="H29" i="18"/>
  <c r="AB29" i="18"/>
  <c r="M29" i="18"/>
  <c r="W29" i="18"/>
  <c r="R29" i="18"/>
  <c r="M2" i="18" l="1"/>
  <c r="R2" i="18" s="1"/>
  <c r="R20" i="3" l="1"/>
  <c r="K24" i="2"/>
  <c r="X96" i="17"/>
  <c r="W96" i="17"/>
  <c r="V96" i="17"/>
  <c r="U96" i="17"/>
  <c r="X94" i="17"/>
  <c r="W94" i="17"/>
  <c r="V94" i="17"/>
  <c r="U94" i="17"/>
  <c r="X93" i="17"/>
  <c r="W93" i="17"/>
  <c r="V93" i="17"/>
  <c r="U93" i="17"/>
  <c r="X91" i="17"/>
  <c r="W91" i="17"/>
  <c r="V91" i="17"/>
  <c r="U91" i="17"/>
  <c r="X89" i="17"/>
  <c r="W89" i="17"/>
  <c r="V89" i="17"/>
  <c r="U89" i="17"/>
  <c r="X88" i="17"/>
  <c r="W88" i="17"/>
  <c r="V88" i="17"/>
  <c r="U88" i="17"/>
  <c r="X87" i="17"/>
  <c r="W87" i="17"/>
  <c r="V87" i="17"/>
  <c r="U87" i="17"/>
  <c r="X86" i="17"/>
  <c r="W86" i="17"/>
  <c r="V86" i="17"/>
  <c r="U86" i="17"/>
  <c r="W85" i="17"/>
  <c r="V85" i="17"/>
  <c r="U85" i="17"/>
  <c r="X84" i="17"/>
  <c r="W84" i="17"/>
  <c r="V84" i="17"/>
  <c r="U84" i="17"/>
  <c r="X83" i="17"/>
  <c r="W83" i="17"/>
  <c r="V83" i="17"/>
  <c r="U83" i="17"/>
  <c r="X81" i="17"/>
  <c r="W81" i="17"/>
  <c r="V81" i="17"/>
  <c r="U81" i="17"/>
  <c r="X80" i="17"/>
  <c r="W80" i="17"/>
  <c r="V80" i="17"/>
  <c r="U80" i="17"/>
  <c r="W79" i="17"/>
  <c r="V79" i="17"/>
  <c r="U79" i="17"/>
  <c r="X78" i="17"/>
  <c r="W78" i="17"/>
  <c r="V78" i="17"/>
  <c r="U78" i="17"/>
  <c r="X77" i="17"/>
  <c r="W77" i="17"/>
  <c r="V77" i="17"/>
  <c r="U77" i="17"/>
  <c r="X76" i="17"/>
  <c r="W76" i="17"/>
  <c r="V76" i="17"/>
  <c r="X75" i="17"/>
  <c r="W75" i="17"/>
  <c r="V75" i="17"/>
  <c r="X74" i="17"/>
  <c r="W74" i="17"/>
  <c r="V74" i="17"/>
  <c r="U74" i="17"/>
  <c r="X73" i="17"/>
  <c r="W73" i="17"/>
  <c r="V73" i="17"/>
  <c r="U73" i="17"/>
  <c r="X71" i="17"/>
  <c r="W71" i="17"/>
  <c r="V71" i="17"/>
  <c r="U71" i="17"/>
  <c r="X69" i="17"/>
  <c r="W69" i="17"/>
  <c r="V69" i="17"/>
  <c r="U69" i="17"/>
  <c r="X68" i="17"/>
  <c r="W68" i="17"/>
  <c r="V68" i="17"/>
  <c r="U68" i="17"/>
  <c r="X67" i="17"/>
  <c r="W67" i="17"/>
  <c r="V67" i="17"/>
  <c r="U67" i="17"/>
  <c r="X66" i="17"/>
  <c r="W66" i="17"/>
  <c r="V66" i="17"/>
  <c r="U66" i="17"/>
  <c r="X65" i="17"/>
  <c r="W65" i="17"/>
  <c r="V65" i="17"/>
  <c r="U65" i="17"/>
  <c r="X64" i="17"/>
  <c r="W64" i="17"/>
  <c r="V64" i="17"/>
  <c r="U64" i="17"/>
  <c r="X63" i="17"/>
  <c r="W63" i="17"/>
  <c r="V63" i="17"/>
  <c r="U63" i="17"/>
  <c r="X62" i="17"/>
  <c r="W62" i="17"/>
  <c r="V62" i="17"/>
  <c r="U62" i="17"/>
  <c r="X61" i="17"/>
  <c r="W61" i="17"/>
  <c r="V61" i="17"/>
  <c r="U61" i="17"/>
  <c r="X60" i="17"/>
  <c r="W60" i="17"/>
  <c r="V60" i="17"/>
  <c r="U60" i="17"/>
  <c r="X58" i="17"/>
  <c r="W58" i="17"/>
  <c r="V58" i="17"/>
  <c r="U58" i="17"/>
  <c r="X57" i="17"/>
  <c r="W57" i="17"/>
  <c r="V57" i="17"/>
  <c r="U57" i="17"/>
  <c r="X56" i="17"/>
  <c r="W56" i="17"/>
  <c r="V56" i="17"/>
  <c r="U56" i="17"/>
  <c r="X55" i="17"/>
  <c r="W55" i="17"/>
  <c r="V55" i="17"/>
  <c r="U55" i="17"/>
  <c r="X54" i="17"/>
  <c r="W54" i="17"/>
  <c r="V54" i="17"/>
  <c r="U54" i="17"/>
  <c r="X53" i="17"/>
  <c r="W53" i="17"/>
  <c r="V53" i="17"/>
  <c r="U53" i="17"/>
  <c r="X47" i="17"/>
  <c r="W47" i="17"/>
  <c r="V47" i="17"/>
  <c r="U47" i="17"/>
  <c r="X46" i="17"/>
  <c r="W46" i="17"/>
  <c r="V46" i="17"/>
  <c r="U46" i="17"/>
  <c r="X45" i="17"/>
  <c r="W45" i="17"/>
  <c r="V45" i="17"/>
  <c r="U45" i="17"/>
  <c r="X43" i="17"/>
  <c r="W43" i="17"/>
  <c r="V43" i="17"/>
  <c r="U43" i="17"/>
  <c r="X41" i="17"/>
  <c r="W41" i="17"/>
  <c r="V41" i="17"/>
  <c r="U41" i="17"/>
  <c r="X40" i="17"/>
  <c r="W40" i="17"/>
  <c r="V40" i="17"/>
  <c r="U40" i="17"/>
  <c r="X39" i="17"/>
  <c r="W39" i="17"/>
  <c r="V39" i="17"/>
  <c r="U39" i="17"/>
  <c r="X38" i="17"/>
  <c r="W38" i="17"/>
  <c r="V38" i="17"/>
  <c r="U38" i="17"/>
  <c r="X37" i="17"/>
  <c r="W37" i="17"/>
  <c r="V37" i="17"/>
  <c r="U37" i="17"/>
  <c r="X36" i="17"/>
  <c r="W36" i="17"/>
  <c r="V36" i="17"/>
  <c r="U36" i="17"/>
  <c r="X35" i="17"/>
  <c r="W35" i="17"/>
  <c r="V35" i="17"/>
  <c r="U35" i="17"/>
  <c r="X33" i="17"/>
  <c r="W33" i="17"/>
  <c r="V33" i="17"/>
  <c r="U33" i="17"/>
  <c r="X32" i="17"/>
  <c r="W32" i="17"/>
  <c r="V32" i="17"/>
  <c r="U32" i="17"/>
  <c r="X31" i="17"/>
  <c r="W31" i="17"/>
  <c r="V31" i="17"/>
  <c r="U31" i="17"/>
  <c r="X30" i="17"/>
  <c r="W30" i="17"/>
  <c r="V30" i="17"/>
  <c r="U30" i="17"/>
  <c r="X29" i="17"/>
  <c r="W29" i="17"/>
  <c r="V29" i="17"/>
  <c r="U29" i="17"/>
  <c r="X28" i="17"/>
  <c r="W28" i="17"/>
  <c r="V28" i="17"/>
  <c r="U28" i="17"/>
  <c r="X27" i="17"/>
  <c r="W27" i="17"/>
  <c r="V27" i="17"/>
  <c r="U27" i="17"/>
  <c r="X25" i="17"/>
  <c r="W25" i="17"/>
  <c r="V25" i="17"/>
  <c r="U25" i="17"/>
  <c r="X24" i="17"/>
  <c r="W24" i="17"/>
  <c r="V24" i="17"/>
  <c r="U24" i="17"/>
  <c r="X23" i="17"/>
  <c r="W23" i="17"/>
  <c r="V23" i="17"/>
  <c r="U23" i="17"/>
  <c r="X20" i="17"/>
  <c r="W20" i="17"/>
  <c r="V20" i="17"/>
  <c r="U20" i="17"/>
  <c r="X18" i="17"/>
  <c r="W18" i="17"/>
  <c r="V18" i="17"/>
  <c r="U18" i="17"/>
  <c r="X17" i="17"/>
  <c r="W17" i="17"/>
  <c r="V17" i="17"/>
  <c r="U17" i="17"/>
  <c r="X16" i="17"/>
  <c r="W16" i="17"/>
  <c r="V16" i="17"/>
  <c r="U16" i="17"/>
  <c r="X15" i="17"/>
  <c r="W15" i="17"/>
  <c r="V15" i="17"/>
  <c r="U15" i="17"/>
  <c r="X14" i="17"/>
  <c r="W14" i="17"/>
  <c r="V14" i="17"/>
  <c r="U14" i="17"/>
  <c r="X13" i="17"/>
  <c r="W13" i="17"/>
  <c r="V13" i="17"/>
  <c r="U13" i="17"/>
  <c r="X12" i="17"/>
  <c r="W12" i="17"/>
  <c r="V12" i="17"/>
  <c r="U12" i="17"/>
  <c r="X11" i="17"/>
  <c r="W11" i="17"/>
  <c r="V11" i="17"/>
  <c r="U11" i="17"/>
  <c r="X10" i="17"/>
  <c r="W10" i="17"/>
  <c r="V10" i="17"/>
  <c r="U10" i="17"/>
  <c r="X9" i="17"/>
  <c r="W9" i="17"/>
  <c r="V9" i="17"/>
  <c r="U9" i="17"/>
  <c r="X8" i="17"/>
  <c r="W8" i="17"/>
  <c r="V8" i="17"/>
  <c r="U8" i="17"/>
  <c r="J49" i="15"/>
  <c r="O48" i="15"/>
  <c r="O49" i="15" s="1"/>
  <c r="AK49" i="15" s="1"/>
  <c r="AR44" i="15"/>
  <c r="AQ44" i="15"/>
  <c r="AP44" i="15"/>
  <c r="AO44" i="15"/>
  <c r="AN44" i="15"/>
  <c r="AM44" i="15"/>
  <c r="AL44" i="15"/>
  <c r="AK44" i="15"/>
  <c r="AJ44" i="15"/>
  <c r="AI44" i="15"/>
  <c r="AG44" i="15"/>
  <c r="AF44" i="15"/>
  <c r="AE44" i="15"/>
  <c r="AD44" i="15"/>
  <c r="AC44" i="15"/>
  <c r="AB44" i="15"/>
  <c r="AA44" i="15"/>
  <c r="Z44" i="15"/>
  <c r="Y44" i="15"/>
  <c r="X44" i="15"/>
  <c r="W44" i="15"/>
  <c r="R44" i="15"/>
  <c r="Q44" i="15"/>
  <c r="P44" i="15"/>
  <c r="O44" i="15"/>
  <c r="N44" i="15"/>
  <c r="M44" i="15"/>
  <c r="L44" i="15"/>
  <c r="K44" i="15"/>
  <c r="J44" i="15"/>
  <c r="I44" i="15"/>
  <c r="H44" i="15"/>
  <c r="G44" i="15"/>
  <c r="F44" i="15"/>
  <c r="AJ41" i="15"/>
  <c r="AJ40" i="15"/>
  <c r="AJ39" i="15"/>
  <c r="AJ38" i="15"/>
  <c r="AJ37" i="15"/>
  <c r="AJ36" i="15"/>
  <c r="AK35" i="15"/>
  <c r="AJ35" i="15"/>
  <c r="O35" i="15"/>
  <c r="AJ34" i="15"/>
  <c r="AJ33" i="15"/>
  <c r="AR31" i="15"/>
  <c r="AQ31" i="15"/>
  <c r="AP31" i="15"/>
  <c r="AO31" i="15"/>
  <c r="AN31" i="15"/>
  <c r="AM31" i="15"/>
  <c r="AL31" i="15"/>
  <c r="AK31" i="15"/>
  <c r="AJ31" i="15"/>
  <c r="AI31" i="15"/>
  <c r="AG31" i="15"/>
  <c r="AF31" i="15"/>
  <c r="AE31" i="15"/>
  <c r="AD31" i="15"/>
  <c r="AC31" i="15"/>
  <c r="AB31" i="15"/>
  <c r="AA31" i="15"/>
  <c r="Z31" i="15"/>
  <c r="Y31" i="15"/>
  <c r="X31" i="15"/>
  <c r="W31" i="15"/>
  <c r="R31" i="15"/>
  <c r="Q31" i="15"/>
  <c r="P31" i="15"/>
  <c r="O31" i="15"/>
  <c r="N31" i="15"/>
  <c r="M31" i="15"/>
  <c r="L31" i="15"/>
  <c r="K31" i="15"/>
  <c r="J31" i="15"/>
  <c r="I31" i="15"/>
  <c r="H31" i="15"/>
  <c r="G31" i="15"/>
  <c r="F31" i="15"/>
  <c r="AK29" i="15"/>
  <c r="AJ29" i="15"/>
  <c r="AK28" i="15"/>
  <c r="AJ28" i="15"/>
  <c r="AK27" i="15"/>
  <c r="AJ27" i="15"/>
  <c r="AK26" i="15"/>
  <c r="AJ26" i="15"/>
  <c r="AR23" i="15"/>
  <c r="AQ23" i="15"/>
  <c r="AP23" i="15"/>
  <c r="AJ23" i="15"/>
  <c r="AJ22" i="15"/>
  <c r="AR21" i="15"/>
  <c r="AQ21" i="15"/>
  <c r="AP21" i="15"/>
  <c r="AO21" i="15"/>
  <c r="AJ21" i="15"/>
  <c r="AG21" i="15"/>
  <c r="AC21" i="15"/>
  <c r="AO20" i="15"/>
  <c r="AJ20" i="15"/>
  <c r="AC20" i="15"/>
  <c r="V20" i="15"/>
  <c r="U20" i="15" s="1"/>
  <c r="AK19" i="15"/>
  <c r="H19" i="15"/>
  <c r="AK18" i="15"/>
  <c r="AJ18" i="15"/>
  <c r="H18" i="15"/>
  <c r="AK17" i="15"/>
  <c r="AK16" i="15"/>
  <c r="H16" i="15"/>
  <c r="AK15" i="15"/>
  <c r="AJ15" i="15"/>
  <c r="AK14" i="15"/>
  <c r="AJ14" i="15"/>
  <c r="AK13" i="15"/>
  <c r="AJ13" i="15"/>
  <c r="H13" i="15"/>
  <c r="H17" i="15" s="1"/>
  <c r="AK12" i="15"/>
  <c r="AJ12" i="15"/>
  <c r="AK11" i="15"/>
  <c r="AJ11" i="15"/>
  <c r="L11" i="15"/>
  <c r="K11" i="15"/>
  <c r="K18" i="15" s="1"/>
  <c r="J11" i="15"/>
  <c r="J19" i="15" s="1"/>
  <c r="AJ10" i="15"/>
  <c r="V10" i="15"/>
  <c r="U10" i="15"/>
  <c r="AJ9" i="15"/>
  <c r="V9" i="15"/>
  <c r="U9" i="15"/>
  <c r="AJ8" i="15"/>
  <c r="V8" i="15"/>
  <c r="U8" i="15"/>
  <c r="AJ7" i="15"/>
  <c r="V7" i="15"/>
  <c r="U7" i="15"/>
  <c r="AJ6" i="15"/>
  <c r="V6" i="15"/>
  <c r="U6" i="15"/>
  <c r="AL5" i="15"/>
  <c r="D52" i="13"/>
  <c r="C52" i="13"/>
  <c r="E52" i="13" s="1"/>
  <c r="E50" i="13"/>
  <c r="B50" i="13"/>
  <c r="B49" i="13"/>
  <c r="D48" i="13"/>
  <c r="E48" i="13" s="1"/>
  <c r="E46" i="13"/>
  <c r="D46" i="13"/>
  <c r="D45" i="13"/>
  <c r="C36" i="13"/>
  <c r="E34" i="13"/>
  <c r="D34" i="13"/>
  <c r="B34" i="13"/>
  <c r="B33" i="13"/>
  <c r="E32" i="13"/>
  <c r="D32" i="13"/>
  <c r="E30" i="13"/>
  <c r="D30" i="13"/>
  <c r="D29" i="13"/>
  <c r="E23" i="13"/>
  <c r="D23" i="13"/>
  <c r="D20" i="13"/>
  <c r="E19" i="13"/>
  <c r="D19" i="13"/>
  <c r="E17" i="13"/>
  <c r="D16" i="13"/>
  <c r="C16" i="13"/>
  <c r="D17" i="13" s="1"/>
  <c r="D6" i="13"/>
  <c r="E6" i="13" s="1"/>
  <c r="H55" i="11"/>
  <c r="H49" i="11"/>
  <c r="H48" i="11"/>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R41" i="10"/>
  <c r="Q41" i="10"/>
  <c r="P41" i="10"/>
  <c r="O41" i="10"/>
  <c r="N41" i="10"/>
  <c r="M41" i="10"/>
  <c r="L41" i="10"/>
  <c r="K41" i="10"/>
  <c r="AP6" i="10"/>
  <c r="AO6" i="10"/>
  <c r="AN6" i="10"/>
  <c r="AM6" i="10"/>
  <c r="AL6" i="10"/>
  <c r="AK6" i="10"/>
  <c r="AJ6" i="10"/>
  <c r="AI6" i="10"/>
  <c r="AH6" i="10"/>
  <c r="AG6" i="10"/>
  <c r="AF6" i="10"/>
  <c r="AE6" i="10"/>
  <c r="AD6" i="10"/>
  <c r="AC6" i="10"/>
  <c r="AB6" i="10"/>
  <c r="AA6" i="10"/>
  <c r="N6" i="10"/>
  <c r="M6" i="10"/>
  <c r="L6" i="10"/>
  <c r="K6" i="10"/>
  <c r="I37" i="9"/>
  <c r="H37" i="9"/>
  <c r="G37" i="9"/>
  <c r="F37" i="9"/>
  <c r="E37" i="9"/>
  <c r="D37" i="9"/>
  <c r="C37"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N50" i="8"/>
  <c r="R40" i="8"/>
  <c r="M40" i="8"/>
  <c r="H40" i="8"/>
  <c r="R38" i="8"/>
  <c r="M38" i="8"/>
  <c r="H38" i="8"/>
  <c r="S37" i="8"/>
  <c r="Q37" i="8"/>
  <c r="P37" i="8"/>
  <c r="O37" i="8"/>
  <c r="N37" i="8"/>
  <c r="L37" i="8"/>
  <c r="K37" i="8"/>
  <c r="J37" i="8"/>
  <c r="I37" i="8"/>
  <c r="G37" i="8"/>
  <c r="F37" i="8"/>
  <c r="E37" i="8"/>
  <c r="D37" i="8"/>
  <c r="R36" i="8"/>
  <c r="M36" i="8"/>
  <c r="H36" i="8"/>
  <c r="R35" i="8"/>
  <c r="M35" i="8"/>
  <c r="H35" i="8"/>
  <c r="C33" i="8"/>
  <c r="R27" i="8"/>
  <c r="M27" i="8"/>
  <c r="H27" i="8"/>
  <c r="S24" i="8"/>
  <c r="Q24" i="8"/>
  <c r="P24" i="8"/>
  <c r="O24" i="8"/>
  <c r="N24" i="8"/>
  <c r="L24" i="8"/>
  <c r="K24" i="8"/>
  <c r="J24" i="8"/>
  <c r="I24" i="8"/>
  <c r="G24" i="8"/>
  <c r="F24" i="8"/>
  <c r="E24" i="8"/>
  <c r="D24" i="8"/>
  <c r="R23" i="8"/>
  <c r="M23" i="8"/>
  <c r="H23" i="8"/>
  <c r="R22" i="8"/>
  <c r="M22" i="8"/>
  <c r="H22" i="8"/>
  <c r="C20" i="8"/>
  <c r="R14" i="8"/>
  <c r="M14" i="8"/>
  <c r="H14" i="8"/>
  <c r="S13" i="8"/>
  <c r="Q13" i="8"/>
  <c r="P13" i="8"/>
  <c r="O13" i="8"/>
  <c r="N13" i="8"/>
  <c r="L13" i="8"/>
  <c r="K13" i="8"/>
  <c r="J13" i="8"/>
  <c r="I13" i="8"/>
  <c r="G13" i="8"/>
  <c r="F13" i="8"/>
  <c r="E13" i="8"/>
  <c r="D13" i="8"/>
  <c r="R12" i="8"/>
  <c r="M12" i="8"/>
  <c r="H12" i="8"/>
  <c r="H13" i="8" s="1"/>
  <c r="R11" i="8"/>
  <c r="M11" i="8"/>
  <c r="H11" i="8"/>
  <c r="C9" i="8"/>
  <c r="C17" i="8"/>
  <c r="C30" i="8" s="1"/>
  <c r="T152" i="7"/>
  <c r="S152" i="7"/>
  <c r="R152" i="7"/>
  <c r="Q152" i="7"/>
  <c r="P152" i="7"/>
  <c r="O152" i="7"/>
  <c r="N152" i="7"/>
  <c r="M152" i="7"/>
  <c r="L152" i="7"/>
  <c r="K152" i="7"/>
  <c r="J152" i="7"/>
  <c r="I152" i="7"/>
  <c r="H152" i="7"/>
  <c r="G152" i="7"/>
  <c r="F152" i="7"/>
  <c r="E152" i="7"/>
  <c r="D152" i="7"/>
  <c r="R131" i="7"/>
  <c r="T127" i="7"/>
  <c r="T131" i="7" s="1"/>
  <c r="S127" i="7"/>
  <c r="R127" i="7"/>
  <c r="R155" i="7" s="1"/>
  <c r="Q127" i="7"/>
  <c r="Q131" i="7" s="1"/>
  <c r="Q138" i="7" s="1"/>
  <c r="Q143" i="7" s="1"/>
  <c r="Q146" i="7" s="1"/>
  <c r="Q147" i="7" s="1"/>
  <c r="P127" i="7"/>
  <c r="P131" i="7" s="1"/>
  <c r="P132" i="7" s="1"/>
  <c r="O127" i="7"/>
  <c r="O155" i="7" s="1"/>
  <c r="N127" i="7"/>
  <c r="N155" i="7" s="1"/>
  <c r="M127" i="7"/>
  <c r="M131" i="7" s="1"/>
  <c r="L127" i="7"/>
  <c r="L155" i="7" s="1"/>
  <c r="K127" i="7"/>
  <c r="J127" i="7"/>
  <c r="J155" i="7" s="1"/>
  <c r="I127" i="7"/>
  <c r="I131" i="7" s="1"/>
  <c r="I138" i="7" s="1"/>
  <c r="I143" i="7" s="1"/>
  <c r="I146" i="7" s="1"/>
  <c r="I147" i="7" s="1"/>
  <c r="H127" i="7"/>
  <c r="H131" i="7" s="1"/>
  <c r="H132" i="7" s="1"/>
  <c r="G127" i="7"/>
  <c r="G155" i="7" s="1"/>
  <c r="F127" i="7"/>
  <c r="F155" i="7" s="1"/>
  <c r="E127" i="7"/>
  <c r="E131" i="7" s="1"/>
  <c r="E132" i="7" s="1"/>
  <c r="D127" i="7"/>
  <c r="D131" i="7" s="1"/>
  <c r="T120" i="7"/>
  <c r="S120" i="7"/>
  <c r="R120" i="7"/>
  <c r="Q120" i="7"/>
  <c r="P120" i="7"/>
  <c r="O120" i="7"/>
  <c r="N120" i="7"/>
  <c r="M120" i="7"/>
  <c r="L120" i="7"/>
  <c r="K120" i="7"/>
  <c r="J120" i="7"/>
  <c r="I120" i="7"/>
  <c r="H120" i="7"/>
  <c r="G120" i="7"/>
  <c r="F120" i="7"/>
  <c r="E120" i="7"/>
  <c r="D120" i="7"/>
  <c r="T102" i="7"/>
  <c r="S102" i="7"/>
  <c r="R102" i="7"/>
  <c r="Q102" i="7"/>
  <c r="P102" i="7"/>
  <c r="O102" i="7"/>
  <c r="N102" i="7"/>
  <c r="M102" i="7"/>
  <c r="L102" i="7"/>
  <c r="K102" i="7"/>
  <c r="J102" i="7"/>
  <c r="I102" i="7"/>
  <c r="H102" i="7"/>
  <c r="G102" i="7"/>
  <c r="F102" i="7"/>
  <c r="E102" i="7"/>
  <c r="D102" i="7"/>
  <c r="S96" i="7"/>
  <c r="S111" i="7" s="1"/>
  <c r="R96" i="7"/>
  <c r="R111" i="7" s="1"/>
  <c r="Q96" i="7"/>
  <c r="P96" i="7"/>
  <c r="O96" i="7"/>
  <c r="O111" i="7" s="1"/>
  <c r="N96" i="7"/>
  <c r="M96" i="7"/>
  <c r="M111" i="7" s="1"/>
  <c r="L96" i="7"/>
  <c r="L111" i="7" s="1"/>
  <c r="K96" i="7"/>
  <c r="K111" i="7" s="1"/>
  <c r="J96" i="7"/>
  <c r="J111" i="7" s="1"/>
  <c r="I96" i="7"/>
  <c r="H96" i="7"/>
  <c r="G96" i="7"/>
  <c r="G111" i="7" s="1"/>
  <c r="F96" i="7"/>
  <c r="E96" i="7"/>
  <c r="E111" i="7" s="1"/>
  <c r="D96" i="7"/>
  <c r="D111" i="7" s="1"/>
  <c r="T95" i="7"/>
  <c r="S95" i="7"/>
  <c r="R95" i="7"/>
  <c r="Q95" i="7"/>
  <c r="P95" i="7"/>
  <c r="O95" i="7"/>
  <c r="N95" i="7"/>
  <c r="M95" i="7"/>
  <c r="L95" i="7"/>
  <c r="K95" i="7"/>
  <c r="J95" i="7"/>
  <c r="I95" i="7"/>
  <c r="H95" i="7"/>
  <c r="G95" i="7"/>
  <c r="F95" i="7"/>
  <c r="E95" i="7"/>
  <c r="D95" i="7"/>
  <c r="R90" i="7"/>
  <c r="R91" i="7" s="1"/>
  <c r="T87" i="7"/>
  <c r="T90" i="7" s="1"/>
  <c r="T91" i="7" s="1"/>
  <c r="S87" i="7"/>
  <c r="S90" i="7" s="1"/>
  <c r="S91" i="7" s="1"/>
  <c r="R87" i="7"/>
  <c r="Q87" i="7"/>
  <c r="Q90" i="7" s="1"/>
  <c r="Q91" i="7" s="1"/>
  <c r="P87" i="7"/>
  <c r="P90" i="7" s="1"/>
  <c r="P91" i="7" s="1"/>
  <c r="O87" i="7"/>
  <c r="O90" i="7" s="1"/>
  <c r="O91" i="7" s="1"/>
  <c r="N87" i="7"/>
  <c r="N90" i="7" s="1"/>
  <c r="N91" i="7" s="1"/>
  <c r="M87" i="7"/>
  <c r="M90" i="7" s="1"/>
  <c r="M91" i="7" s="1"/>
  <c r="L87" i="7"/>
  <c r="L90" i="7" s="1"/>
  <c r="L91" i="7" s="1"/>
  <c r="K87" i="7"/>
  <c r="K90" i="7" s="1"/>
  <c r="K91" i="7" s="1"/>
  <c r="J87" i="7"/>
  <c r="J90" i="7" s="1"/>
  <c r="J91" i="7" s="1"/>
  <c r="I87" i="7"/>
  <c r="I90" i="7" s="1"/>
  <c r="I91" i="7" s="1"/>
  <c r="H87" i="7"/>
  <c r="H90" i="7" s="1"/>
  <c r="H91" i="7" s="1"/>
  <c r="G87" i="7"/>
  <c r="G90" i="7" s="1"/>
  <c r="G91" i="7" s="1"/>
  <c r="F87" i="7"/>
  <c r="F90" i="7" s="1"/>
  <c r="F91" i="7" s="1"/>
  <c r="E87" i="7"/>
  <c r="E90" i="7" s="1"/>
  <c r="E91" i="7" s="1"/>
  <c r="D87" i="7"/>
  <c r="D90" i="7" s="1"/>
  <c r="D91" i="7" s="1"/>
  <c r="T84" i="7"/>
  <c r="S84" i="7"/>
  <c r="R84" i="7"/>
  <c r="Q84" i="7"/>
  <c r="P84" i="7"/>
  <c r="O84" i="7"/>
  <c r="N84" i="7"/>
  <c r="M84" i="7"/>
  <c r="L84" i="7"/>
  <c r="K84" i="7"/>
  <c r="J84" i="7"/>
  <c r="I84" i="7"/>
  <c r="H84" i="7"/>
  <c r="G84" i="7"/>
  <c r="F84" i="7"/>
  <c r="E84" i="7"/>
  <c r="D84" i="7"/>
  <c r="Q72" i="7"/>
  <c r="P72" i="7"/>
  <c r="L72" i="7"/>
  <c r="H72" i="7"/>
  <c r="D72" i="7"/>
  <c r="R69" i="7"/>
  <c r="Q69" i="7"/>
  <c r="Q68" i="7" s="1"/>
  <c r="P69" i="7"/>
  <c r="L69" i="7"/>
  <c r="L68" i="7" s="1"/>
  <c r="H69" i="7"/>
  <c r="H68" i="7" s="1"/>
  <c r="H66" i="7" s="1"/>
  <c r="D69" i="7"/>
  <c r="S68" i="7"/>
  <c r="R68" i="7"/>
  <c r="P68" i="7"/>
  <c r="O68" i="7"/>
  <c r="N68" i="7"/>
  <c r="N66" i="7" s="1"/>
  <c r="M68" i="7"/>
  <c r="M66" i="7" s="1"/>
  <c r="K68" i="7"/>
  <c r="J68" i="7"/>
  <c r="I68" i="7"/>
  <c r="G68" i="7"/>
  <c r="F68" i="7"/>
  <c r="E68" i="7"/>
  <c r="E66" i="7" s="1"/>
  <c r="D68" i="7"/>
  <c r="D66" i="7" s="1"/>
  <c r="R66" i="7"/>
  <c r="O66" i="7"/>
  <c r="J66" i="7"/>
  <c r="I66" i="7"/>
  <c r="G66" i="7"/>
  <c r="F66" i="7"/>
  <c r="K66" i="7"/>
  <c r="T61" i="7"/>
  <c r="Q61" i="7"/>
  <c r="P61" i="7"/>
  <c r="L61" i="7"/>
  <c r="H61" i="7"/>
  <c r="D61" i="7"/>
  <c r="T58" i="7"/>
  <c r="Q58" i="7"/>
  <c r="P58" i="7"/>
  <c r="L58" i="7"/>
  <c r="H58" i="7"/>
  <c r="D58" i="7"/>
  <c r="T55" i="7"/>
  <c r="Q55" i="7"/>
  <c r="P55" i="7"/>
  <c r="L55" i="7"/>
  <c r="H55" i="7"/>
  <c r="D55" i="7"/>
  <c r="S54" i="7"/>
  <c r="S52" i="7" s="1"/>
  <c r="R54" i="7"/>
  <c r="R52" i="7" s="1"/>
  <c r="O54" i="7"/>
  <c r="O52" i="7" s="1"/>
  <c r="N54" i="7"/>
  <c r="N52" i="7" s="1"/>
  <c r="M54" i="7"/>
  <c r="M52" i="7" s="1"/>
  <c r="K54" i="7"/>
  <c r="J54" i="7"/>
  <c r="I54" i="7"/>
  <c r="G54" i="7"/>
  <c r="G52" i="7" s="1"/>
  <c r="F54" i="7"/>
  <c r="F52" i="7" s="1"/>
  <c r="E54" i="7"/>
  <c r="E52" i="7" s="1"/>
  <c r="K52" i="7"/>
  <c r="I52" i="7"/>
  <c r="J52" i="7"/>
  <c r="T51" i="7"/>
  <c r="S51" i="7"/>
  <c r="R51" i="7"/>
  <c r="Q51" i="7"/>
  <c r="P51" i="7"/>
  <c r="O51" i="7"/>
  <c r="N51" i="7"/>
  <c r="M51" i="7"/>
  <c r="L51" i="7"/>
  <c r="K51" i="7"/>
  <c r="J51" i="7"/>
  <c r="I51" i="7"/>
  <c r="H51" i="7"/>
  <c r="G51" i="7"/>
  <c r="F51" i="7"/>
  <c r="E51" i="7"/>
  <c r="D51" i="7"/>
  <c r="T40" i="7"/>
  <c r="S40" i="7"/>
  <c r="R40" i="7"/>
  <c r="Q40" i="7"/>
  <c r="P40" i="7"/>
  <c r="O40" i="7"/>
  <c r="N40" i="7"/>
  <c r="M40" i="7"/>
  <c r="L40" i="7"/>
  <c r="K40" i="7"/>
  <c r="J40" i="7"/>
  <c r="I40" i="7"/>
  <c r="H40" i="7"/>
  <c r="G40" i="7"/>
  <c r="F40" i="7"/>
  <c r="E40" i="7"/>
  <c r="D40" i="7"/>
  <c r="T37" i="7"/>
  <c r="S37" i="7"/>
  <c r="S43" i="7" s="1"/>
  <c r="R37" i="7"/>
  <c r="Q37" i="7"/>
  <c r="Q46" i="7" s="1"/>
  <c r="Q47" i="7" s="1"/>
  <c r="P37" i="7"/>
  <c r="P43" i="7" s="1"/>
  <c r="O37" i="7"/>
  <c r="O43" i="7" s="1"/>
  <c r="N37" i="7"/>
  <c r="M37" i="7"/>
  <c r="L37" i="7"/>
  <c r="K37" i="7"/>
  <c r="K43" i="7" s="1"/>
  <c r="J37" i="7"/>
  <c r="I37" i="7"/>
  <c r="I46" i="7" s="1"/>
  <c r="I47" i="7" s="1"/>
  <c r="H37" i="7"/>
  <c r="H43" i="7" s="1"/>
  <c r="G37" i="7"/>
  <c r="G43" i="7" s="1"/>
  <c r="F37" i="7"/>
  <c r="E37" i="7"/>
  <c r="D37" i="7"/>
  <c r="T36" i="7"/>
  <c r="S36" i="7"/>
  <c r="R36" i="7"/>
  <c r="Q36" i="7"/>
  <c r="P36" i="7"/>
  <c r="O36" i="7"/>
  <c r="N36" i="7"/>
  <c r="M36" i="7"/>
  <c r="L36" i="7"/>
  <c r="K36" i="7"/>
  <c r="J36" i="7"/>
  <c r="I36" i="7"/>
  <c r="H36" i="7"/>
  <c r="G36" i="7"/>
  <c r="F36" i="7"/>
  <c r="E36" i="7"/>
  <c r="D36" i="7"/>
  <c r="S23" i="7"/>
  <c r="R23" i="7"/>
  <c r="Q23" i="7"/>
  <c r="P23" i="7"/>
  <c r="O23" i="7"/>
  <c r="N23" i="7"/>
  <c r="M23" i="7"/>
  <c r="L23" i="7"/>
  <c r="K23" i="7"/>
  <c r="J23" i="7"/>
  <c r="I23" i="7"/>
  <c r="H23" i="7"/>
  <c r="G23" i="7"/>
  <c r="F23" i="7"/>
  <c r="E23" i="7"/>
  <c r="D23" i="7"/>
  <c r="S20" i="7"/>
  <c r="R20" i="7"/>
  <c r="R19" i="7" s="1"/>
  <c r="R18" i="7" s="1"/>
  <c r="Q20" i="7"/>
  <c r="P20" i="7"/>
  <c r="P19" i="7" s="1"/>
  <c r="P18" i="7" s="1"/>
  <c r="O20" i="7"/>
  <c r="O19" i="7" s="1"/>
  <c r="O18" i="7" s="1"/>
  <c r="N20" i="7"/>
  <c r="N19" i="7" s="1"/>
  <c r="N18" i="7" s="1"/>
  <c r="M20" i="7"/>
  <c r="L20" i="7"/>
  <c r="K20" i="7"/>
  <c r="J20" i="7"/>
  <c r="J19" i="7" s="1"/>
  <c r="J18" i="7" s="1"/>
  <c r="I20" i="7"/>
  <c r="H20" i="7"/>
  <c r="H19" i="7" s="1"/>
  <c r="H18" i="7" s="1"/>
  <c r="G20" i="7"/>
  <c r="F20" i="7"/>
  <c r="F19" i="7" s="1"/>
  <c r="F18" i="7" s="1"/>
  <c r="E20" i="7"/>
  <c r="D20" i="7"/>
  <c r="D19" i="7" s="1"/>
  <c r="D18" i="7" s="1"/>
  <c r="S19" i="7"/>
  <c r="S18" i="7" s="1"/>
  <c r="L19" i="7"/>
  <c r="L18" i="7" s="1"/>
  <c r="K19" i="7"/>
  <c r="K18" i="7" s="1"/>
  <c r="K114" i="7" s="1"/>
  <c r="G19" i="7"/>
  <c r="G18" i="7" s="1"/>
  <c r="G114" i="7" s="1"/>
  <c r="T18" i="7"/>
  <c r="T14" i="7"/>
  <c r="S14" i="7"/>
  <c r="R14" i="7"/>
  <c r="Q14" i="7"/>
  <c r="P14" i="7"/>
  <c r="O14" i="7"/>
  <c r="N14" i="7"/>
  <c r="M14" i="7"/>
  <c r="L14" i="7"/>
  <c r="K14" i="7"/>
  <c r="J14" i="7"/>
  <c r="I14" i="7"/>
  <c r="H14" i="7"/>
  <c r="G14" i="7"/>
  <c r="F14" i="7"/>
  <c r="E14" i="7"/>
  <c r="D14" i="7"/>
  <c r="T11" i="7"/>
  <c r="S11" i="7"/>
  <c r="R11" i="7"/>
  <c r="Q11" i="7"/>
  <c r="P11" i="7"/>
  <c r="O11" i="7"/>
  <c r="N11" i="7"/>
  <c r="M11" i="7"/>
  <c r="L11" i="7"/>
  <c r="K11" i="7"/>
  <c r="J11" i="7"/>
  <c r="I11" i="7"/>
  <c r="H11" i="7"/>
  <c r="G11" i="7"/>
  <c r="F11" i="7"/>
  <c r="E11" i="7"/>
  <c r="D11" i="7"/>
  <c r="T8" i="7"/>
  <c r="S8" i="7"/>
  <c r="R8" i="7"/>
  <c r="Q8" i="7"/>
  <c r="P8" i="7"/>
  <c r="P7" i="7" s="1"/>
  <c r="P6" i="7" s="1"/>
  <c r="O8" i="7"/>
  <c r="N8" i="7"/>
  <c r="M8" i="7"/>
  <c r="M7" i="7" s="1"/>
  <c r="M6" i="7" s="1"/>
  <c r="L8" i="7"/>
  <c r="K8" i="7"/>
  <c r="J8" i="7"/>
  <c r="I8" i="7"/>
  <c r="H8" i="7"/>
  <c r="H7" i="7" s="1"/>
  <c r="H6" i="7" s="1"/>
  <c r="G8" i="7"/>
  <c r="F8" i="7"/>
  <c r="E8" i="7"/>
  <c r="D8" i="7"/>
  <c r="T5" i="7"/>
  <c r="S5" i="7"/>
  <c r="R5" i="7"/>
  <c r="Q5" i="7"/>
  <c r="P5" i="7"/>
  <c r="O5" i="7"/>
  <c r="N5" i="7"/>
  <c r="M5" i="7"/>
  <c r="L5" i="7"/>
  <c r="K5" i="7"/>
  <c r="J5" i="7"/>
  <c r="I5" i="7"/>
  <c r="H5" i="7"/>
  <c r="G5" i="7"/>
  <c r="F5" i="7"/>
  <c r="E5" i="7"/>
  <c r="D5" i="7"/>
  <c r="E5" i="5"/>
  <c r="D5" i="5"/>
  <c r="F4" i="5"/>
  <c r="H27" i="4"/>
  <c r="G27" i="4"/>
  <c r="F27" i="4"/>
  <c r="E27" i="4"/>
  <c r="D27" i="4"/>
  <c r="P26" i="4"/>
  <c r="O26" i="4"/>
  <c r="N26" i="4"/>
  <c r="M26" i="4"/>
  <c r="L26" i="4"/>
  <c r="K26" i="4"/>
  <c r="J26" i="4"/>
  <c r="J27" i="4" s="1"/>
  <c r="J29" i="4" s="1"/>
  <c r="K28" i="4" s="1"/>
  <c r="I26" i="4"/>
  <c r="I27" i="4" s="1"/>
  <c r="K18" i="4"/>
  <c r="P12" i="4"/>
  <c r="O12" i="4"/>
  <c r="N12" i="4"/>
  <c r="M12" i="4"/>
  <c r="L12" i="4"/>
  <c r="P9" i="4"/>
  <c r="O9" i="4"/>
  <c r="O18" i="4" s="1"/>
  <c r="N9" i="4"/>
  <c r="N18" i="4" s="1"/>
  <c r="M9" i="4"/>
  <c r="M18" i="4" s="1"/>
  <c r="L9" i="4"/>
  <c r="L18" i="4" s="1"/>
  <c r="L27" i="4" s="1"/>
  <c r="L29" i="4" s="1"/>
  <c r="BG95" i="3"/>
  <c r="BE95" i="3"/>
  <c r="BD95" i="3"/>
  <c r="BC95" i="3"/>
  <c r="BB95" i="3"/>
  <c r="AZ95" i="3"/>
  <c r="AY95" i="3"/>
  <c r="AX95" i="3"/>
  <c r="AW95" i="3"/>
  <c r="AU95" i="3"/>
  <c r="AT95" i="3"/>
  <c r="AS95" i="3"/>
  <c r="AR95" i="3"/>
  <c r="AR96" i="3" s="1"/>
  <c r="AR98" i="3" s="1"/>
  <c r="AP95" i="3"/>
  <c r="AO95" i="3"/>
  <c r="AN95" i="3"/>
  <c r="AM95" i="3"/>
  <c r="AK95" i="3"/>
  <c r="AJ95" i="3"/>
  <c r="AI95" i="3"/>
  <c r="AH95" i="3"/>
  <c r="AF95" i="3"/>
  <c r="AE95" i="3"/>
  <c r="AD95" i="3"/>
  <c r="AC95" i="3"/>
  <c r="AA95" i="3"/>
  <c r="Z95" i="3"/>
  <c r="Y95" i="3"/>
  <c r="X95" i="3"/>
  <c r="V95" i="3"/>
  <c r="U95" i="3"/>
  <c r="T95" i="3"/>
  <c r="S95" i="3"/>
  <c r="Q95" i="3"/>
  <c r="P95" i="3"/>
  <c r="O95" i="3"/>
  <c r="N95" i="3"/>
  <c r="L95" i="3"/>
  <c r="K95" i="3"/>
  <c r="J95" i="3"/>
  <c r="I95" i="3"/>
  <c r="G95" i="3"/>
  <c r="F95" i="3"/>
  <c r="E95" i="3"/>
  <c r="D95" i="3"/>
  <c r="BG84" i="3"/>
  <c r="BE84" i="3"/>
  <c r="BD84" i="3"/>
  <c r="BC84" i="3"/>
  <c r="BB84" i="3"/>
  <c r="AZ84" i="3"/>
  <c r="AY84" i="3"/>
  <c r="AX84" i="3"/>
  <c r="AW84" i="3"/>
  <c r="AU84" i="3"/>
  <c r="AT84" i="3"/>
  <c r="AS84" i="3"/>
  <c r="AP84" i="3"/>
  <c r="AO84" i="3"/>
  <c r="AN84" i="3"/>
  <c r="AM84" i="3"/>
  <c r="AK84" i="3"/>
  <c r="AJ84" i="3"/>
  <c r="AI84" i="3"/>
  <c r="AH84" i="3"/>
  <c r="AF84" i="3"/>
  <c r="AE84" i="3"/>
  <c r="AD84" i="3"/>
  <c r="AC84" i="3"/>
  <c r="AA84" i="3"/>
  <c r="Z84" i="3"/>
  <c r="Y84" i="3"/>
  <c r="X84" i="3"/>
  <c r="V84" i="3"/>
  <c r="U84" i="3"/>
  <c r="T84" i="3"/>
  <c r="S84" i="3"/>
  <c r="Q84" i="3"/>
  <c r="P84" i="3"/>
  <c r="O84" i="3"/>
  <c r="N84" i="3"/>
  <c r="L84" i="3"/>
  <c r="K84" i="3"/>
  <c r="J84" i="3"/>
  <c r="I84" i="3"/>
  <c r="G84" i="3"/>
  <c r="F84" i="3"/>
  <c r="E84" i="3"/>
  <c r="D84" i="3"/>
  <c r="AM75" i="3"/>
  <c r="V75" i="3"/>
  <c r="U75" i="3"/>
  <c r="BG73" i="3"/>
  <c r="BG75" i="3" s="1"/>
  <c r="BE73" i="3"/>
  <c r="BE75" i="3" s="1"/>
  <c r="BD73" i="3"/>
  <c r="BD75" i="3" s="1"/>
  <c r="BC73" i="3"/>
  <c r="BC75" i="3" s="1"/>
  <c r="BB73" i="3"/>
  <c r="BB75" i="3" s="1"/>
  <c r="AZ73" i="3"/>
  <c r="AZ75" i="3" s="1"/>
  <c r="AY73" i="3"/>
  <c r="AY75" i="3" s="1"/>
  <c r="AX73" i="3"/>
  <c r="AX75" i="3" s="1"/>
  <c r="AW73" i="3"/>
  <c r="AW75" i="3" s="1"/>
  <c r="AU73" i="3"/>
  <c r="AU75" i="3" s="1"/>
  <c r="AT73" i="3"/>
  <c r="AT75" i="3" s="1"/>
  <c r="AS73" i="3"/>
  <c r="AS75" i="3" s="1"/>
  <c r="AR73" i="3"/>
  <c r="AP73" i="3"/>
  <c r="AP75" i="3" s="1"/>
  <c r="AO73" i="3"/>
  <c r="AO75" i="3" s="1"/>
  <c r="AN73" i="3"/>
  <c r="AN75" i="3" s="1"/>
  <c r="AK73" i="3"/>
  <c r="AK75" i="3" s="1"/>
  <c r="AJ73" i="3"/>
  <c r="AJ75" i="3" s="1"/>
  <c r="AI73" i="3"/>
  <c r="AI75" i="3" s="1"/>
  <c r="AH73" i="3"/>
  <c r="AH75" i="3" s="1"/>
  <c r="AF73" i="3"/>
  <c r="AF75" i="3" s="1"/>
  <c r="AE73" i="3"/>
  <c r="AE75" i="3" s="1"/>
  <c r="AD73" i="3"/>
  <c r="AD75" i="3" s="1"/>
  <c r="AC73" i="3"/>
  <c r="AC75" i="3" s="1"/>
  <c r="AA73" i="3"/>
  <c r="AA75" i="3" s="1"/>
  <c r="Z73" i="3"/>
  <c r="Z75" i="3" s="1"/>
  <c r="T73" i="3"/>
  <c r="T75" i="3" s="1"/>
  <c r="S73" i="3"/>
  <c r="S75" i="3" s="1"/>
  <c r="Q73" i="3"/>
  <c r="Q75" i="3" s="1"/>
  <c r="P73" i="3"/>
  <c r="P75" i="3" s="1"/>
  <c r="O73" i="3"/>
  <c r="O75" i="3" s="1"/>
  <c r="N73" i="3"/>
  <c r="N75" i="3" s="1"/>
  <c r="L73" i="3"/>
  <c r="L75" i="3" s="1"/>
  <c r="K73" i="3"/>
  <c r="K75" i="3" s="1"/>
  <c r="J73" i="3"/>
  <c r="J75" i="3" s="1"/>
  <c r="I73" i="3"/>
  <c r="I75" i="3" s="1"/>
  <c r="G73" i="3"/>
  <c r="G75" i="3" s="1"/>
  <c r="F73" i="3"/>
  <c r="F75" i="3" s="1"/>
  <c r="E73" i="3"/>
  <c r="E75" i="3" s="1"/>
  <c r="D73" i="3"/>
  <c r="D75" i="3" s="1"/>
  <c r="BG62" i="3"/>
  <c r="BE62" i="3"/>
  <c r="BD62" i="3"/>
  <c r="BC62" i="3"/>
  <c r="BB62" i="3"/>
  <c r="AZ62" i="3"/>
  <c r="AY62" i="3"/>
  <c r="AX62" i="3"/>
  <c r="AW62" i="3"/>
  <c r="AU62" i="3"/>
  <c r="AT62" i="3"/>
  <c r="AS62" i="3"/>
  <c r="AR62" i="3"/>
  <c r="AP62" i="3"/>
  <c r="AO62" i="3"/>
  <c r="AN62" i="3"/>
  <c r="AM62" i="3"/>
  <c r="AK62" i="3"/>
  <c r="AJ62" i="3"/>
  <c r="AI62" i="3"/>
  <c r="AH62" i="3"/>
  <c r="AF62" i="3"/>
  <c r="AE62" i="3"/>
  <c r="AD62" i="3"/>
  <c r="AC62" i="3"/>
  <c r="AA62" i="3"/>
  <c r="Z62" i="3"/>
  <c r="Y62" i="3"/>
  <c r="X62" i="3"/>
  <c r="V62" i="3"/>
  <c r="U62" i="3"/>
  <c r="T62" i="3"/>
  <c r="S62" i="3"/>
  <c r="Q62" i="3"/>
  <c r="P62" i="3"/>
  <c r="O62" i="3"/>
  <c r="N62" i="3"/>
  <c r="L62" i="3"/>
  <c r="K62" i="3"/>
  <c r="J62" i="3"/>
  <c r="I62" i="3"/>
  <c r="G62" i="3"/>
  <c r="F62" i="3"/>
  <c r="E62" i="3"/>
  <c r="D62" i="3"/>
  <c r="BG53" i="3"/>
  <c r="BE53" i="3"/>
  <c r="BD53" i="3"/>
  <c r="BC53" i="3"/>
  <c r="BB53" i="3"/>
  <c r="AZ53" i="3"/>
  <c r="AY53" i="3"/>
  <c r="AX53" i="3"/>
  <c r="AW53" i="3"/>
  <c r="AU53" i="3"/>
  <c r="AT53" i="3"/>
  <c r="AS53" i="3"/>
  <c r="AR53" i="3"/>
  <c r="AP53" i="3"/>
  <c r="AO53" i="3"/>
  <c r="AN53" i="3"/>
  <c r="AM53" i="3"/>
  <c r="AK53" i="3"/>
  <c r="AJ53" i="3"/>
  <c r="AI53" i="3"/>
  <c r="AH53" i="3"/>
  <c r="AF53" i="3"/>
  <c r="AE53" i="3"/>
  <c r="AD53" i="3"/>
  <c r="AC53" i="3"/>
  <c r="AA53" i="3"/>
  <c r="Z53" i="3"/>
  <c r="Y53" i="3"/>
  <c r="X53" i="3"/>
  <c r="V53" i="3"/>
  <c r="U53" i="3"/>
  <c r="T53" i="3"/>
  <c r="S53" i="3"/>
  <c r="Q53" i="3"/>
  <c r="P53" i="3"/>
  <c r="O53" i="3"/>
  <c r="N53" i="3"/>
  <c r="L53" i="3"/>
  <c r="K53" i="3"/>
  <c r="J53" i="3"/>
  <c r="I53" i="3"/>
  <c r="G53" i="3"/>
  <c r="F53" i="3"/>
  <c r="E53" i="3"/>
  <c r="D53" i="3"/>
  <c r="BF39" i="3"/>
  <c r="BA39" i="3"/>
  <c r="AV39" i="3"/>
  <c r="AQ39" i="3"/>
  <c r="AL39" i="3"/>
  <c r="AG39" i="3"/>
  <c r="AB39" i="3"/>
  <c r="W39" i="3"/>
  <c r="R39" i="3"/>
  <c r="M39" i="3"/>
  <c r="H39" i="3"/>
  <c r="AX37" i="3"/>
  <c r="AW37" i="3"/>
  <c r="AU37" i="3"/>
  <c r="AT37" i="3"/>
  <c r="AR37" i="3"/>
  <c r="AP37" i="3"/>
  <c r="AK37" i="3"/>
  <c r="AJ37" i="3"/>
  <c r="AI37" i="3"/>
  <c r="AH37" i="3"/>
  <c r="BF36" i="3"/>
  <c r="BA36" i="3"/>
  <c r="AV36" i="3"/>
  <c r="AQ36" i="3"/>
  <c r="AL36" i="3"/>
  <c r="AG36" i="3"/>
  <c r="AB36" i="3"/>
  <c r="W36" i="3"/>
  <c r="R36" i="3"/>
  <c r="M36" i="3"/>
  <c r="H36" i="3"/>
  <c r="BG34" i="3"/>
  <c r="BE34" i="3"/>
  <c r="BD34" i="3"/>
  <c r="BC34" i="3"/>
  <c r="BB34" i="3"/>
  <c r="AZ34" i="3"/>
  <c r="AY34" i="3"/>
  <c r="AX34" i="3"/>
  <c r="AW34" i="3"/>
  <c r="AU34" i="3"/>
  <c r="AT34" i="3"/>
  <c r="AS34" i="3"/>
  <c r="AO34" i="3"/>
  <c r="AN34" i="3"/>
  <c r="AM34" i="3"/>
  <c r="AL34" i="3"/>
  <c r="AG34" i="3"/>
  <c r="AB34" i="3"/>
  <c r="W34" i="3"/>
  <c r="R34" i="3"/>
  <c r="M34" i="3"/>
  <c r="H34" i="3"/>
  <c r="BF33" i="3"/>
  <c r="BA33" i="3"/>
  <c r="AV33" i="3"/>
  <c r="AQ33" i="3"/>
  <c r="AL33" i="3"/>
  <c r="AG33" i="3"/>
  <c r="AB33" i="3"/>
  <c r="W33" i="3"/>
  <c r="R33" i="3"/>
  <c r="M33" i="3"/>
  <c r="H33" i="3"/>
  <c r="BF32" i="3"/>
  <c r="BA32" i="3"/>
  <c r="AV32" i="3"/>
  <c r="AQ32" i="3"/>
  <c r="AL32" i="3"/>
  <c r="AG32" i="3"/>
  <c r="AB32" i="3"/>
  <c r="W32" i="3"/>
  <c r="R32" i="3"/>
  <c r="M32" i="3"/>
  <c r="H32" i="3"/>
  <c r="AL30" i="3"/>
  <c r="AG30" i="3"/>
  <c r="AB30" i="3"/>
  <c r="W30" i="3"/>
  <c r="R30" i="3"/>
  <c r="M30" i="3"/>
  <c r="H30" i="3"/>
  <c r="BF29" i="3"/>
  <c r="BA29" i="3"/>
  <c r="AV29" i="3"/>
  <c r="AQ29" i="3"/>
  <c r="AL29" i="3"/>
  <c r="AG29" i="3"/>
  <c r="AB29" i="3"/>
  <c r="W29" i="3"/>
  <c r="R29" i="3"/>
  <c r="M29" i="3"/>
  <c r="H29" i="3"/>
  <c r="BF28" i="3"/>
  <c r="BA28" i="3"/>
  <c r="AV28" i="3"/>
  <c r="AQ28" i="3"/>
  <c r="AL28" i="3"/>
  <c r="AG28" i="3"/>
  <c r="AB28" i="3"/>
  <c r="W28" i="3"/>
  <c r="R28" i="3"/>
  <c r="M28" i="3"/>
  <c r="H28" i="3"/>
  <c r="AL26" i="3"/>
  <c r="AG26" i="3"/>
  <c r="AB26" i="3"/>
  <c r="W26" i="3"/>
  <c r="R26" i="3"/>
  <c r="M26" i="3"/>
  <c r="H26" i="3"/>
  <c r="BF25" i="3"/>
  <c r="BA25" i="3"/>
  <c r="AV25" i="3"/>
  <c r="AQ25" i="3"/>
  <c r="AL25" i="3"/>
  <c r="AG25" i="3"/>
  <c r="AB25" i="3"/>
  <c r="W25" i="3"/>
  <c r="R25" i="3"/>
  <c r="M25" i="3"/>
  <c r="H25" i="3"/>
  <c r="BF24" i="3"/>
  <c r="BA24" i="3"/>
  <c r="AV24" i="3"/>
  <c r="AQ24" i="3"/>
  <c r="AL24" i="3"/>
  <c r="AG24" i="3"/>
  <c r="AB24" i="3"/>
  <c r="W24" i="3"/>
  <c r="R24" i="3"/>
  <c r="M24" i="3"/>
  <c r="H24" i="3"/>
  <c r="BF23" i="3"/>
  <c r="BA23" i="3"/>
  <c r="AV23" i="3"/>
  <c r="AQ23" i="3"/>
  <c r="AL23" i="3"/>
  <c r="AG23" i="3"/>
  <c r="AB23" i="3"/>
  <c r="W23" i="3"/>
  <c r="R23" i="3"/>
  <c r="M23" i="3"/>
  <c r="H23" i="3"/>
  <c r="AL21" i="3"/>
  <c r="AG21" i="3"/>
  <c r="AB21" i="3"/>
  <c r="W21" i="3"/>
  <c r="R21" i="3"/>
  <c r="M21" i="3"/>
  <c r="H21" i="3"/>
  <c r="BF20" i="3"/>
  <c r="BA20" i="3"/>
  <c r="BF19" i="3"/>
  <c r="BA19" i="3"/>
  <c r="AV19" i="3"/>
  <c r="AQ19" i="3"/>
  <c r="AL19" i="3"/>
  <c r="AG19" i="3"/>
  <c r="AB19" i="3"/>
  <c r="W19" i="3"/>
  <c r="R19" i="3"/>
  <c r="M19" i="3"/>
  <c r="H19" i="3"/>
  <c r="BF18" i="3"/>
  <c r="BA18" i="3"/>
  <c r="AV18" i="3"/>
  <c r="AQ18" i="3"/>
  <c r="AL18" i="3"/>
  <c r="AG18" i="3"/>
  <c r="AB18" i="3"/>
  <c r="W18" i="3"/>
  <c r="R18" i="3"/>
  <c r="M18" i="3"/>
  <c r="H18" i="3"/>
  <c r="BF17" i="3"/>
  <c r="BA17" i="3"/>
  <c r="AV17" i="3"/>
  <c r="AQ17" i="3"/>
  <c r="AL17" i="3"/>
  <c r="AG17" i="3"/>
  <c r="AB17" i="3"/>
  <c r="W17" i="3"/>
  <c r="R17" i="3"/>
  <c r="M17" i="3"/>
  <c r="H17" i="3"/>
  <c r="AR15" i="3"/>
  <c r="AP15" i="3"/>
  <c r="AK15" i="3"/>
  <c r="AI15" i="3"/>
  <c r="AH15" i="3"/>
  <c r="AF15" i="3"/>
  <c r="AE15" i="3"/>
  <c r="AD15" i="3"/>
  <c r="AX14" i="3"/>
  <c r="AX15" i="3" s="1"/>
  <c r="AW14" i="3"/>
  <c r="AW21" i="3" s="1"/>
  <c r="AW26" i="3" s="1"/>
  <c r="AW30" i="3" s="1"/>
  <c r="AU14" i="3"/>
  <c r="AT14" i="3"/>
  <c r="AT15" i="3" s="1"/>
  <c r="AL14" i="3"/>
  <c r="AG14" i="3"/>
  <c r="AA14" i="3"/>
  <c r="AB14" i="3" s="1"/>
  <c r="W14" i="3"/>
  <c r="R14" i="3"/>
  <c r="BF13" i="3"/>
  <c r="BA13" i="3"/>
  <c r="AV13" i="3"/>
  <c r="AQ13" i="3"/>
  <c r="AL13" i="3"/>
  <c r="AG13" i="3"/>
  <c r="AB13" i="3"/>
  <c r="W13" i="3"/>
  <c r="R13" i="3"/>
  <c r="M13" i="3"/>
  <c r="H13" i="3"/>
  <c r="BG11" i="3"/>
  <c r="BG37" i="3" s="1"/>
  <c r="BE11" i="3"/>
  <c r="BE37" i="3" s="1"/>
  <c r="BD11" i="3"/>
  <c r="BD37" i="3" s="1"/>
  <c r="BC11" i="3"/>
  <c r="BB11" i="3"/>
  <c r="BB14" i="3" s="1"/>
  <c r="AZ11" i="3"/>
  <c r="AY11" i="3"/>
  <c r="AY37" i="3" s="1"/>
  <c r="AS11" i="3"/>
  <c r="AS37" i="3" s="1"/>
  <c r="AO11" i="3"/>
  <c r="AO37" i="3" s="1"/>
  <c r="AN11" i="3"/>
  <c r="AN37" i="3" s="1"/>
  <c r="AM11" i="3"/>
  <c r="AM37" i="3" s="1"/>
  <c r="AL11" i="3"/>
  <c r="AG11" i="3"/>
  <c r="AB11" i="3"/>
  <c r="W11" i="3"/>
  <c r="R11" i="3"/>
  <c r="K11" i="3"/>
  <c r="K14" i="3" s="1"/>
  <c r="J11" i="3"/>
  <c r="J14" i="3" s="1"/>
  <c r="I11" i="3"/>
  <c r="I14" i="3" s="1"/>
  <c r="G11" i="3"/>
  <c r="F11" i="3"/>
  <c r="F14" i="3" s="1"/>
  <c r="E11" i="3"/>
  <c r="E14" i="3" s="1"/>
  <c r="D11" i="3"/>
  <c r="D14" i="3" s="1"/>
  <c r="BF10" i="3"/>
  <c r="BA10" i="3"/>
  <c r="AV10" i="3"/>
  <c r="AQ10" i="3"/>
  <c r="AL10" i="3"/>
  <c r="AG10" i="3"/>
  <c r="AB10" i="3"/>
  <c r="W10" i="3"/>
  <c r="R10" i="3"/>
  <c r="M10" i="3"/>
  <c r="H10" i="3"/>
  <c r="BF9" i="3"/>
  <c r="BA9" i="3"/>
  <c r="AV9" i="3"/>
  <c r="AQ9" i="3"/>
  <c r="AL9" i="3"/>
  <c r="AG9" i="3"/>
  <c r="AB9" i="3"/>
  <c r="W9" i="3"/>
  <c r="R9" i="3"/>
  <c r="M9" i="3"/>
  <c r="H9" i="3"/>
  <c r="BF8" i="3"/>
  <c r="BA8" i="3"/>
  <c r="AV8" i="3"/>
  <c r="AQ8" i="3"/>
  <c r="AL8" i="3"/>
  <c r="AG8" i="3"/>
  <c r="AB8" i="3"/>
  <c r="W8" i="3"/>
  <c r="R8" i="3"/>
  <c r="M8" i="3"/>
  <c r="H8" i="3"/>
  <c r="BF7" i="3"/>
  <c r="BA7" i="3"/>
  <c r="AV7" i="3"/>
  <c r="AQ7" i="3"/>
  <c r="AL7" i="3"/>
  <c r="AG7" i="3"/>
  <c r="AB7" i="3"/>
  <c r="W7" i="3"/>
  <c r="R7" i="3"/>
  <c r="M7" i="3"/>
  <c r="H7" i="3"/>
  <c r="BF6" i="3"/>
  <c r="BA6" i="3"/>
  <c r="AV6" i="3"/>
  <c r="AQ6" i="3"/>
  <c r="AL6" i="3"/>
  <c r="AG6" i="3"/>
  <c r="AB6" i="3"/>
  <c r="W6" i="3"/>
  <c r="R6" i="3"/>
  <c r="M6" i="3"/>
  <c r="H6" i="3"/>
  <c r="M3" i="3"/>
  <c r="R3" i="3" s="1"/>
  <c r="W3" i="3" s="1"/>
  <c r="AB3" i="3" s="1"/>
  <c r="AG3" i="3" s="1"/>
  <c r="AL3" i="3" s="1"/>
  <c r="AQ3" i="3" s="1"/>
  <c r="AV3" i="3" s="1"/>
  <c r="BA3" i="3" s="1"/>
  <c r="K32" i="2"/>
  <c r="K28" i="2"/>
  <c r="H24" i="8" l="1"/>
  <c r="M13" i="8"/>
  <c r="R24" i="8"/>
  <c r="R37" i="8"/>
  <c r="M24" i="8"/>
  <c r="M37" i="8"/>
  <c r="H37" i="8"/>
  <c r="R13" i="8"/>
  <c r="J18" i="15"/>
  <c r="J16" i="15"/>
  <c r="K19" i="15"/>
  <c r="AJ19" i="15" s="1"/>
  <c r="G46" i="7"/>
  <c r="G47" i="7" s="1"/>
  <c r="H46" i="7"/>
  <c r="H47" i="7" s="1"/>
  <c r="T111" i="7"/>
  <c r="N131" i="7"/>
  <c r="N138" i="7" s="1"/>
  <c r="N143" i="7" s="1"/>
  <c r="N146" i="7" s="1"/>
  <c r="N147" i="7" s="1"/>
  <c r="I155" i="7"/>
  <c r="D114" i="7"/>
  <c r="D7" i="7"/>
  <c r="D6" i="7" s="1"/>
  <c r="D28" i="7" s="1"/>
  <c r="T7" i="7"/>
  <c r="T6" i="7" s="1"/>
  <c r="T28" i="7" s="1"/>
  <c r="G7" i="7"/>
  <c r="G6" i="7" s="1"/>
  <c r="O7" i="7"/>
  <c r="O6" i="7" s="1"/>
  <c r="F7" i="7"/>
  <c r="F6" i="7" s="1"/>
  <c r="N7" i="7"/>
  <c r="N6" i="7" s="1"/>
  <c r="Q43" i="7"/>
  <c r="I111" i="7"/>
  <c r="H111" i="7"/>
  <c r="P111" i="7"/>
  <c r="J131" i="7"/>
  <c r="H114" i="7"/>
  <c r="D132" i="7"/>
  <c r="D138" i="7"/>
  <c r="D143" i="7" s="1"/>
  <c r="D146" i="7" s="1"/>
  <c r="D147" i="7" s="1"/>
  <c r="T132" i="7"/>
  <c r="T138" i="7"/>
  <c r="T143" i="7" s="1"/>
  <c r="T146" i="7" s="1"/>
  <c r="T147" i="7" s="1"/>
  <c r="O114" i="7"/>
  <c r="O115" i="7" s="1"/>
  <c r="O118" i="7" s="1"/>
  <c r="D46" i="7"/>
  <c r="D47" i="7" s="1"/>
  <c r="L46" i="7"/>
  <c r="L47" i="7" s="1"/>
  <c r="T46" i="7"/>
  <c r="T47" i="7" s="1"/>
  <c r="T43" i="7"/>
  <c r="L131" i="7"/>
  <c r="P138" i="7"/>
  <c r="P143" i="7" s="1"/>
  <c r="P146" i="7" s="1"/>
  <c r="P147" i="7" s="1"/>
  <c r="F114" i="7"/>
  <c r="L54" i="7"/>
  <c r="L52" i="7" s="1"/>
  <c r="L113" i="7" s="1"/>
  <c r="O131" i="7"/>
  <c r="Q155" i="7"/>
  <c r="I19" i="7"/>
  <c r="I18" i="7" s="1"/>
  <c r="I114" i="7" s="1"/>
  <c r="Q19" i="7"/>
  <c r="Q18" i="7" s="1"/>
  <c r="D43" i="7"/>
  <c r="O46" i="7"/>
  <c r="O47" i="7" s="1"/>
  <c r="H54" i="7"/>
  <c r="H52" i="7" s="1"/>
  <c r="H76" i="7" s="1"/>
  <c r="P54" i="7"/>
  <c r="P52" i="7" s="1"/>
  <c r="P76" i="7" s="1"/>
  <c r="T54" i="7"/>
  <c r="P66" i="7"/>
  <c r="P114" i="7" s="1"/>
  <c r="T155" i="7"/>
  <c r="N114" i="7"/>
  <c r="G28" i="7"/>
  <c r="E7" i="7"/>
  <c r="E6" i="7" s="1"/>
  <c r="E113" i="7" s="1"/>
  <c r="S114" i="7"/>
  <c r="I43" i="7"/>
  <c r="P46" i="7"/>
  <c r="P47" i="7" s="1"/>
  <c r="O113" i="7"/>
  <c r="L66" i="7"/>
  <c r="L114" i="7" s="1"/>
  <c r="H28" i="7"/>
  <c r="K7" i="7"/>
  <c r="K6" i="7" s="1"/>
  <c r="K31" i="7" s="1"/>
  <c r="K32" i="7" s="1"/>
  <c r="S7" i="7"/>
  <c r="S6" i="7" s="1"/>
  <c r="S28" i="7" s="1"/>
  <c r="J7" i="7"/>
  <c r="J6" i="7" s="1"/>
  <c r="J31" i="7" s="1"/>
  <c r="R7" i="7"/>
  <c r="R6" i="7" s="1"/>
  <c r="R28" i="7" s="1"/>
  <c r="I7" i="7"/>
  <c r="I6" i="7" s="1"/>
  <c r="Q7" i="7"/>
  <c r="Q6" i="7" s="1"/>
  <c r="L43" i="7"/>
  <c r="L7" i="7"/>
  <c r="L6" i="7" s="1"/>
  <c r="E19" i="7"/>
  <c r="E18" i="7" s="1"/>
  <c r="E114" i="7" s="1"/>
  <c r="M19" i="7"/>
  <c r="M18" i="7" s="1"/>
  <c r="M114" i="7" s="1"/>
  <c r="G31" i="7"/>
  <c r="G32" i="7" s="1"/>
  <c r="Q54" i="7"/>
  <c r="Q52" i="7" s="1"/>
  <c r="Q113" i="7" s="1"/>
  <c r="F111" i="7"/>
  <c r="N111" i="7"/>
  <c r="F131" i="7"/>
  <c r="F138" i="7" s="1"/>
  <c r="F143" i="7" s="1"/>
  <c r="F146" i="7" s="1"/>
  <c r="F147" i="7" s="1"/>
  <c r="H138" i="7"/>
  <c r="H143" i="7" s="1"/>
  <c r="H146" i="7" s="1"/>
  <c r="H147" i="7" s="1"/>
  <c r="R76" i="7"/>
  <c r="J76" i="7"/>
  <c r="T114" i="7"/>
  <c r="P18" i="4"/>
  <c r="P27" i="4" s="1"/>
  <c r="P29" i="4" s="1"/>
  <c r="K27" i="4"/>
  <c r="N27" i="4"/>
  <c r="N29" i="4" s="1"/>
  <c r="F5" i="5"/>
  <c r="BC37" i="3"/>
  <c r="I98" i="3"/>
  <c r="BE14" i="3"/>
  <c r="BE21" i="3" s="1"/>
  <c r="BE26" i="3" s="1"/>
  <c r="BE30" i="3" s="1"/>
  <c r="AE63" i="3"/>
  <c r="AO63" i="3"/>
  <c r="I96" i="3"/>
  <c r="S96" i="3"/>
  <c r="S98" i="3" s="1"/>
  <c r="AW96" i="3"/>
  <c r="AW98" i="3" s="1"/>
  <c r="AV11" i="3"/>
  <c r="AV37" i="3" s="1"/>
  <c r="G63" i="3"/>
  <c r="Q63" i="3"/>
  <c r="AU96" i="3"/>
  <c r="AU98" i="3" s="1"/>
  <c r="BE96" i="3"/>
  <c r="BE98" i="3" s="1"/>
  <c r="G96" i="3"/>
  <c r="G98" i="3" s="1"/>
  <c r="Q96" i="3"/>
  <c r="Q98" i="3" s="1"/>
  <c r="AA96" i="3"/>
  <c r="AA98" i="3" s="1"/>
  <c r="AK96" i="3"/>
  <c r="AK98" i="3" s="1"/>
  <c r="F63" i="3"/>
  <c r="P63" i="3"/>
  <c r="Z63" i="3"/>
  <c r="AJ63" i="3"/>
  <c r="L63" i="3"/>
  <c r="BG96" i="3"/>
  <c r="BG98" i="3" s="1"/>
  <c r="AT63" i="3"/>
  <c r="E63" i="3"/>
  <c r="Y63" i="3"/>
  <c r="AS63" i="3"/>
  <c r="BC63" i="3"/>
  <c r="AG37" i="3"/>
  <c r="AC96" i="3"/>
  <c r="AC98" i="3" s="1"/>
  <c r="D96" i="3"/>
  <c r="D98" i="3" s="1"/>
  <c r="N96" i="3"/>
  <c r="N98" i="3" s="1"/>
  <c r="X96" i="3"/>
  <c r="X98" i="3" s="1"/>
  <c r="AH96" i="3"/>
  <c r="AH98" i="3" s="1"/>
  <c r="BB96" i="3"/>
  <c r="BB98" i="3" s="1"/>
  <c r="BF34" i="3"/>
  <c r="O63" i="3"/>
  <c r="AI63" i="3"/>
  <c r="I63" i="3"/>
  <c r="BG63" i="3"/>
  <c r="E96" i="3"/>
  <c r="E98" i="3" s="1"/>
  <c r="O96" i="3"/>
  <c r="O98" i="3" s="1"/>
  <c r="Y96" i="3"/>
  <c r="Y98" i="3" s="1"/>
  <c r="AI96" i="3"/>
  <c r="AI98" i="3" s="1"/>
  <c r="BA34" i="3"/>
  <c r="AS96" i="3"/>
  <c r="AS98" i="3" s="1"/>
  <c r="BA11" i="3"/>
  <c r="BA37" i="3" s="1"/>
  <c r="J63" i="3"/>
  <c r="T63" i="3"/>
  <c r="AX63" i="3"/>
  <c r="F96" i="3"/>
  <c r="F98" i="3" s="1"/>
  <c r="P96" i="3"/>
  <c r="P98" i="3" s="1"/>
  <c r="Z96" i="3"/>
  <c r="Z98" i="3" s="1"/>
  <c r="AJ96" i="3"/>
  <c r="AJ98" i="3" s="1"/>
  <c r="S63" i="3"/>
  <c r="AW63" i="3"/>
  <c r="BC96" i="3"/>
  <c r="BC98" i="3" s="1"/>
  <c r="R15" i="3"/>
  <c r="AQ34" i="3"/>
  <c r="W37" i="3"/>
  <c r="AC63" i="3"/>
  <c r="AB15" i="3"/>
  <c r="D63" i="3"/>
  <c r="N63" i="3"/>
  <c r="X63" i="3"/>
  <c r="AH63" i="3"/>
  <c r="AR63" i="3"/>
  <c r="AR99" i="3" s="1"/>
  <c r="BB63" i="3"/>
  <c r="AX96" i="3"/>
  <c r="AX98" i="3" s="1"/>
  <c r="W15" i="3"/>
  <c r="AM63" i="3"/>
  <c r="AM96" i="3"/>
  <c r="AM98" i="3" s="1"/>
  <c r="V63" i="3"/>
  <c r="AF63" i="3"/>
  <c r="BD63" i="3"/>
  <c r="L96" i="3"/>
  <c r="V96" i="3"/>
  <c r="V98" i="3" s="1"/>
  <c r="AF96" i="3"/>
  <c r="AF98" i="3" s="1"/>
  <c r="AP96" i="3"/>
  <c r="AP98" i="3" s="1"/>
  <c r="AG15" i="3"/>
  <c r="BC14" i="3"/>
  <c r="AZ37" i="3"/>
  <c r="AA63" i="3"/>
  <c r="AK63" i="3"/>
  <c r="AU63" i="3"/>
  <c r="BE63" i="3"/>
  <c r="K63" i="3"/>
  <c r="AY63" i="3"/>
  <c r="BF11" i="3"/>
  <c r="BF37" i="3" s="1"/>
  <c r="AL15" i="3"/>
  <c r="BD14" i="3"/>
  <c r="BD21" i="3" s="1"/>
  <c r="BD26" i="3" s="1"/>
  <c r="BD30" i="3" s="1"/>
  <c r="AX21" i="3"/>
  <c r="AX26" i="3" s="1"/>
  <c r="AX30" i="3" s="1"/>
  <c r="AV34" i="3"/>
  <c r="AL37" i="3"/>
  <c r="AP63" i="3"/>
  <c r="AZ63" i="3"/>
  <c r="L98" i="3"/>
  <c r="AD63" i="3"/>
  <c r="AN63" i="3"/>
  <c r="AT96" i="3"/>
  <c r="AT98" i="3" s="1"/>
  <c r="BD96" i="3"/>
  <c r="BD98" i="3" s="1"/>
  <c r="T96" i="3"/>
  <c r="T98" i="3" s="1"/>
  <c r="AD96" i="3"/>
  <c r="AD98" i="3" s="1"/>
  <c r="AN96" i="3"/>
  <c r="AN98" i="3" s="1"/>
  <c r="AM14" i="3"/>
  <c r="AM21" i="3" s="1"/>
  <c r="AM26" i="3" s="1"/>
  <c r="AM30" i="3" s="1"/>
  <c r="AB37" i="3"/>
  <c r="AS14" i="3"/>
  <c r="AS15" i="3" s="1"/>
  <c r="K96" i="3"/>
  <c r="U96" i="3"/>
  <c r="U98" i="3" s="1"/>
  <c r="U99" i="3" s="1"/>
  <c r="AE96" i="3"/>
  <c r="AE98" i="3" s="1"/>
  <c r="AO96" i="3"/>
  <c r="AO98" i="3" s="1"/>
  <c r="AY96" i="3"/>
  <c r="AY98" i="3" s="1"/>
  <c r="AZ96" i="3"/>
  <c r="AZ98" i="3" s="1"/>
  <c r="H11" i="3"/>
  <c r="H37" i="3" s="1"/>
  <c r="AU15" i="3"/>
  <c r="R37" i="3"/>
  <c r="J98" i="3"/>
  <c r="BB15" i="3"/>
  <c r="BB21" i="3"/>
  <c r="BB26" i="3" s="1"/>
  <c r="BB30" i="3" s="1"/>
  <c r="M14" i="3"/>
  <c r="T76" i="7"/>
  <c r="T79" i="7"/>
  <c r="T80" i="7" s="1"/>
  <c r="M11" i="3"/>
  <c r="M37" i="3" s="1"/>
  <c r="AN14" i="3"/>
  <c r="J96" i="3"/>
  <c r="K29" i="4"/>
  <c r="O117" i="7"/>
  <c r="F31" i="7"/>
  <c r="F28" i="7"/>
  <c r="N31" i="7"/>
  <c r="N28" i="7"/>
  <c r="N113" i="7"/>
  <c r="M132" i="7"/>
  <c r="M138" i="7"/>
  <c r="M143" i="7" s="1"/>
  <c r="M146" i="7" s="1"/>
  <c r="M147" i="7" s="1"/>
  <c r="AQ11" i="3"/>
  <c r="AQ37" i="3" s="1"/>
  <c r="AO14" i="3"/>
  <c r="AY14" i="3"/>
  <c r="BG14" i="3"/>
  <c r="AW15" i="3"/>
  <c r="BB37" i="3"/>
  <c r="M79" i="7"/>
  <c r="M80" i="7" s="1"/>
  <c r="M76" i="7"/>
  <c r="F113" i="7"/>
  <c r="E138" i="7"/>
  <c r="E143" i="7" s="1"/>
  <c r="E146" i="7" s="1"/>
  <c r="E147" i="7" s="1"/>
  <c r="AZ14" i="3"/>
  <c r="M27" i="4"/>
  <c r="M29" i="4" s="1"/>
  <c r="M113" i="7"/>
  <c r="M31" i="7"/>
  <c r="M28" i="7"/>
  <c r="G14" i="3"/>
  <c r="H14" i="3" s="1"/>
  <c r="AT21" i="3"/>
  <c r="AT26" i="3" s="1"/>
  <c r="AT30" i="3" s="1"/>
  <c r="I76" i="7"/>
  <c r="I79" i="7"/>
  <c r="I80" i="7" s="1"/>
  <c r="E79" i="7"/>
  <c r="E80" i="7" s="1"/>
  <c r="E76" i="7"/>
  <c r="AU21" i="3"/>
  <c r="K98" i="3"/>
  <c r="O27" i="4"/>
  <c r="O29" i="4" s="1"/>
  <c r="L28" i="7"/>
  <c r="L31" i="7"/>
  <c r="I31" i="7"/>
  <c r="I28" i="7"/>
  <c r="I113" i="7"/>
  <c r="P31" i="7"/>
  <c r="R79" i="7"/>
  <c r="R80" i="7" s="1"/>
  <c r="S79" i="7"/>
  <c r="S80" i="7" s="1"/>
  <c r="S76" i="7"/>
  <c r="F79" i="7"/>
  <c r="F80" i="7" s="1"/>
  <c r="F76" i="7"/>
  <c r="G113" i="7"/>
  <c r="D49" i="13"/>
  <c r="K113" i="7"/>
  <c r="S32" i="7"/>
  <c r="S113" i="7"/>
  <c r="R32" i="7"/>
  <c r="J46" i="7"/>
  <c r="J47" i="7" s="1"/>
  <c r="J43" i="7"/>
  <c r="R46" i="7"/>
  <c r="R43" i="7"/>
  <c r="S46" i="7"/>
  <c r="K79" i="7"/>
  <c r="K80" i="7" s="1"/>
  <c r="K76" i="7"/>
  <c r="G131" i="7"/>
  <c r="F132" i="7"/>
  <c r="Q31" i="7"/>
  <c r="Q28" i="7"/>
  <c r="O31" i="7"/>
  <c r="J138" i="7"/>
  <c r="J143" i="7" s="1"/>
  <c r="J146" i="7" s="1"/>
  <c r="J147" i="7" s="1"/>
  <c r="J132" i="7"/>
  <c r="I132" i="7"/>
  <c r="H155" i="7"/>
  <c r="J114" i="7"/>
  <c r="R114" i="7"/>
  <c r="D54" i="7"/>
  <c r="D52" i="7" s="1"/>
  <c r="D18" i="13"/>
  <c r="E16" i="13"/>
  <c r="E20" i="13" s="1"/>
  <c r="P28" i="7"/>
  <c r="E46" i="7"/>
  <c r="E47" i="7" s="1"/>
  <c r="M46" i="7"/>
  <c r="M47" i="7" s="1"/>
  <c r="J79" i="7"/>
  <c r="J80" i="7" s="1"/>
  <c r="Q111" i="7"/>
  <c r="N132" i="7"/>
  <c r="D31" i="13"/>
  <c r="D33" i="13"/>
  <c r="E29" i="13"/>
  <c r="E33" i="13" s="1"/>
  <c r="H31" i="7"/>
  <c r="O28" i="7"/>
  <c r="F46" i="7"/>
  <c r="F47" i="7" s="1"/>
  <c r="F43" i="7"/>
  <c r="N46" i="7"/>
  <c r="N47" i="7" s="1"/>
  <c r="N43" i="7"/>
  <c r="G79" i="7"/>
  <c r="G80" i="7" s="1"/>
  <c r="G76" i="7"/>
  <c r="O79" i="7"/>
  <c r="O80" i="7" s="1"/>
  <c r="O76" i="7"/>
  <c r="K131" i="7"/>
  <c r="K155" i="7"/>
  <c r="S131" i="7"/>
  <c r="S155" i="7"/>
  <c r="O138" i="7"/>
  <c r="O143" i="7" s="1"/>
  <c r="O146" i="7" s="1"/>
  <c r="O147" i="7" s="1"/>
  <c r="O132" i="7"/>
  <c r="Q132" i="7"/>
  <c r="D31" i="7"/>
  <c r="K46" i="7"/>
  <c r="K47" i="7" s="1"/>
  <c r="N79" i="7"/>
  <c r="N80" i="7" s="1"/>
  <c r="N76" i="7"/>
  <c r="Q66" i="7"/>
  <c r="Q114" i="7" s="1"/>
  <c r="R138" i="7"/>
  <c r="R143" i="7" s="1"/>
  <c r="R146" i="7" s="1"/>
  <c r="R147" i="7" s="1"/>
  <c r="R132" i="7"/>
  <c r="P155" i="7"/>
  <c r="E36" i="13"/>
  <c r="D36" i="13"/>
  <c r="AK48" i="15"/>
  <c r="J17" i="15"/>
  <c r="D47" i="13"/>
  <c r="K17" i="15"/>
  <c r="AJ17" i="15" s="1"/>
  <c r="E43" i="7"/>
  <c r="M43" i="7"/>
  <c r="E155" i="7"/>
  <c r="M155" i="7"/>
  <c r="K16" i="15"/>
  <c r="AJ16" i="15" s="1"/>
  <c r="E45" i="13"/>
  <c r="E49" i="13" s="1"/>
  <c r="R113" i="7" l="1"/>
  <c r="L79" i="7"/>
  <c r="L80" i="7" s="1"/>
  <c r="P113" i="7"/>
  <c r="P79" i="7"/>
  <c r="P80" i="7" s="1"/>
  <c r="T113" i="7"/>
  <c r="T115" i="7" s="1"/>
  <c r="T118" i="7" s="1"/>
  <c r="T31" i="7"/>
  <c r="T32" i="7" s="1"/>
  <c r="J113" i="7"/>
  <c r="J115" i="7" s="1"/>
  <c r="J118" i="7" s="1"/>
  <c r="K28" i="7"/>
  <c r="J28" i="7"/>
  <c r="E28" i="7"/>
  <c r="L132" i="7"/>
  <c r="L138" i="7"/>
  <c r="L143" i="7" s="1"/>
  <c r="L146" i="7" s="1"/>
  <c r="L147" i="7" s="1"/>
  <c r="H113" i="7"/>
  <c r="H79" i="7"/>
  <c r="H80" i="7" s="1"/>
  <c r="E31" i="7"/>
  <c r="E116" i="7" s="1"/>
  <c r="L76" i="7"/>
  <c r="AO99" i="3"/>
  <c r="S99" i="3"/>
  <c r="AY99" i="3"/>
  <c r="AJ99" i="3"/>
  <c r="AC99" i="3"/>
  <c r="Z99" i="3"/>
  <c r="I99" i="3"/>
  <c r="BC99" i="3"/>
  <c r="AM99" i="3"/>
  <c r="AH99" i="3"/>
  <c r="Y99" i="3"/>
  <c r="BB99" i="3"/>
  <c r="AS21" i="3"/>
  <c r="AS26" i="3" s="1"/>
  <c r="AS30" i="3" s="1"/>
  <c r="AZ99" i="3"/>
  <c r="AD99" i="3"/>
  <c r="AE99" i="3"/>
  <c r="AM15" i="3"/>
  <c r="AF99" i="3"/>
  <c r="AS99" i="3"/>
  <c r="BE15" i="3"/>
  <c r="P99" i="3"/>
  <c r="AI99" i="3"/>
  <c r="BE99" i="3"/>
  <c r="O99" i="3"/>
  <c r="BD99" i="3"/>
  <c r="Q99" i="3"/>
  <c r="N99" i="3"/>
  <c r="L99" i="3"/>
  <c r="BG99" i="3"/>
  <c r="AN99" i="3"/>
  <c r="T99" i="3"/>
  <c r="BD15" i="3"/>
  <c r="AT99" i="3"/>
  <c r="AW99" i="3"/>
  <c r="AA99" i="3"/>
  <c r="V99" i="3"/>
  <c r="AU99" i="3"/>
  <c r="X99" i="3"/>
  <c r="AV14" i="3"/>
  <c r="AV15" i="3" s="1"/>
  <c r="AK99" i="3"/>
  <c r="AX99" i="3"/>
  <c r="H15" i="3"/>
  <c r="J99" i="3"/>
  <c r="AP99" i="3"/>
  <c r="K99" i="3"/>
  <c r="BF14" i="3"/>
  <c r="BF15" i="3" s="1"/>
  <c r="BC21" i="3"/>
  <c r="BC15" i="3"/>
  <c r="D76" i="7"/>
  <c r="D79" i="7"/>
  <c r="D80" i="7" s="1"/>
  <c r="D113" i="7"/>
  <c r="M116" i="7"/>
  <c r="M32" i="7"/>
  <c r="H117" i="7"/>
  <c r="H115" i="7"/>
  <c r="H118" i="7" s="1"/>
  <c r="G138" i="7"/>
  <c r="G143" i="7" s="1"/>
  <c r="G146" i="7" s="1"/>
  <c r="G147" i="7" s="1"/>
  <c r="G132" i="7"/>
  <c r="AZ15" i="3"/>
  <c r="BA14" i="3"/>
  <c r="BA15" i="3" s="1"/>
  <c r="AZ21" i="3"/>
  <c r="H32" i="7"/>
  <c r="R115" i="7"/>
  <c r="R118" i="7" s="1"/>
  <c r="R117" i="7"/>
  <c r="AU26" i="3"/>
  <c r="M117" i="7"/>
  <c r="M115" i="7"/>
  <c r="M118" i="7" s="1"/>
  <c r="N116" i="7"/>
  <c r="N32" i="7"/>
  <c r="K115" i="7"/>
  <c r="K118" i="7" s="1"/>
  <c r="K117" i="7"/>
  <c r="I117" i="7"/>
  <c r="I115" i="7"/>
  <c r="I118" i="7" s="1"/>
  <c r="Q76" i="7"/>
  <c r="Q79" i="7"/>
  <c r="Q80" i="7" s="1"/>
  <c r="I116" i="7"/>
  <c r="I32" i="7"/>
  <c r="L32" i="7"/>
  <c r="L116" i="7"/>
  <c r="G116" i="7"/>
  <c r="AN21" i="3"/>
  <c r="AN26" i="3" s="1"/>
  <c r="AN30" i="3" s="1"/>
  <c r="AN15" i="3"/>
  <c r="N115" i="7"/>
  <c r="N118" i="7" s="1"/>
  <c r="N117" i="7"/>
  <c r="E18" i="13"/>
  <c r="E22" i="13" s="1"/>
  <c r="E25" i="13" s="1"/>
  <c r="D22" i="13"/>
  <c r="D25" i="13" s="1"/>
  <c r="Q117" i="7"/>
  <c r="Q115" i="7"/>
  <c r="Q118" i="7" s="1"/>
  <c r="G117" i="7"/>
  <c r="G115" i="7"/>
  <c r="G118" i="7" s="1"/>
  <c r="K116" i="7"/>
  <c r="F116" i="7"/>
  <c r="F32" i="7"/>
  <c r="S47" i="7"/>
  <c r="S116" i="7"/>
  <c r="J116" i="7"/>
  <c r="J32" i="7"/>
  <c r="P117" i="7"/>
  <c r="P115" i="7"/>
  <c r="P118" i="7" s="1"/>
  <c r="L117" i="7"/>
  <c r="L115" i="7"/>
  <c r="L118" i="7" s="1"/>
  <c r="F115" i="7"/>
  <c r="F118" i="7" s="1"/>
  <c r="F117" i="7"/>
  <c r="BG15" i="3"/>
  <c r="BG21" i="3"/>
  <c r="BG26" i="3" s="1"/>
  <c r="BG30" i="3" s="1"/>
  <c r="D35" i="13"/>
  <c r="D38" i="13" s="1"/>
  <c r="E31" i="13"/>
  <c r="E35" i="13" s="1"/>
  <c r="E38" i="13" s="1"/>
  <c r="R116" i="7"/>
  <c r="R47" i="7"/>
  <c r="D51" i="13"/>
  <c r="D54" i="13" s="1"/>
  <c r="E47" i="13"/>
  <c r="E51" i="13" s="1"/>
  <c r="E54" i="13" s="1"/>
  <c r="Q116" i="7"/>
  <c r="Q32" i="7"/>
  <c r="S138" i="7"/>
  <c r="S143" i="7" s="1"/>
  <c r="S146" i="7" s="1"/>
  <c r="S147" i="7" s="1"/>
  <c r="S132" i="7"/>
  <c r="D32" i="7"/>
  <c r="K138" i="7"/>
  <c r="K143" i="7" s="1"/>
  <c r="K146" i="7" s="1"/>
  <c r="K147" i="7" s="1"/>
  <c r="K132" i="7"/>
  <c r="O32" i="7"/>
  <c r="O116" i="7"/>
  <c r="S115" i="7"/>
  <c r="S118" i="7" s="1"/>
  <c r="S117" i="7"/>
  <c r="P116" i="7"/>
  <c r="P32" i="7"/>
  <c r="AY15" i="3"/>
  <c r="AY21" i="3"/>
  <c r="AY26" i="3" s="1"/>
  <c r="AY30" i="3" s="1"/>
  <c r="M15" i="3"/>
  <c r="AQ14" i="3"/>
  <c r="AQ15" i="3" s="1"/>
  <c r="AO15" i="3"/>
  <c r="AO21" i="3"/>
  <c r="E117" i="7"/>
  <c r="E115" i="7"/>
  <c r="E118" i="7" s="1"/>
  <c r="T116" i="7" l="1"/>
  <c r="T117" i="7"/>
  <c r="E32" i="7"/>
  <c r="D116" i="7"/>
  <c r="H116" i="7"/>
  <c r="J117" i="7"/>
  <c r="BC26" i="3"/>
  <c r="BF21" i="3"/>
  <c r="BF26" i="3" s="1"/>
  <c r="BF30" i="3" s="1"/>
  <c r="AV21" i="3"/>
  <c r="AZ26" i="3"/>
  <c r="BA21" i="3"/>
  <c r="AU30" i="3"/>
  <c r="AV30" i="3" s="1"/>
  <c r="AV26" i="3"/>
  <c r="D117" i="7"/>
  <c r="D115" i="7"/>
  <c r="D118" i="7" s="1"/>
  <c r="AO26" i="3"/>
  <c r="AQ21" i="3"/>
  <c r="BC30" i="3" l="1"/>
  <c r="AQ26" i="3"/>
  <c r="AO30" i="3"/>
  <c r="AQ30" i="3" s="1"/>
  <c r="BA26" i="3"/>
  <c r="AZ30" i="3"/>
  <c r="BA30"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G17" authorId="0" shapeId="0" xr:uid="{00000000-0006-0000-0300-000001000000}">
      <text>
        <r>
          <rPr>
            <sz val="10"/>
            <rFont val="Arial"/>
            <family val="2"/>
          </rPr>
          <t>Se cambia el formato. 
Ver línea abajo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9" authorId="0" shapeId="0" xr:uid="{00000000-0006-0000-0900-000001000000}">
      <text>
        <r>
          <rPr>
            <sz val="10"/>
            <rFont val="Arial"/>
            <family val="2"/>
          </rPr>
          <t>La estructura Meriléctrica + Tesorito comienza a reportarse desde 1T2023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13" authorId="0" shapeId="0" xr:uid="{00000000-0006-0000-0A00-000001000000}">
      <text>
        <r>
          <rPr>
            <sz val="10"/>
            <rFont val="Arial"/>
            <family val="2"/>
          </rPr>
          <t xml:space="preserve">Cuenta como 1 solo complejo: Hidroprado + Prado 4
</t>
        </r>
      </text>
    </comment>
    <comment ref="B14" authorId="0" shapeId="0" xr:uid="{00000000-0006-0000-0A00-000002000000}">
      <text>
        <r>
          <rPr>
            <sz val="10"/>
            <rFont val="Arial"/>
            <family val="2"/>
          </rPr>
          <t>Cuenta como 1 solo complejo: Hidroprado + Prado 4</t>
        </r>
      </text>
    </comment>
    <comment ref="J17" authorId="0" shapeId="0" xr:uid="{00000000-0006-0000-0A00-000007000000}">
      <text>
        <r>
          <rPr>
            <sz val="10"/>
            <rFont val="Arial"/>
            <family val="2"/>
          </rPr>
          <t>Se maneja como cadena ALBAN</t>
        </r>
      </text>
    </comment>
    <comment ref="J18" authorId="0" shapeId="0" xr:uid="{00000000-0006-0000-0A00-000008000000}">
      <text>
        <r>
          <rPr>
            <sz val="10"/>
            <rFont val="Arial"/>
            <family val="2"/>
          </rPr>
          <t>Se maneja como cadena ALBAN</t>
        </r>
      </text>
    </comment>
    <comment ref="D50" authorId="0" shapeId="0" xr:uid="{00000000-0006-0000-0A00-000005000000}">
      <text>
        <r>
          <rPr>
            <sz val="10"/>
            <rFont val="Arial"/>
            <family val="2"/>
          </rPr>
          <t>Celsia Colombia tiene la representación comercial.</t>
        </r>
      </text>
    </comment>
    <comment ref="C64" authorId="0" shapeId="0" xr:uid="{00000000-0006-0000-0A00-000003000000}">
      <text>
        <r>
          <rPr>
            <sz val="10"/>
            <rFont val="Arial"/>
            <family val="2"/>
          </rPr>
          <t>Mes del cual se tomará el indicador base (PPI de los EUA), para la actualización del Precio del CxC</t>
        </r>
      </text>
    </comment>
    <comment ref="D64" authorId="0" shapeId="0" xr:uid="{00000000-0006-0000-0A00-000004000000}">
      <text>
        <r>
          <rPr>
            <sz val="10"/>
            <rFont val="Arial"/>
            <family val="2"/>
          </rPr>
          <t>Precio al cual se realizó la Asignación de las OEF en USD/kWh.</t>
        </r>
      </text>
    </comment>
    <comment ref="E64" authorId="0" shapeId="0" xr:uid="{00000000-0006-0000-0A00-000006000000}">
      <text>
        <r>
          <rPr>
            <sz val="10"/>
            <rFont val="Arial"/>
            <family val="2"/>
          </rPr>
          <t>Asignación de OEF realizada en la subasta inicial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D45" authorId="0" shapeId="0" xr:uid="{00000000-0006-0000-0C00-000001000000}">
      <text>
        <r>
          <rPr>
            <sz val="10"/>
            <rFont val="Arial"/>
            <family val="2"/>
          </rPr>
          <t>Lo estimo con 1bill. Del valor de los activos transferidos a Tolima - 430.000 del costo de Plan5Caribe</t>
        </r>
      </text>
    </comment>
  </commentList>
</comments>
</file>

<file path=xl/sharedStrings.xml><?xml version="1.0" encoding="utf-8"?>
<sst xmlns="http://schemas.openxmlformats.org/spreadsheetml/2006/main" count="3474" uniqueCount="1079">
  <si>
    <t>Haga clic en el nombre de cada documento para ir directamente a esa hoja.</t>
  </si>
  <si>
    <t>INFORMACIÓN CORPORATIVA</t>
  </si>
  <si>
    <t>Estructura societaria</t>
  </si>
  <si>
    <t>Fuentes info Col</t>
  </si>
  <si>
    <t>Fuentes oficiales de información pública sobre el mercado eléctrico colombiano.</t>
  </si>
  <si>
    <t>ESTADOS FINANCIEROS</t>
  </si>
  <si>
    <t>EEFF Consolidados</t>
  </si>
  <si>
    <t>Estados financieros consolidados bajo NIIF (IFRS), por trimestre.</t>
  </si>
  <si>
    <t>Estados financieros trimestrales individuales por cada compañía del Grupo.</t>
  </si>
  <si>
    <t>EEFF anteriores - Colgaaps</t>
  </si>
  <si>
    <t>Serie histórica de estados financieros bajo normas locales (ColGAAP).</t>
  </si>
  <si>
    <t>Flujo de Efectivo</t>
  </si>
  <si>
    <t>Estado de flujo de efectivo consolidado, serie histórica.</t>
  </si>
  <si>
    <t>Anexos Fros</t>
  </si>
  <si>
    <t>Anexos financieros: costo de ventas y otras partidas del estado de resultados.</t>
  </si>
  <si>
    <t>Deuda 1T2026</t>
  </si>
  <si>
    <t>Resumen de deuda bruta, caja y perfil de vencimientos.</t>
  </si>
  <si>
    <t>OPERACIÓN Y NEGOCIO</t>
  </si>
  <si>
    <t>Negocios Colombia</t>
  </si>
  <si>
    <t>Cifras operativas y financieras por negocio en Colombia.</t>
  </si>
  <si>
    <t>Gestión de Activos</t>
  </si>
  <si>
    <t>Plataformas de inversión y activos bajo gestión.</t>
  </si>
  <si>
    <t>Anexos Ops</t>
  </si>
  <si>
    <t>Anexos operacionales: generación y otras cifras de operación.</t>
  </si>
  <si>
    <t>DES activos y OEFs</t>
  </si>
  <si>
    <t>Ficha técnica descriptiva de los activos de generación y OEFs.</t>
  </si>
  <si>
    <t>PIPELINE</t>
  </si>
  <si>
    <t>Proyectos de expansión y crecimiento en desarrollo.</t>
  </si>
  <si>
    <t>SOSTENIBILIDAD (ESG)</t>
  </si>
  <si>
    <t>ESG</t>
  </si>
  <si>
    <t>Indicadores ambientales, sociales y de gobierno corporativo.</t>
  </si>
  <si>
    <t>Volver a contenido</t>
  </si>
  <si>
    <t>Estructura Societaria</t>
  </si>
  <si>
    <t>Celsia S.A.</t>
  </si>
  <si>
    <t>Celsia Colombia S.A. E.S.P.</t>
  </si>
  <si>
    <t>Compañía listada en la Bolsa de Valores de Colombia (BVC)</t>
  </si>
  <si>
    <t>Integrada verticalmente en todos los negocios de la cadena eléctrica.</t>
  </si>
  <si>
    <t>Acciones en circulación</t>
  </si>
  <si>
    <t>Tiene la representación comercial de todos los activos en Colombia.</t>
  </si>
  <si>
    <t xml:space="preserve">Acciones recompradas </t>
  </si>
  <si>
    <t>Compañía con emisiones de bonos vigentes.</t>
  </si>
  <si>
    <t>Celsia Centroamérica S.A.</t>
  </si>
  <si>
    <t>Vehículos de inversión que no consolidan en los EEFFs</t>
  </si>
  <si>
    <t>Compañía con activos de generación de energía.</t>
  </si>
  <si>
    <t>Termoeléctrica Cativá y termogases con capacidad total de 121 MW.</t>
  </si>
  <si>
    <t>1)</t>
  </si>
  <si>
    <t>Elegibilidades para la contrucción de proyecto eólico.</t>
  </si>
  <si>
    <t>Planta termoeléctrica a gas natural con capacidad instalada de 200 MW.</t>
  </si>
  <si>
    <t>Socios: Proeléctrica y Canacol</t>
  </si>
  <si>
    <t>GAC Perú S.A.C.</t>
  </si>
  <si>
    <t>Vehículo de inversión para desarrollo de proyectos en Perú.</t>
  </si>
  <si>
    <t>2)</t>
  </si>
  <si>
    <t>C2 Energía</t>
  </si>
  <si>
    <t>Proyectos de generación de energía renovable.</t>
  </si>
  <si>
    <t>Vehículo solar a gran escala (proyectos &gt;8MWp)</t>
  </si>
  <si>
    <t>Tiene su propia comercializadora de energía: Celaris Energy</t>
  </si>
  <si>
    <t>Socio: Cubico Colombia</t>
  </si>
  <si>
    <t>3)</t>
  </si>
  <si>
    <t>Caoba Inversiones</t>
  </si>
  <si>
    <t>Socio: Cubico Sustainable Investments</t>
  </si>
  <si>
    <t>4)</t>
  </si>
  <si>
    <t>Atera Energy</t>
  </si>
  <si>
    <t>Compañía de soluciones de eficiencia energética</t>
  </si>
  <si>
    <t>Socio: Brookfield</t>
  </si>
  <si>
    <t>CELSIA S.A. Consolidado</t>
  </si>
  <si>
    <t>1T 15</t>
  </si>
  <si>
    <t>2T 15</t>
  </si>
  <si>
    <t>3T 15</t>
  </si>
  <si>
    <t>4T 15</t>
  </si>
  <si>
    <t>1T 16</t>
  </si>
  <si>
    <t>2T 16</t>
  </si>
  <si>
    <t>3T 16</t>
  </si>
  <si>
    <t>4T 16</t>
  </si>
  <si>
    <t>1T 17</t>
  </si>
  <si>
    <t>2T 17</t>
  </si>
  <si>
    <t>3T 17</t>
  </si>
  <si>
    <t>4T17</t>
  </si>
  <si>
    <t>1T18</t>
  </si>
  <si>
    <t>2T18</t>
  </si>
  <si>
    <t>3T18</t>
  </si>
  <si>
    <t>4T18</t>
  </si>
  <si>
    <t>1T19</t>
  </si>
  <si>
    <t>2T19</t>
  </si>
  <si>
    <t>3T19</t>
  </si>
  <si>
    <t>4T19</t>
  </si>
  <si>
    <t>1T20</t>
  </si>
  <si>
    <t>2T20</t>
  </si>
  <si>
    <t>3T20</t>
  </si>
  <si>
    <t>4T20</t>
  </si>
  <si>
    <t>1T21</t>
  </si>
  <si>
    <t>2T21</t>
  </si>
  <si>
    <t>3T21</t>
  </si>
  <si>
    <t>4T21</t>
  </si>
  <si>
    <t>1T22</t>
  </si>
  <si>
    <t>2T22</t>
  </si>
  <si>
    <t>3T22</t>
  </si>
  <si>
    <t>4T22</t>
  </si>
  <si>
    <t>1T23</t>
  </si>
  <si>
    <t>2T23</t>
  </si>
  <si>
    <t>3T23</t>
  </si>
  <si>
    <t>4T23</t>
  </si>
  <si>
    <t>1T24</t>
  </si>
  <si>
    <t>2T24</t>
  </si>
  <si>
    <t>3T24</t>
  </si>
  <si>
    <t>4T24</t>
  </si>
  <si>
    <t>1T25</t>
  </si>
  <si>
    <t>2T25</t>
  </si>
  <si>
    <t>3T25</t>
  </si>
  <si>
    <t>4T25</t>
  </si>
  <si>
    <t>1T26</t>
  </si>
  <si>
    <t>En millones de pesos colombianos</t>
  </si>
  <si>
    <t>In millions of Colombian pesos</t>
  </si>
  <si>
    <t xml:space="preserve">   Generación de energía eléctrica</t>
  </si>
  <si>
    <t>Electricity generation</t>
  </si>
  <si>
    <t xml:space="preserve">   Comercialización minorista</t>
  </si>
  <si>
    <t>Retail sales</t>
  </si>
  <si>
    <t xml:space="preserve">   Uso y conexión de redes</t>
  </si>
  <si>
    <t>Network usage and connection</t>
  </si>
  <si>
    <t xml:space="preserve">   Comercialización de gas y de transporte</t>
  </si>
  <si>
    <t>Gas sales and transportation</t>
  </si>
  <si>
    <t xml:space="preserve">   Otros servicios operacionales</t>
  </si>
  <si>
    <t>Other operational services</t>
  </si>
  <si>
    <t xml:space="preserve">Ingresos ordinarios </t>
  </si>
  <si>
    <t>Ordinary revenue</t>
  </si>
  <si>
    <t>Costos de ventas</t>
  </si>
  <si>
    <t>Cost of sales</t>
  </si>
  <si>
    <t>GANANCIA BRUTA</t>
  </si>
  <si>
    <t>GROSS PROFIT</t>
  </si>
  <si>
    <t>Margen bruto</t>
  </si>
  <si>
    <t>Gross margin</t>
  </si>
  <si>
    <t>Otros ingresos</t>
  </si>
  <si>
    <t>Other income</t>
  </si>
  <si>
    <t>Gastos  de administración</t>
  </si>
  <si>
    <t>Administrative expenses</t>
  </si>
  <si>
    <t>Otros gastos</t>
  </si>
  <si>
    <t>Other expenses</t>
  </si>
  <si>
    <t>Método participación</t>
  </si>
  <si>
    <t>Equity method</t>
  </si>
  <si>
    <t>NA</t>
  </si>
  <si>
    <t>GANANCIA ANTES DE FINANCIEROS</t>
  </si>
  <si>
    <t>PROFIT BEFORE FINANCIAL</t>
  </si>
  <si>
    <t>Ingresos financieros</t>
  </si>
  <si>
    <t>Financial income</t>
  </si>
  <si>
    <t>Gastos financieros</t>
  </si>
  <si>
    <t>Financial expenses</t>
  </si>
  <si>
    <t>Diferencia en cambio (neto)</t>
  </si>
  <si>
    <t>Exchange difference (net)</t>
  </si>
  <si>
    <t>GANANCIA ANTES DE IMPUESTOS</t>
  </si>
  <si>
    <t>PROFIT BEFORE TAXES</t>
  </si>
  <si>
    <t>Impuesto a las ganancias diferido</t>
  </si>
  <si>
    <t>Deferred income tax</t>
  </si>
  <si>
    <t>Income tax</t>
  </si>
  <si>
    <t>GANANCIA NETA</t>
  </si>
  <si>
    <t>NET INCOME</t>
  </si>
  <si>
    <t>GANANCIA (PERDIDA) ATRIBUIBLE</t>
  </si>
  <si>
    <t>PROFIT (LOSS) ATTRIBUTABLE</t>
  </si>
  <si>
    <t>A propietarios de la controladora</t>
  </si>
  <si>
    <t>Controller owners</t>
  </si>
  <si>
    <t>A participaciones no controladoras</t>
  </si>
  <si>
    <t>Non-controlling interests</t>
  </si>
  <si>
    <t xml:space="preserve">GANANCIA (PERDIDA) </t>
  </si>
  <si>
    <t>PROFIT (LOSS)</t>
  </si>
  <si>
    <t>EBITDA</t>
  </si>
  <si>
    <t>MARGEN EBITDA</t>
  </si>
  <si>
    <t>EBITDA MARGIN</t>
  </si>
  <si>
    <t>D&amp;A</t>
  </si>
  <si>
    <t>Propiedades, plantas y equipos, neto</t>
  </si>
  <si>
    <t>Property, plant, and equipment, net</t>
  </si>
  <si>
    <t xml:space="preserve">Activos por derecho de uso </t>
  </si>
  <si>
    <t>Right-of-use assets</t>
  </si>
  <si>
    <t>Activos intangibles, neto</t>
  </si>
  <si>
    <t>Intangible assets, net</t>
  </si>
  <si>
    <t>Inversiones en asociadas y negocios conjuntos</t>
  </si>
  <si>
    <t>Investments in associates and joint ventures</t>
  </si>
  <si>
    <t>Otras Inversiones financieras</t>
  </si>
  <si>
    <t>Other financial investments</t>
  </si>
  <si>
    <t xml:space="preserve">Deudores comerciales y otras por cobrar </t>
  </si>
  <si>
    <t>Trade and other receivables</t>
  </si>
  <si>
    <t>Cuentas por cobrar relacionadas</t>
  </si>
  <si>
    <t>Related receivables</t>
  </si>
  <si>
    <t>-</t>
  </si>
  <si>
    <t>Otros activos no financieros</t>
  </si>
  <si>
    <t>Other non-financial assets</t>
  </si>
  <si>
    <t>Crédito mercantil</t>
  </si>
  <si>
    <t>Goodwill</t>
  </si>
  <si>
    <t>Activos por impuestos diferidos</t>
  </si>
  <si>
    <t>Deferred tax assets</t>
  </si>
  <si>
    <t>Otros activos</t>
  </si>
  <si>
    <t>TOTAL ACTIVO NO CORRIENTE</t>
  </si>
  <si>
    <t>TOTAL NON-CURRENT ASSETS</t>
  </si>
  <si>
    <t xml:space="preserve">Efectivo y equivalentes al efectivo </t>
  </si>
  <si>
    <t>Cash and cash equivalents</t>
  </si>
  <si>
    <t>Instrumentos financieros derivados corrientes</t>
  </si>
  <si>
    <t>Current derivative financial instruments</t>
  </si>
  <si>
    <t xml:space="preserve">Deudores comerciales y otras ctas por cobrar , netos </t>
  </si>
  <si>
    <t>Trade receivables and other accounts receivable, net</t>
  </si>
  <si>
    <t xml:space="preserve">Inventarios </t>
  </si>
  <si>
    <t>Inventories</t>
  </si>
  <si>
    <t xml:space="preserve">Activos por impuestos </t>
  </si>
  <si>
    <t>Tax assets</t>
  </si>
  <si>
    <t>Activos corrientes mantenidos para venta</t>
  </si>
  <si>
    <t>Current assets held for sale</t>
  </si>
  <si>
    <t>TOTAL ACTIVO CORRIENTE</t>
  </si>
  <si>
    <t>TOTAL CURRENT ASSETS</t>
  </si>
  <si>
    <t>TOTAL ACTIVO</t>
  </si>
  <si>
    <t>TOTAL ASSETS</t>
  </si>
  <si>
    <t xml:space="preserve">Capital emitido </t>
  </si>
  <si>
    <t>Issued capital</t>
  </si>
  <si>
    <t xml:space="preserve">Primas de emisión </t>
  </si>
  <si>
    <t>Share premium</t>
  </si>
  <si>
    <t>Reservas</t>
  </si>
  <si>
    <t>Reserves</t>
  </si>
  <si>
    <t>Ganancias (pérdidas) del ejercicio</t>
  </si>
  <si>
    <t>Profit (loss) for the year</t>
  </si>
  <si>
    <t>Otro Resultado Integral (ORI)</t>
  </si>
  <si>
    <t>Other comprehensive income (OCI)</t>
  </si>
  <si>
    <t>Otras componentes patrimoniales</t>
  </si>
  <si>
    <t>Other equity components</t>
  </si>
  <si>
    <t>Ganancias (pérdidas) acumuladas</t>
  </si>
  <si>
    <t>Accumulated profit (loss)</t>
  </si>
  <si>
    <t>Ganancias acumuladas balance apertura</t>
  </si>
  <si>
    <t>Accumulated profit at opening balance</t>
  </si>
  <si>
    <t>Total patrimonio atribuíble a los propietarios de la controladora</t>
  </si>
  <si>
    <t xml:space="preserve">Total equity attributable to owners of the controlling company </t>
  </si>
  <si>
    <t>Participaciones no controladoras</t>
  </si>
  <si>
    <t>TOTAL PATRIMONIO NETO</t>
  </si>
  <si>
    <t>TOTAL NET EQUITY</t>
  </si>
  <si>
    <t xml:space="preserve">Obligaciones financieras </t>
  </si>
  <si>
    <t>Financial obligations</t>
  </si>
  <si>
    <t>Pasivos por derecho de uso de activos</t>
  </si>
  <si>
    <t>Liabilities for right-of-use assets</t>
  </si>
  <si>
    <t>Acredores ciales y otras cuentas por pagar</t>
  </si>
  <si>
    <t>Trade and other accounts payable</t>
  </si>
  <si>
    <t>Cuentas por pagar a entidades relacionadas</t>
  </si>
  <si>
    <t>Accounts payable to related entities</t>
  </si>
  <si>
    <t>Pasivos por impuestos diferidos no corrientes</t>
  </si>
  <si>
    <t>Non-current deferred tax liabilities</t>
  </si>
  <si>
    <t>Beneficios a los empleados no corrientes</t>
  </si>
  <si>
    <t>Non-current employee benefits</t>
  </si>
  <si>
    <t>Otros pasivos</t>
  </si>
  <si>
    <t>Other liabilities</t>
  </si>
  <si>
    <t>TOTAL PASIVO NO CORRIENTE</t>
  </si>
  <si>
    <t>TOTAL NON-CURRENT LIABILITIES</t>
  </si>
  <si>
    <t xml:space="preserve">Financial obligations </t>
  </si>
  <si>
    <t>Instrumentos financieros derivados</t>
  </si>
  <si>
    <t>Derivative financial instruments</t>
  </si>
  <si>
    <t>Pasivos comerciales y vinculados</t>
  </si>
  <si>
    <t>Trade and related liabilities</t>
  </si>
  <si>
    <t>Otras provisiones, corrientes</t>
  </si>
  <si>
    <t>Other provisions, current</t>
  </si>
  <si>
    <t>Pasivos por impuestos corrientes</t>
  </si>
  <si>
    <t>Current tax liabilities</t>
  </si>
  <si>
    <t>Beneficios a los empleados corrientes</t>
  </si>
  <si>
    <t>Current employee benefits</t>
  </si>
  <si>
    <t>Otros pasivos no financieros corrientes</t>
  </si>
  <si>
    <t>Other current non-financial liabilities</t>
  </si>
  <si>
    <t>Pasivos corrientes mantenidos para venta</t>
  </si>
  <si>
    <t>Current liabilities held for sale</t>
  </si>
  <si>
    <t>TOTAL PASIVO CORRIENTE</t>
  </si>
  <si>
    <t>TOTAL CURRENT LIABILITIES</t>
  </si>
  <si>
    <t>TOTAL PASIVO</t>
  </si>
  <si>
    <t>TOTAL LIABILITIES</t>
  </si>
  <si>
    <t>TOTAL PATRIMONIO Y PASIVO</t>
  </si>
  <si>
    <t>TOTAL LIABILITIES AND EQUITY</t>
  </si>
  <si>
    <t>CELSIA S.A. – Flujo de Efectivo</t>
  </si>
  <si>
    <t xml:space="preserve">Flujo de efectivo </t>
  </si>
  <si>
    <t>Cash Flow</t>
  </si>
  <si>
    <t>2014*</t>
  </si>
  <si>
    <t>(+) Necesidades Netas de KW</t>
  </si>
  <si>
    <t>(+) Net WK Requirements</t>
  </si>
  <si>
    <t>(-) Deudores Res. 015</t>
  </si>
  <si>
    <t>(-) Debtors Res. 015</t>
  </si>
  <si>
    <t>(-) Impuestos</t>
  </si>
  <si>
    <t>(-) Taxes</t>
  </si>
  <si>
    <t>Total Flujo de Caja Operación</t>
  </si>
  <si>
    <t>Total Operating Cash Flow</t>
  </si>
  <si>
    <t>(-) CapEx + Inversiones</t>
  </si>
  <si>
    <t>(-) CapEx + Investments</t>
  </si>
  <si>
    <t>Total Flujo de Caja de Inversión</t>
  </si>
  <si>
    <t>Total Investment Cash Flow</t>
  </si>
  <si>
    <t>(+) Dividendos EPSA / Cetsa</t>
  </si>
  <si>
    <t>(+) EPSA / Cetsa Dividends</t>
  </si>
  <si>
    <t>(+) Dividendos TF</t>
  </si>
  <si>
    <t>(+) TF Dividends</t>
  </si>
  <si>
    <t>(+) Otros Dividendos</t>
  </si>
  <si>
    <t>(+) Other Dividends</t>
  </si>
  <si>
    <t>Total Flujo de Dividendos</t>
  </si>
  <si>
    <t>Total Dividend Flow</t>
  </si>
  <si>
    <t>Flujo de Caja Libre de la Compañía</t>
  </si>
  <si>
    <t>Company Free Cash Flow</t>
  </si>
  <si>
    <t>Obligaciones Financieras Totales</t>
  </si>
  <si>
    <t>Total Financial Obligations</t>
  </si>
  <si>
    <t>(+) Otros Ingresos y egresos netos</t>
  </si>
  <si>
    <t>(+) Other Net Income and Expenses</t>
  </si>
  <si>
    <t>(-) Otros Egresos</t>
  </si>
  <si>
    <t>(-) Other Expenses</t>
  </si>
  <si>
    <t>(+) Rendimientos Financieros y Otros</t>
  </si>
  <si>
    <t>(+) Financial Income and Others</t>
  </si>
  <si>
    <t>(+/-) Dividendos Netos</t>
  </si>
  <si>
    <t>(+/-) Net Dividends</t>
  </si>
  <si>
    <t>(+/-) Efecto tasa de cambio consolidación</t>
  </si>
  <si>
    <t>(+/-) Consolidation Exchange Rate Effect</t>
  </si>
  <si>
    <t>Total Flujo de Caja Financiero</t>
  </si>
  <si>
    <t>Total Financial Cash Flow</t>
  </si>
  <si>
    <t>Total Flujo de Caja del Período</t>
  </si>
  <si>
    <t>Total Cash Flow for the Period</t>
  </si>
  <si>
    <t>(+) Caja Inicial</t>
  </si>
  <si>
    <t>(+) Beginning Cash Balance</t>
  </si>
  <si>
    <t>Saldo de Caja Final</t>
  </si>
  <si>
    <t>Ending Cash Balance</t>
  </si>
  <si>
    <t>*Nota 1: Ebitda a partir de 2014 bajo IFRS</t>
  </si>
  <si>
    <t>*Note 1: EBITDA as of 2014 under IFRS</t>
  </si>
  <si>
    <t>*Nota 2: Caja inicial de 2014 incluye la caja inicial de la operación de Centroamérica</t>
  </si>
  <si>
    <t>*Note 2: 2014 beginning cash includes the beginning cash of the Central America operation</t>
  </si>
  <si>
    <t>*Nota 3: Dividendos pagados netos a partir del 1T 2016</t>
  </si>
  <si>
    <t>*Note 3: Net dividends paid as of 1Q 2016</t>
  </si>
  <si>
    <t>Deuda Bruta</t>
  </si>
  <si>
    <t>Caja</t>
  </si>
  <si>
    <t>Deuda Neta</t>
  </si>
  <si>
    <t>Porcentaje deuda por segmento</t>
  </si>
  <si>
    <t>Celsia Colombia Consolidado</t>
  </si>
  <si>
    <t>Gx</t>
  </si>
  <si>
    <t xml:space="preserve">Celsia S.A </t>
  </si>
  <si>
    <t>Tx &amp; Dx Tolima</t>
  </si>
  <si>
    <t>Total Consolidado</t>
  </si>
  <si>
    <t>Tx &amp; Dx Valle</t>
  </si>
  <si>
    <t>Tipo de deuda</t>
  </si>
  <si>
    <t>Entidad</t>
  </si>
  <si>
    <t>Moneda Origen</t>
  </si>
  <si>
    <t>Deuda Total COP</t>
  </si>
  <si>
    <t>Nacional</t>
  </si>
  <si>
    <t>Banco de Bogotá</t>
  </si>
  <si>
    <t>Celsia Colombia</t>
  </si>
  <si>
    <t>COP</t>
  </si>
  <si>
    <t>IBR TV</t>
  </si>
  <si>
    <t>IBR MV</t>
  </si>
  <si>
    <t>Banco Popular</t>
  </si>
  <si>
    <t>IBR SV</t>
  </si>
  <si>
    <t>Banco Davibank</t>
  </si>
  <si>
    <t>Bancolombia</t>
  </si>
  <si>
    <t>Banco Itaú</t>
  </si>
  <si>
    <t>Banco de Occidente</t>
  </si>
  <si>
    <t>Mercado de Capitales</t>
  </si>
  <si>
    <t>Serie 1 20 años</t>
  </si>
  <si>
    <t>IPC12</t>
  </si>
  <si>
    <t>Serie 2 C12 años</t>
  </si>
  <si>
    <t>Serie 2 C20 años</t>
  </si>
  <si>
    <t>Serie 3 - 7 años</t>
  </si>
  <si>
    <t>Subserie C30 Meses</t>
  </si>
  <si>
    <t>1 Tramo Bonos Verdes IFC</t>
  </si>
  <si>
    <t>2 Tramo Bonos Verdes FND</t>
  </si>
  <si>
    <t>IPC12MV</t>
  </si>
  <si>
    <t>3 Tramo Bonos Verdes IFC</t>
  </si>
  <si>
    <t>Banco J.P. Morgan Colombia S.A.</t>
  </si>
  <si>
    <t>Celsia Internet</t>
  </si>
  <si>
    <t>Celsia S.A</t>
  </si>
  <si>
    <t>Serie D20</t>
  </si>
  <si>
    <t>Estados financieros trimestrales por compañía</t>
  </si>
  <si>
    <t>1T2019</t>
  </si>
  <si>
    <t>2T2019</t>
  </si>
  <si>
    <t>3T2019</t>
  </si>
  <si>
    <t>4T2019</t>
  </si>
  <si>
    <t>Other operating services</t>
  </si>
  <si>
    <t>Exchange rate difference (net)</t>
  </si>
  <si>
    <t>Impuesto a las ganancias</t>
  </si>
  <si>
    <t>NET PROFIT</t>
  </si>
  <si>
    <t>Margen Neto</t>
  </si>
  <si>
    <t>Net margin</t>
  </si>
  <si>
    <t>Resultado financiero - ingresos financieros</t>
  </si>
  <si>
    <t>Resultado financiero - gastos financieros</t>
  </si>
  <si>
    <t>Generación Colombia</t>
  </si>
  <si>
    <t>INGRESOS</t>
  </si>
  <si>
    <t>REVENUE</t>
  </si>
  <si>
    <t>Ventas Mercado Mayorista</t>
  </si>
  <si>
    <t>Wholesale market sales</t>
  </si>
  <si>
    <t xml:space="preserve">Ventas en contratos </t>
  </si>
  <si>
    <t>Contract sales</t>
  </si>
  <si>
    <t>GWh</t>
  </si>
  <si>
    <t>Tarifa media ($/KWh)</t>
  </si>
  <si>
    <t>Average rate ($/kWh)</t>
  </si>
  <si>
    <t xml:space="preserve">Ventas en bolsa </t>
  </si>
  <si>
    <t>Spot market sales</t>
  </si>
  <si>
    <t>Cargo por confiabilidad</t>
  </si>
  <si>
    <t>Reliability charge</t>
  </si>
  <si>
    <t>Otras Ventas</t>
  </si>
  <si>
    <t>Other Sales</t>
  </si>
  <si>
    <t>COSTO VARIABLE</t>
  </si>
  <si>
    <t>VARIABLE COSTS</t>
  </si>
  <si>
    <t>Compras Mercado Mayorista</t>
  </si>
  <si>
    <t>Wholesale Market Purchases</t>
  </si>
  <si>
    <t>Compras en contratos</t>
  </si>
  <si>
    <t xml:space="preserve">Contrats </t>
  </si>
  <si>
    <t>Compras en bolsa</t>
  </si>
  <si>
    <t>Spot market</t>
  </si>
  <si>
    <t>Cargo suministro de combustible</t>
  </si>
  <si>
    <t xml:space="preserve">Fuel supply charge </t>
  </si>
  <si>
    <t>Otros costos variables</t>
  </si>
  <si>
    <t>Other variable costs</t>
  </si>
  <si>
    <t>MARGEN DE CONTRIBUCIÓN</t>
  </si>
  <si>
    <t>CONTRIBUTION MARGIN</t>
  </si>
  <si>
    <t>COSTO FIJO</t>
  </si>
  <si>
    <t>FIXED COST</t>
  </si>
  <si>
    <t>GASTO ADMINISTRATIVO</t>
  </si>
  <si>
    <t>ADMINISTRATIVE EXPENSES</t>
  </si>
  <si>
    <t>Margen EBITDA</t>
  </si>
  <si>
    <t>EBITDA Margin</t>
  </si>
  <si>
    <t>Transmisión y Distribución Colombia</t>
  </si>
  <si>
    <t>Transporte, peajes, prov.servicio</t>
  </si>
  <si>
    <t xml:space="preserve">Transportation, tolls, service fees </t>
  </si>
  <si>
    <t>Ingresos diversos</t>
  </si>
  <si>
    <t>Other revenue</t>
  </si>
  <si>
    <t>Peajes, servicios de conexión, otros</t>
  </si>
  <si>
    <t>Tolls, connection services, other</t>
  </si>
  <si>
    <t>Servicios y compra de equipos</t>
  </si>
  <si>
    <t>Services and Equipment Purchases</t>
  </si>
  <si>
    <t>Comercialización Colombia</t>
  </si>
  <si>
    <t>Ventas Comercialización</t>
  </si>
  <si>
    <t>Venta energía Regulados</t>
  </si>
  <si>
    <t>Regulated energy sales</t>
  </si>
  <si>
    <t>Venta energía No Regulados</t>
  </si>
  <si>
    <t>Non-regulated energy sales</t>
  </si>
  <si>
    <t>Venta energía fotovoltaica</t>
  </si>
  <si>
    <t>Photovoltaic Energy Sales</t>
  </si>
  <si>
    <t>Transportation, Tolls, Other</t>
  </si>
  <si>
    <t>Otras ventas</t>
  </si>
  <si>
    <t>Other sales</t>
  </si>
  <si>
    <t>Bolsa y Reconciliaciones</t>
  </si>
  <si>
    <t>Spot market and reconciliations</t>
  </si>
  <si>
    <t>Compras Comercialización</t>
  </si>
  <si>
    <t>Compras No Regulado</t>
  </si>
  <si>
    <t>Non-Regulated purchases</t>
  </si>
  <si>
    <t>Compras Regulado</t>
  </si>
  <si>
    <t>Regulated purchases</t>
  </si>
  <si>
    <t>Costo Transporte, peajes, otros</t>
  </si>
  <si>
    <t>Transportation Costs, Tolls, Other</t>
  </si>
  <si>
    <t>Eliminaciones</t>
  </si>
  <si>
    <t>Ventas Mercado Mayorista (contratos)</t>
  </si>
  <si>
    <t>Wholesale market sales (contracts)</t>
  </si>
  <si>
    <t>Ventas Comercialización (red propia)</t>
  </si>
  <si>
    <t>Retail sales (own network)</t>
  </si>
  <si>
    <t>Transporte, peaje, servicio</t>
  </si>
  <si>
    <t xml:space="preserve">Transportation, tolls, service </t>
  </si>
  <si>
    <t xml:space="preserve"> Other sales</t>
  </si>
  <si>
    <t xml:space="preserve"> Other variable costs</t>
  </si>
  <si>
    <t>COSTOS VARIABLES</t>
  </si>
  <si>
    <t>TOTAL REGIÓN COLOMBIA</t>
  </si>
  <si>
    <t>Metodo de participación patrimonial, neto</t>
  </si>
  <si>
    <t>2T26</t>
  </si>
  <si>
    <t>CAOBA INVERSIONES</t>
  </si>
  <si>
    <t>BRA 2025: $877.008 millones
(Cop millones de 2017)</t>
  </si>
  <si>
    <t>Deuda bruta</t>
  </si>
  <si>
    <t>Ingresos</t>
  </si>
  <si>
    <t>Ganancia neta</t>
  </si>
  <si>
    <t>C2 ENERGÍA</t>
  </si>
  <si>
    <t>Capacidad instalada (MWp)</t>
  </si>
  <si>
    <t>Generación (GWh)</t>
  </si>
  <si>
    <t>EL TESORITO</t>
  </si>
  <si>
    <t>Capacidad instalada: 200 MWp</t>
  </si>
  <si>
    <t>ATERA ENERGY</t>
  </si>
  <si>
    <t>Costo de Ventas</t>
  </si>
  <si>
    <t>Celsia Consolidado - COP Millones</t>
  </si>
  <si>
    <t>Costos de bienes y servicios públicos</t>
  </si>
  <si>
    <t>Depreciación y amortización</t>
  </si>
  <si>
    <t>Servicios de personal</t>
  </si>
  <si>
    <t>Operación y mantenimiento</t>
  </si>
  <si>
    <t>Licencias y contribuciones</t>
  </si>
  <si>
    <t>Seguros</t>
  </si>
  <si>
    <t>Materiales y otros costos de operación</t>
  </si>
  <si>
    <t>Costos generales</t>
  </si>
  <si>
    <t>Honorarios</t>
  </si>
  <si>
    <t>Impuestos</t>
  </si>
  <si>
    <t>Servicios públicos</t>
  </si>
  <si>
    <t>Arrendamientos</t>
  </si>
  <si>
    <t>Total</t>
  </si>
  <si>
    <t>Dividendos por acción</t>
  </si>
  <si>
    <t>2018-2019</t>
  </si>
  <si>
    <t>2019-2020</t>
  </si>
  <si>
    <t>2020-2021</t>
  </si>
  <si>
    <t>2021-2022</t>
  </si>
  <si>
    <t>2022-2023</t>
  </si>
  <si>
    <t>2023-2024</t>
  </si>
  <si>
    <t>2024-2025</t>
  </si>
  <si>
    <t>2025-2026</t>
  </si>
  <si>
    <t>Distribución de utilidades del ejercicio anterior</t>
  </si>
  <si>
    <t>Dividendo ordinario</t>
  </si>
  <si>
    <t>Dividendo extraordinario</t>
  </si>
  <si>
    <t>Ejecución CAPEX - COP millones</t>
  </si>
  <si>
    <t>Consolidado</t>
  </si>
  <si>
    <t>T&amp;D</t>
  </si>
  <si>
    <t>Comercial (gestión pérdidas)</t>
  </si>
  <si>
    <t>Innovación</t>
  </si>
  <si>
    <t>Transversales</t>
  </si>
  <si>
    <t>Caoba</t>
  </si>
  <si>
    <t>Proyectos solares &gt;8</t>
  </si>
  <si>
    <t>Proyectos solares &lt;8</t>
  </si>
  <si>
    <t>Eficiencia energética</t>
  </si>
  <si>
    <t>Anexos Operacionales</t>
  </si>
  <si>
    <t>1T2012</t>
  </si>
  <si>
    <t>2T2012</t>
  </si>
  <si>
    <t>3T2012</t>
  </si>
  <si>
    <t>4T2012</t>
  </si>
  <si>
    <t>1T2013</t>
  </si>
  <si>
    <t>2T2013</t>
  </si>
  <si>
    <t>3T2013</t>
  </si>
  <si>
    <t>4T2013</t>
  </si>
  <si>
    <t>1T2014</t>
  </si>
  <si>
    <t>2T2014</t>
  </si>
  <si>
    <t>3T2014</t>
  </si>
  <si>
    <t>4T2014</t>
  </si>
  <si>
    <t>1T2016</t>
  </si>
  <si>
    <t>2T2016</t>
  </si>
  <si>
    <t>3T2016</t>
  </si>
  <si>
    <t>4T2016</t>
  </si>
  <si>
    <t>1T2017</t>
  </si>
  <si>
    <t>2T2017</t>
  </si>
  <si>
    <t>3T2017</t>
  </si>
  <si>
    <t>4T2017</t>
  </si>
  <si>
    <t>1T2018</t>
  </si>
  <si>
    <t>2T2018</t>
  </si>
  <si>
    <t>3T2018</t>
  </si>
  <si>
    <t>4T2018</t>
  </si>
  <si>
    <t>1T2020</t>
  </si>
  <si>
    <t>2T2020</t>
  </si>
  <si>
    <t>3T2020</t>
  </si>
  <si>
    <t>4T2020</t>
  </si>
  <si>
    <t>1T2021</t>
  </si>
  <si>
    <t>2T2021</t>
  </si>
  <si>
    <t>3T2021</t>
  </si>
  <si>
    <t>GENERACIÓN</t>
  </si>
  <si>
    <t>COLOMBIA</t>
  </si>
  <si>
    <t>Generación de energía - Colombia (GWh)</t>
  </si>
  <si>
    <t>Generación hidro (GWh)</t>
  </si>
  <si>
    <t>Generación solar (Vendida al MEM) (GWh)</t>
  </si>
  <si>
    <t>Generación térmica (Meriléctrica + Tesorito) (GWh)</t>
  </si>
  <si>
    <t>Generación eólica (Carreto)</t>
  </si>
  <si>
    <t xml:space="preserve">Ventas en contratos - Colombia (GWh) </t>
  </si>
  <si>
    <t>Precio prom. Contratos ($/kWh)</t>
  </si>
  <si>
    <t>Ventas en bolsa - Colombia (GWh) (incluye otras transacciones como restricciones, AGC, entre otras)</t>
  </si>
  <si>
    <t>Precio prom. Bolsa SIN (spot, PBN) ($/kWh)</t>
  </si>
  <si>
    <t>Compras en bolsa Celsia Col. (GWh)</t>
  </si>
  <si>
    <t>Compras en contratos Celsia Col. (GWh)</t>
  </si>
  <si>
    <t>CENTROAMÉRICA</t>
  </si>
  <si>
    <t>Eólica</t>
  </si>
  <si>
    <t>Térmica</t>
  </si>
  <si>
    <t>Solar</t>
  </si>
  <si>
    <t>Generación de energía total - Centroamérica (GWh)</t>
  </si>
  <si>
    <t>Ventas totales en contratos - Centroamérica (GWh) (Incluye contratos solares)</t>
  </si>
  <si>
    <t>Ventas totales en mercado ocasional (spot) - Centroamérica (GWh)</t>
  </si>
  <si>
    <t>Costo Marginal del Sistema (USD/MWh)</t>
  </si>
  <si>
    <t>SAIDI Regulatorio - Valle del Cauca (Horas)</t>
  </si>
  <si>
    <t>SAIFI Regulatorio - Valle del Cauca (Veces)</t>
  </si>
  <si>
    <t>Pérdidas prom. movil Valle</t>
  </si>
  <si>
    <t>SAIDI Regulatorio - Tolima (Horas)</t>
  </si>
  <si>
    <t>SAIFI Regulatorio - Tolima (Veces)</t>
  </si>
  <si>
    <t>Pérdidas prom. movil Tolima</t>
  </si>
  <si>
    <t>COMERCIALIZACIÓN</t>
  </si>
  <si>
    <t>Energía comercializada fotovoltáica (C2E + Atera)</t>
  </si>
  <si>
    <t>Compra-venta interna de energía</t>
  </si>
  <si>
    <t>Ventas entre el generador y el comercializador</t>
  </si>
  <si>
    <t>Cifras comparables en el cálculo del precio implícito en contratos:</t>
  </si>
  <si>
    <t>GWh vendidos en contratos a externos (eliminando ventas entre G y D EPSA/CETSA)</t>
  </si>
  <si>
    <t>Descripción de Activos y OEFs</t>
  </si>
  <si>
    <t>Solo solar</t>
  </si>
  <si>
    <t>Nombre Central</t>
  </si>
  <si>
    <t>País</t>
  </si>
  <si>
    <t>Compañía</t>
  </si>
  <si>
    <t>Tecnología</t>
  </si>
  <si>
    <t>Tecnología
Detalles</t>
  </si>
  <si>
    <t>Capacidad (MW ac)</t>
  </si>
  <si>
    <t>Capacidad (MWp)</t>
  </si>
  <si>
    <t>Entrada en operación</t>
  </si>
  <si>
    <t>Factor de planta</t>
  </si>
  <si>
    <t xml:space="preserve">PCH RIO FRIO II </t>
  </si>
  <si>
    <t>Colombia</t>
  </si>
  <si>
    <t>Cetsa</t>
  </si>
  <si>
    <t>Hidroeléctrica</t>
  </si>
  <si>
    <t>Hidro menor</t>
  </si>
  <si>
    <t>PCH SAN ANDRÉS DE CUERQUIA (SAC)</t>
  </si>
  <si>
    <t xml:space="preserve">PCH RIO PIEDRAS </t>
  </si>
  <si>
    <t xml:space="preserve">PCH HIDROMONTAÑITAS </t>
  </si>
  <si>
    <t>PCH BAJO TULUÁ</t>
  </si>
  <si>
    <t xml:space="preserve">PCH AMAIME </t>
  </si>
  <si>
    <t xml:space="preserve">PCH ALTO TULUA </t>
  </si>
  <si>
    <t>SALVAJINA</t>
  </si>
  <si>
    <t>Hidro mayor</t>
  </si>
  <si>
    <t xml:space="preserve">HIDROPRADO </t>
  </si>
  <si>
    <t>PCH PRADO 4</t>
  </si>
  <si>
    <t>CUCUANA</t>
  </si>
  <si>
    <t xml:space="preserve">CALIMA </t>
  </si>
  <si>
    <t xml:space="preserve">BAJO ANCHICAYÁ </t>
  </si>
  <si>
    <t xml:space="preserve">ALTO ANCHICAYÁ </t>
  </si>
  <si>
    <t>CARRETO</t>
  </si>
  <si>
    <t>Eólico</t>
  </si>
  <si>
    <t>SOLAR PALMIRA 1</t>
  </si>
  <si>
    <t>C2Energía</t>
  </si>
  <si>
    <t xml:space="preserve">Granja solar </t>
  </si>
  <si>
    <t>SOLAR YUMBO</t>
  </si>
  <si>
    <t>SOLAR YUMA</t>
  </si>
  <si>
    <t>SOLAR TULUÁ</t>
  </si>
  <si>
    <t>SOLAR SINCÉ</t>
  </si>
  <si>
    <t>SOLAR SAN FELIPE</t>
  </si>
  <si>
    <t>SOLAR PALMIRA 3</t>
  </si>
  <si>
    <t>SOLAR MELGAR Y LANCEROS</t>
  </si>
  <si>
    <t>SOLAR LA PAILA</t>
  </si>
  <si>
    <t>SOLAR FLANDES</t>
  </si>
  <si>
    <t>SOLAR ESPINAL</t>
  </si>
  <si>
    <t>SOLAR EL CARMELO</t>
  </si>
  <si>
    <t>SOLAR DULIMA</t>
  </si>
  <si>
    <t>SOLAR BUGA 1</t>
  </si>
  <si>
    <t>SOLAR BOLIVAR</t>
  </si>
  <si>
    <t>SOLAR ANDALUCÍA</t>
  </si>
  <si>
    <t>SOLAR PUERTO TEJADA</t>
  </si>
  <si>
    <t>SOLAR BUGA 2</t>
  </si>
  <si>
    <t>SOLAR VALLEDUPAR 1</t>
  </si>
  <si>
    <t>SOLAR ESCOBAL 1</t>
  </si>
  <si>
    <t>SOLAR ESCOBAL 4</t>
  </si>
  <si>
    <t>SOLAR ESCOBAL 5</t>
  </si>
  <si>
    <t>SOLAR ESCOBAL CEMEX</t>
  </si>
  <si>
    <t>SOLAR PALMIRA 2</t>
  </si>
  <si>
    <t>COMAYAGUA</t>
  </si>
  <si>
    <t>Centroamérica</t>
  </si>
  <si>
    <t>MERILECTRICA</t>
  </si>
  <si>
    <t>Termoeléctrica</t>
  </si>
  <si>
    <t>GN, Ciclo simple</t>
  </si>
  <si>
    <t>TESORITO</t>
  </si>
  <si>
    <t>Termoléctrica El Tesorito</t>
  </si>
  <si>
    <t>Gas natural</t>
  </si>
  <si>
    <t>CATIVÁ Bunker</t>
  </si>
  <si>
    <t>Celsia Centroamérica S.A., CECA</t>
  </si>
  <si>
    <t>Líquidos, Motores</t>
  </si>
  <si>
    <t>TGs CECA</t>
  </si>
  <si>
    <t>Diesel</t>
  </si>
  <si>
    <t>HIDROMANTA</t>
  </si>
  <si>
    <t>Perú</t>
  </si>
  <si>
    <t>GAC Perú</t>
  </si>
  <si>
    <t>Baby Farms</t>
  </si>
  <si>
    <t>Solar pequeña escala</t>
  </si>
  <si>
    <t>Pisos de &lt;8 MW</t>
  </si>
  <si>
    <t>Piso solar</t>
  </si>
  <si>
    <t>Techos de &lt;8 MW</t>
  </si>
  <si>
    <t>Techo solar</t>
  </si>
  <si>
    <t>Obligaciones de Energía en Firme (OEF)</t>
  </si>
  <si>
    <t xml:space="preserve">Asignaciones vigentes que tiene Celsia Colombia en el Cargo por Confiabilidad, ya sea asignado por subasta de expansión como por asignación administrada a prorrata. </t>
  </si>
  <si>
    <t>Asignaciones por subasta</t>
  </si>
  <si>
    <t>Planta</t>
  </si>
  <si>
    <t>Mes base</t>
  </si>
  <si>
    <t>Precio base en USD/kWh</t>
  </si>
  <si>
    <t>OEF AÑO [kWh-año]</t>
  </si>
  <si>
    <t>Código de la Subasta</t>
  </si>
  <si>
    <t>Mes Inicio</t>
  </si>
  <si>
    <t>Mes Fin</t>
  </si>
  <si>
    <t>Tesorito</t>
  </si>
  <si>
    <t>01-DEC-22</t>
  </si>
  <si>
    <t>Alban</t>
  </si>
  <si>
    <t>Calima</t>
  </si>
  <si>
    <t>Cucuana</t>
  </si>
  <si>
    <t>01-DEC-15</t>
  </si>
  <si>
    <t>Merilectrica</t>
  </si>
  <si>
    <t>Prado</t>
  </si>
  <si>
    <t>Salvajina</t>
  </si>
  <si>
    <t>Asignación a prorrata de eficiencia Cargo por Confiabilidad con demanda objetivo completa (2020-2025)</t>
  </si>
  <si>
    <t>01-DEC-23
01-DEC-24</t>
  </si>
  <si>
    <t>30/11/2024
30/11/2025</t>
  </si>
  <si>
    <t>Merilectrica 1</t>
  </si>
  <si>
    <t>Asignación a prorrata de eficiencia Cargo por Confiabilidad con demanda objetivo completa (2025-2026)</t>
  </si>
  <si>
    <t>01-DEC-25</t>
  </si>
  <si>
    <t>Asignación a prorrata de eficiencia Cargo por Confiabilidad con demanda objetivo completa (2026-2027)</t>
  </si>
  <si>
    <t>01-DEC-26</t>
  </si>
  <si>
    <t>Contratos Centroamérica</t>
  </si>
  <si>
    <t>Potencia</t>
  </si>
  <si>
    <t>Vigencia</t>
  </si>
  <si>
    <t>Tarifa</t>
  </si>
  <si>
    <t>Cativá</t>
  </si>
  <si>
    <t>48 MW</t>
  </si>
  <si>
    <t>01/01/2024 - 31/12/2025</t>
  </si>
  <si>
    <t>US$ 10,24</t>
  </si>
  <si>
    <t>Pipeline – Proyectos en Desarrollo Anunciados</t>
  </si>
  <si>
    <t>Proyecto</t>
  </si>
  <si>
    <t>Región</t>
  </si>
  <si>
    <t>Moneda</t>
  </si>
  <si>
    <t>Inversión aprox. 
Total anunciada (mill.)</t>
  </si>
  <si>
    <t>% Part.</t>
  </si>
  <si>
    <t>Capacidad</t>
  </si>
  <si>
    <t>Unidad</t>
  </si>
  <si>
    <t>Detalles</t>
  </si>
  <si>
    <t>Plan de inversiones Tolima</t>
  </si>
  <si>
    <t>Colombia - Tolima</t>
  </si>
  <si>
    <t>Inversiones durante 5 años desde 2021 a 2025</t>
  </si>
  <si>
    <t>COP $717.716 millones en 5 años. (incluye NT3 y NT4 en Caoba)</t>
  </si>
  <si>
    <t>Plan de inversiones Valle</t>
  </si>
  <si>
    <t>Colombia - Valle</t>
  </si>
  <si>
    <t>COP $826.942 millones en 5 años (incluye CETSA) en $/2017</t>
  </si>
  <si>
    <t>Parque eólico Caravelí - Perú</t>
  </si>
  <si>
    <t>Perú - Arequipa</t>
  </si>
  <si>
    <t>USD</t>
  </si>
  <si>
    <t>US $ 240 millones</t>
  </si>
  <si>
    <t>2026 - Segundo semestre</t>
  </si>
  <si>
    <t>MW</t>
  </si>
  <si>
    <t>Línea de transmisión: 47,2km @ 220kV hasta S/E Poroma 220kV
Ubicación: Distrito Lomas, provincia de Caravelí – Arequipa</t>
  </si>
  <si>
    <t>Latam</t>
  </si>
  <si>
    <t>Atera</t>
  </si>
  <si>
    <t>US $ 500 millones</t>
  </si>
  <si>
    <t>30%
Socio: Brookfield</t>
  </si>
  <si>
    <t xml:space="preserve">Escalonado </t>
  </si>
  <si>
    <t>Plataforma solar - C2Energía</t>
  </si>
  <si>
    <t>Ver referencia Capex abajo</t>
  </si>
  <si>
    <t>50%
Socio: Cubico</t>
  </si>
  <si>
    <t>MWp</t>
  </si>
  <si>
    <t>Caoba
Proyectos de Transmisión C10:J10</t>
  </si>
  <si>
    <t>51%
Socio: Cubico</t>
  </si>
  <si>
    <t>2024 - 2026</t>
  </si>
  <si>
    <t>Parque eólico Acacia 2 - Guajira</t>
  </si>
  <si>
    <t>Colombia - Guajira</t>
  </si>
  <si>
    <t>Parque eólico Camelias- Guajira</t>
  </si>
  <si>
    <t>Referencia de plazos de construcción:</t>
  </si>
  <si>
    <t xml:space="preserve">Solar: Entre 6 meses y 1 año dependiendo del tamaño del proyecto (2 años en el caso de proyectos muy grandes) </t>
  </si>
  <si>
    <t>Referencia de CapEx por MW instalado:</t>
  </si>
  <si>
    <t xml:space="preserve">Solar: Aprox. USD 0,6 - 0,8 millones / MW </t>
  </si>
  <si>
    <t>Eólica: aprox 1,5 mill. – 1,8 mill. / MW</t>
  </si>
  <si>
    <t>*Algunas inversiones son sujetas a la participación que se tenga en la plataforma determinada para dichos proyectos.</t>
  </si>
  <si>
    <t xml:space="preserve">Aproximación al ingreso del OR </t>
  </si>
  <si>
    <t>Valores 2019:</t>
  </si>
  <si>
    <t>Comentarios</t>
  </si>
  <si>
    <t>Supuestos:</t>
  </si>
  <si>
    <t xml:space="preserve">Indice IPC </t>
  </si>
  <si>
    <t>IPC</t>
  </si>
  <si>
    <t>IPP Colombia</t>
  </si>
  <si>
    <t>Inflación USA promedio - PPI</t>
  </si>
  <si>
    <t>Inflación USA - acumulada</t>
  </si>
  <si>
    <t>Distribución Valle del Cauca:</t>
  </si>
  <si>
    <t>Vida útil promedio</t>
  </si>
  <si>
    <t>BRA</t>
  </si>
  <si>
    <t>Depreciación</t>
  </si>
  <si>
    <t>BRA depreciada</t>
  </si>
  <si>
    <t>% inversiones (max. 8%, mín. razonable 4%)</t>
  </si>
  <si>
    <t>Valor inversiones</t>
  </si>
  <si>
    <t>WACC (rai)</t>
  </si>
  <si>
    <t>(BRA + Plan Inversiones) x WACC</t>
  </si>
  <si>
    <t>AOM</t>
  </si>
  <si>
    <t>Promedio gastado entre período tarifario 2012 – 2016 y remunerado actual. Res. CREG 137 de 2019 CSACOL | Res. 138 de 2019 y 004 De 2020 en CETSA | Res. 001 de 2020 Tolima</t>
  </si>
  <si>
    <t>Incentivos de Calidad y pérdidas</t>
  </si>
  <si>
    <t>Senda aprobada por el regulador
Considera un cálculo de pérdidas eficientes el cual parte del análisis de pérdidas técnicas para cada operador. En el largo plazo (definido en 10 años) las perdidas que se reconocerán se aproximan a las eficientes.  
A los operadores que tienen niveles de pérdidas reales superiores a las reconocidas en el nivel de tensión 1, tuvieron la opción de presentar un plan de reducción de pérdidas sobre el cual se reconoce un ingreso en función al cumplimiento de metas anuales (senda), las cuales se evalúan sobre el total de pérdidas (técnicas y no técnicas).</t>
  </si>
  <si>
    <t>Ingreso regulado activos actuales Valle</t>
  </si>
  <si>
    <t>Distribución Tolima (ex Caoba)</t>
  </si>
  <si>
    <t>Ingreso regulado activos actuales Tolima</t>
  </si>
  <si>
    <t>Real</t>
  </si>
  <si>
    <t>Activos Tolima (En Caoba)</t>
  </si>
  <si>
    <t>T&amp;D Plan5Caribe (En Caoba)</t>
  </si>
  <si>
    <t>Se asignó por convocatorias con unos valores de ingresos garantizados por 25 años. No suma en la Base Regulatoria para remuneración,</t>
  </si>
  <si>
    <t>Ebitda E 2020</t>
  </si>
  <si>
    <t>Guajira - Cuestecitas, Maicao y Riohacha</t>
  </si>
  <si>
    <t>*En operación</t>
  </si>
  <si>
    <t>Cesar – Valledupar</t>
  </si>
  <si>
    <t>Córdoba – Montería</t>
  </si>
  <si>
    <t>Bolívar – Manzanillo</t>
  </si>
  <si>
    <t>Atlántico – Norte</t>
  </si>
  <si>
    <t>Atlántico – Caracolí</t>
  </si>
  <si>
    <t>STN Valledupar 220 kV</t>
  </si>
  <si>
    <t>Margen ebitda promedio:</t>
  </si>
  <si>
    <t>EBITDA (2023)</t>
  </si>
  <si>
    <t>STN Tolú Viejo</t>
  </si>
  <si>
    <t>*Inicia operaciones en 2023</t>
  </si>
  <si>
    <t>% participación en Caoba:</t>
  </si>
  <si>
    <t>% apalancamiento vehículo</t>
  </si>
  <si>
    <t>FAQs</t>
  </si>
  <si>
    <t>Tema</t>
  </si>
  <si>
    <t>Fecha</t>
  </si>
  <si>
    <t>Información</t>
  </si>
  <si>
    <t>G</t>
  </si>
  <si>
    <t>Subastas de cargo por confiabilidad</t>
  </si>
  <si>
    <t xml:space="preserve">La CREG anunció cancelación de la subasta de reconfiguración de venta de obligaciones de energía firme para el período 2022-2023, dado que al realizar el balance actualizado de OEF asignadas y las proyecciones de demanda de dicho periodo, la comisión no identificó que se cuente con un excedente de OEF.	
En consulta se encuentra la resolución 223 de 2021, por la cual se busca hacer la asignación de las Obligaciones de Energía en Firme (OEF) para las vigencias 2023-24 y 2024-25. Se espera que la CREG emita la resolución definitiva durante el primer trimestre de 2022.
</t>
  </si>
  <si>
    <t>Subasta de renvoables 2021</t>
  </si>
  <si>
    <t xml:space="preserve">Octubre-2021
Precio de $155 $/kWh, antes de CERE
Contrato a 15 años 
Iniciaría a partir de enero de 2023.
</t>
  </si>
  <si>
    <t>Subasta de renovables 2019</t>
  </si>
  <si>
    <t xml:space="preserve">COP 95.65/kWh (USD 0.028/kWh /EUR 0.025/kWh) 
Contratos PPA a 15 años 
En pesos colombianos
Contratos por bloques de generación de energía. 
</t>
  </si>
  <si>
    <t>Tesorito - destacado</t>
  </si>
  <si>
    <t>- No paga transporte: eficiencia al no tener gasoducto.
- Tamaño de las unidades: Unidades más pequeñas, permite flexibilidad para entrar en menores cantidades y dar así un respaldo más eficiente al portafolio.
- Este proyecto se diferencia por su capacidad de mitigar el impacto al medio ambiente y será referente en este sentido al tratarse de 11 motores que en pocos minutos pueden estar a plena capacidad, lo que permite que vayan entrando en la medida que se vayan requiriendo, diferente de otras centrales menos flexibles que deben estar todo el día encendidas sin que realmente se requiera ante sus largos tiempos de arranque (12 a 15 horas). Esto permite un impacto en efecto invernadero mucho más bajo con el que estamos 100% comprometidos. Adicionalmente estamos avanzando en una estrategia, con el objetivo de hacer la planta libre de emisiones gracias a la capacidad que tenemos de hacer una estimación de los Gases de Efecto Invernadero a generar en los próximos 20 años y comprometer así una compensación a través del proyecto ReverdeC, agregando la siembra de la cantidad de árboles adicionales que se requieran para equilibrar dichas emisiones logrando así una planta carbono neutral desde el comienzo.
Captura de carbono:
- No hay planes de captura de carbono en la fuente de generación, se ha planeado una compensación de emisiones mediante la promoción de reforestación.</t>
  </si>
  <si>
    <t xml:space="preserve">Regulación </t>
  </si>
  <si>
    <t>Resolución CREG 075 de 2021</t>
  </si>
  <si>
    <t xml:space="preserve">Impulsa el cambio en la regulación de conexiones que permitan viabilizar y acelerar los grandes proyectos eólicos del país con importantes logros para liberar puntos de conexión y asuntos de energía reactiva para proyectos solares y eólicos. Permite despejar el camino para una ejecución más acelerada.
</t>
  </si>
  <si>
    <t>Ley 1715</t>
  </si>
  <si>
    <t xml:space="preserve">Aplica a: Solar PV, eólico, biomasa, PCHs &lt; 10 MW.
-	Deducción de la base para el impuesto de renta: 
o	Hasta el 50% del monto invertido
o	Desde el 1er después de EOC hasta el 5º año
o	Límite: 50% del impuesto de renta liquidado en el año. Tengo los otros años para hacerlo efectivo.
-	Depreciación acelerada (5 años)
o	Componente del proyecto que tiene equipos y obras civiles 
</t>
  </si>
  <si>
    <t>ESG – Indicadores de Sostenibilidad</t>
  </si>
  <si>
    <t>Trimestres -&gt;</t>
  </si>
  <si>
    <t>Años -&gt;</t>
  </si>
  <si>
    <t>Indicadores consultados por el público inversionista</t>
  </si>
  <si>
    <t>1Q2026</t>
  </si>
  <si>
    <t>4Q25</t>
  </si>
  <si>
    <t>3Q25</t>
  </si>
  <si>
    <t>2Q25</t>
  </si>
  <si>
    <t>1Q25</t>
  </si>
  <si>
    <t>4Q24</t>
  </si>
  <si>
    <t>3Q24</t>
  </si>
  <si>
    <t>2Q24</t>
  </si>
  <si>
    <t>1Q24</t>
  </si>
  <si>
    <t>4Q23</t>
  </si>
  <si>
    <t>3Q23</t>
  </si>
  <si>
    <t>2Q23</t>
  </si>
  <si>
    <t>1Q23</t>
  </si>
  <si>
    <t>4Q22</t>
  </si>
  <si>
    <t>3Q22</t>
  </si>
  <si>
    <t>2Q22</t>
  </si>
  <si>
    <t>1Q22</t>
  </si>
  <si>
    <t>4Q21</t>
  </si>
  <si>
    <t>3Q21</t>
  </si>
  <si>
    <t>2Q21</t>
  </si>
  <si>
    <t>1Q21</t>
  </si>
  <si>
    <t>4Q20</t>
  </si>
  <si>
    <t>3Q20</t>
  </si>
  <si>
    <t>2Q20</t>
  </si>
  <si>
    <t>1Q20</t>
  </si>
  <si>
    <t>4Q19</t>
  </si>
  <si>
    <t>3Q19</t>
  </si>
  <si>
    <t>2Q19</t>
  </si>
  <si>
    <t>Dimensión económica / gobernanza</t>
  </si>
  <si>
    <t>Energía generada por tipo de fuente</t>
  </si>
  <si>
    <t>%</t>
  </si>
  <si>
    <t>Solar fotovoltaica - granjas</t>
  </si>
  <si>
    <t>Solar fotovoltaica - techos</t>
  </si>
  <si>
    <t>Hidráulica</t>
  </si>
  <si>
    <t>Capacidad instalada por tipo de fuente</t>
  </si>
  <si>
    <t>Solar fotovoltaica</t>
  </si>
  <si>
    <t>Financiamiento sostenible</t>
  </si>
  <si>
    <t>COP mill.</t>
  </si>
  <si>
    <t>% miembros independientes en Junta Directiva</t>
  </si>
  <si>
    <t>Mujeres en la JD</t>
  </si>
  <si>
    <t>#</t>
  </si>
  <si>
    <t xml:space="preserve">Porcentaje de proveedores locales </t>
  </si>
  <si>
    <t>Satisfacción de proveedores</t>
  </si>
  <si>
    <t xml:space="preserve"> Med. Anual </t>
  </si>
  <si>
    <t>Med. Anual</t>
  </si>
  <si>
    <t>Índice de Experiencia del Cliente - CSAT</t>
  </si>
  <si>
    <t xml:space="preserve">Med. Anual </t>
  </si>
  <si>
    <t xml:space="preserve">         NA </t>
  </si>
  <si>
    <t>PQRs</t>
  </si>
  <si>
    <t>Quejas servicio</t>
  </si>
  <si>
    <t>Reclamos facturación</t>
  </si>
  <si>
    <t>Incidentes en ciberseguridad</t>
  </si>
  <si>
    <t>Dimensión social</t>
  </si>
  <si>
    <t>Colaboradores</t>
  </si>
  <si>
    <t>% mujeres - colaboradores</t>
  </si>
  <si>
    <t>% mujeres - cargos directivos</t>
  </si>
  <si>
    <t>SST - Indice severidad accidentes colab. sin fatalidad</t>
  </si>
  <si>
    <t>SST - Índice severidad accidentes con fatalidad</t>
  </si>
  <si>
    <t>ND</t>
  </si>
  <si>
    <t>SST - Indice frecuencia lesiones colab. sin fatalidad</t>
  </si>
  <si>
    <t xml:space="preserve">SST - Índice frecuencia lesiones colab. con fatalidad </t>
  </si>
  <si>
    <t>SST - Fatalidades colaboradores</t>
  </si>
  <si>
    <t>SST - Fatalidades contratistas</t>
  </si>
  <si>
    <t>Monto total inversión social</t>
  </si>
  <si>
    <t>Dimensión ambiental</t>
  </si>
  <si>
    <t>Emisiones absolutas GEI</t>
  </si>
  <si>
    <t>Ton CO2 Eq</t>
  </si>
  <si>
    <t xml:space="preserve">Intensidad de las emisiones de GEI </t>
  </si>
  <si>
    <t>Ton CO2eq/GWh</t>
  </si>
  <si>
    <t>Cantidad árboles sembrados en el período ReverdeC</t>
  </si>
  <si>
    <t>Total árboles sembrados a la fecha ReverdeC</t>
  </si>
  <si>
    <t>Consumo energía fuentes no renovables</t>
  </si>
  <si>
    <t>Carbón</t>
  </si>
  <si>
    <t>Ton</t>
  </si>
  <si>
    <t>Gas Natural</t>
  </si>
  <si>
    <t>m3</t>
  </si>
  <si>
    <t>GNL</t>
  </si>
  <si>
    <t>Bunker</t>
  </si>
  <si>
    <t>Gal</t>
  </si>
  <si>
    <t xml:space="preserve">Bonos reducción emisiones vendidos </t>
  </si>
  <si>
    <t>Ton CO2eq</t>
  </si>
  <si>
    <t>Vínculos de interés</t>
  </si>
  <si>
    <t xml:space="preserve"> </t>
  </si>
  <si>
    <t>Dashboard ESG</t>
  </si>
  <si>
    <t>https://app.powerbi.com/view?r=eyJrIjoiNGE5YjRkZGEtNGIxMy00MzlmLWE4YzktZGUxMzM2ODg3OWE0IiwidCI6IjI3…</t>
  </si>
  <si>
    <t>Reportes integrados</t>
  </si>
  <si>
    <t>https://www.celsia.com/es/quienes-somos/sostenibilidad/reportes/</t>
  </si>
  <si>
    <t>Metas socioambientales - año base 2015</t>
  </si>
  <si>
    <t>https://www.celsia.com/wp-content/uploads/2026/04/ReporteIntegradoCelsia2025_Abr23_compressed.pdf</t>
  </si>
  <si>
    <t>Políticas y prácticas de sostenibilidad</t>
  </si>
  <si>
    <t>https://www.celsia.com/es/quienes-somos/gobierno-corporativo-celsia/</t>
  </si>
  <si>
    <t>Reconocimientos</t>
  </si>
  <si>
    <t>Fuentes de Información – Colombia</t>
  </si>
  <si>
    <t>Tipo de información</t>
  </si>
  <si>
    <t>Fuente</t>
  </si>
  <si>
    <t>Inducciones:</t>
  </si>
  <si>
    <t>https://www.xm.com.co/nuestra-empresa/nosotros/que-hacemos</t>
  </si>
  <si>
    <t>Sobre Celsia</t>
  </si>
  <si>
    <t>https://www.celsia.com/es/quienes-somos/que-hacemos/</t>
  </si>
  <si>
    <t>Historia Celsia</t>
  </si>
  <si>
    <t>http://www.celsia.com/es/nuestra-empresa/historia</t>
  </si>
  <si>
    <t>Centrales hídricas</t>
  </si>
  <si>
    <t>https://www.celsia.com/es/centrales-hidroelectricas/</t>
  </si>
  <si>
    <t>Información completa sobre la compañía:</t>
  </si>
  <si>
    <t>Presentaciones Celsia</t>
  </si>
  <si>
    <t>https://www.celsia.com/es/inversionistas/celsia/presentaciones/</t>
  </si>
  <si>
    <t>Informes integrados Celsia (GRI)</t>
  </si>
  <si>
    <t>https://www.celsia.com/es/quienes-somos/sostenibilidad/</t>
  </si>
  <si>
    <t>Informes accionistas Celsia</t>
  </si>
  <si>
    <t>https://www.celsia.com/es/accionistas-e-inversionistas/informacion-financiera/reportes</t>
  </si>
  <si>
    <t>Renta fija</t>
  </si>
  <si>
    <t>https://www.celsia.com/es/inversionistas/celsia/renta-fija/</t>
  </si>
  <si>
    <t>Informes Celsia Colombia (antes EPSA)</t>
  </si>
  <si>
    <t>https://www.celsia.com/es/accionistas-e-inversionistas/epsa/informacion-financiera</t>
  </si>
  <si>
    <t>Financieros:</t>
  </si>
  <si>
    <t>EEFF Consolidados, Separados con notas (IFRS)</t>
  </si>
  <si>
    <t>www.superfinanciera.gov.co</t>
  </si>
  <si>
    <t>El mercado:</t>
  </si>
  <si>
    <t>El mercado eléctrico - XM – Portal de indicadores</t>
  </si>
  <si>
    <t>https://www.xm.com.co/portal-de-indicadores</t>
  </si>
  <si>
    <t>https://www.xm.com.co/transacciones/registros/registro-agentes-y-contactos/estructura-del-mercado</t>
  </si>
  <si>
    <t>Informes de la operación y el mercado</t>
  </si>
  <si>
    <t>https://www.xm.com.co/nuestra-empresa/informes/informes-de-la-operacion-y-el-mercado</t>
  </si>
  <si>
    <t>Publicaciones CREG</t>
  </si>
  <si>
    <t>https://creg.gov.co/</t>
  </si>
  <si>
    <t>Glosario XM</t>
  </si>
  <si>
    <t>https://www.xm.com.co/proveedores/informaci%C3%B3n-de-inter%C3%A9s/glosario</t>
  </si>
  <si>
    <t>UPME - Proyecciones de demanda</t>
  </si>
  <si>
    <t>https://www.upme.gov.co/simec/planeacion-energetica/proyeccion-de-demanda-v2/</t>
  </si>
  <si>
    <t>Predicción climática - IDEAM</t>
  </si>
  <si>
    <t>https://www.ideam.gov.co/sala-de-prensa/boletines/Bolet%C3%ADn-de-predicci%C3%B3n-clim%C3%A1tica</t>
  </si>
  <si>
    <t>Predicción climática - Agencia Australiana</t>
  </si>
  <si>
    <t>http://www.bom.gov.au/climate/enso/</t>
  </si>
  <si>
    <t>Predicción climática - Agencia Americana NOOA</t>
  </si>
  <si>
    <t>http://www.cpc.ncep.noaa.gov/products/precip/CWlink/MJO/enso.shtml</t>
  </si>
  <si>
    <t>Conceptos jurídicos - CREG</t>
  </si>
  <si>
    <t>https://gestornormativo.creg.gov.co/gestor/entorno/conceptos_juridicos_por_orden_cronologico.html</t>
  </si>
  <si>
    <t>Obligaciones de Energía en Firme</t>
  </si>
  <si>
    <t>https://www.xm.com.co/transacciones/cargo-por-confiabilidad/obligaciones-de-energia-0</t>
  </si>
  <si>
    <t>Volver al inicio</t>
  </si>
  <si>
    <t>CELSIA S.A. – Histórico ColGAAP</t>
  </si>
  <si>
    <t>Estados Financieros - ColGAAPS</t>
  </si>
  <si>
    <t>1T2011</t>
  </si>
  <si>
    <t>2T2011</t>
  </si>
  <si>
    <t>3T2011</t>
  </si>
  <si>
    <t>4T2011</t>
  </si>
  <si>
    <t>ESTADO DE RESULTADOS</t>
  </si>
  <si>
    <t>Expresados en millones de pesos colombianos</t>
  </si>
  <si>
    <t>Ventas en Bolsa</t>
  </si>
  <si>
    <t>Cargo por Confiabilidad</t>
  </si>
  <si>
    <t>Comercialización mercado mayorista</t>
  </si>
  <si>
    <t>Generación y comercialización mayorista de energía eléctrica</t>
  </si>
  <si>
    <t>Comercialización mercado regulado</t>
  </si>
  <si>
    <t>Comercialización mercado no regulado</t>
  </si>
  <si>
    <t>Comercialización minorista de energía eléctrica</t>
  </si>
  <si>
    <t>Uso y conexión de redes</t>
  </si>
  <si>
    <t>Comercialización de gas y de transporte</t>
  </si>
  <si>
    <t>Otros servicios operacionales</t>
  </si>
  <si>
    <t>Otros servicios</t>
  </si>
  <si>
    <t xml:space="preserve">TOTAL INGRESOS OPERACIONALES </t>
  </si>
  <si>
    <t>Costo de ventas</t>
  </si>
  <si>
    <t>Depreciación y amortizaciones</t>
  </si>
  <si>
    <t>COSTO DE VENTAS</t>
  </si>
  <si>
    <t>Administración</t>
  </si>
  <si>
    <t>Gastos operacionales de administración</t>
  </si>
  <si>
    <t>UTILIDAD OPERACIONAL</t>
  </si>
  <si>
    <t>Ingresos método de participación</t>
  </si>
  <si>
    <t>Ingresos no operacionales</t>
  </si>
  <si>
    <t>Otros gastos no operacionales</t>
  </si>
  <si>
    <t>Diferencia en cambio neta</t>
  </si>
  <si>
    <t>TOTAL OTROS INGRESOS Y GASTOS, NETO</t>
  </si>
  <si>
    <t>UTILIDAD ANTES DE PROVISIÓN PARA IMPUESTOS</t>
  </si>
  <si>
    <t>Provisión para impuesto sobre la renta</t>
  </si>
  <si>
    <t>Participación de intereses minoritarios</t>
  </si>
  <si>
    <t>UTILIDAD NETA</t>
  </si>
  <si>
    <t>BALANCE GENERAL</t>
  </si>
  <si>
    <t>Disponible</t>
  </si>
  <si>
    <t>Inversiones temporales</t>
  </si>
  <si>
    <t>Deudores, neto (activo corriente)</t>
  </si>
  <si>
    <t>Inventarios (activo corriente)</t>
  </si>
  <si>
    <t>Gastos pagados por anticipado</t>
  </si>
  <si>
    <t>Deudores, neto (activo no corriente)</t>
  </si>
  <si>
    <t>Inventarios (activo no corriente)</t>
  </si>
  <si>
    <t>Inversiones permanentes, neto</t>
  </si>
  <si>
    <t>Propiedades, planta y equipo, neto</t>
  </si>
  <si>
    <t>Cargos diferidos, neto</t>
  </si>
  <si>
    <t xml:space="preserve">Bienes adquiridos en leasing financiero, neto </t>
  </si>
  <si>
    <t>Intangibles, neto</t>
  </si>
  <si>
    <t>Valorizaciones y desvalorizaciones, neto</t>
  </si>
  <si>
    <t>Obligaciones financieras (corriente)</t>
  </si>
  <si>
    <t>Bonos y papeles comerciales (corriente)</t>
  </si>
  <si>
    <t>Cuentas por pagar</t>
  </si>
  <si>
    <t>Impuestos, gravámenes y tasas (corriente)</t>
  </si>
  <si>
    <t>Obligaciones laborales y de seguridad social integral</t>
  </si>
  <si>
    <t>Pasivos estimados y provisiones (corriente)</t>
  </si>
  <si>
    <t>Pensiones de jubilación (corriente)</t>
  </si>
  <si>
    <t>Otros pasivos (corriente)</t>
  </si>
  <si>
    <t>Obligaciones financieras (no corriente)</t>
  </si>
  <si>
    <t>Bonos y papeles comerciales (no corriente)</t>
  </si>
  <si>
    <t>Impuestos, gravámenes y tasas (no corriente)</t>
  </si>
  <si>
    <t>Pasivos estimados y provisiones (no corriente)</t>
  </si>
  <si>
    <t>Pensiones de jubilación (no corriente)</t>
  </si>
  <si>
    <t>Otros pasivos (no corriente)</t>
  </si>
  <si>
    <t>Interés de la minoría</t>
  </si>
  <si>
    <t xml:space="preserve">PATRIMONIO </t>
  </si>
  <si>
    <t>TOTAL PASIVO Y PATRIMONIO</t>
  </si>
  <si>
    <t>CELSIA S.A.</t>
  </si>
  <si>
    <t>Kit de Valoración</t>
  </si>
  <si>
    <t xml:space="preserve">Información financiera, operativa y ESG para el mercado de capitales. </t>
  </si>
  <si>
    <t>Participación efectiva de Celsia S.A. en Vehículos</t>
  </si>
  <si>
    <t>Activos convocatorias UPME. Expansión  niveles 3 &amp; 4, bajo Resolución 015.</t>
  </si>
  <si>
    <t>Descripción y estructura societaria de Celsia.</t>
  </si>
  <si>
    <t>Ley 143 de 1994</t>
  </si>
  <si>
    <t>https://www.funcionpublica.gov.co/eva/gestornormativo/norma.php?i=4631</t>
  </si>
  <si>
    <t>https://www.funcionpublica.gov.co/eva/gestornormativo/norma.php?i=2752</t>
  </si>
  <si>
    <t>Ley 142 de 1994</t>
  </si>
  <si>
    <t>Estructura del mercado / Agentes - XM</t>
  </si>
  <si>
    <t>UPME - Unidad de Planeación Minero Energética</t>
  </si>
  <si>
    <t>https://www.upme.gov.co/nosotros/nuestra-entidad/quienes-somos/</t>
  </si>
  <si>
    <t>https://creg.gov.co/publicaciones/7812/funciones/</t>
  </si>
  <si>
    <t>CREG - Comisión de Regulación de Energía y Gas</t>
  </si>
  <si>
    <t>XM - Operador del mercado eléctrico en Colombia</t>
  </si>
  <si>
    <t>Corte: Primer Trimestre 2026</t>
  </si>
  <si>
    <t>El Tesorito</t>
  </si>
  <si>
    <t>ORDINARY REVENUE</t>
  </si>
  <si>
    <r>
      <rPr>
        <b/>
        <sz val="9"/>
        <rFont val="Arial"/>
        <family val="2"/>
      </rPr>
      <t>Estados Financieros - IFRS</t>
    </r>
    <r>
      <rPr>
        <sz val="9"/>
        <rFont val="Arial"/>
        <family val="2"/>
      </rPr>
      <t xml:space="preserve">
</t>
    </r>
    <r>
      <rPr>
        <i/>
        <sz val="8"/>
        <rFont val="Arial"/>
        <family val="2"/>
      </rPr>
      <t>En millones de pesos colombianos</t>
    </r>
  </si>
  <si>
    <t>Financial Statements - IFRS
In millions of Colombian pesos</t>
  </si>
  <si>
    <t>Impuesto a las ganancias corriente</t>
  </si>
  <si>
    <t>EBITDA margin</t>
  </si>
  <si>
    <t>Atribuible a controladora</t>
  </si>
  <si>
    <t>Atribuible a no controladoras</t>
  </si>
  <si>
    <t>Estado de Resultados Integrales Consolidado</t>
  </si>
  <si>
    <t>Ganancia antes de financieros</t>
  </si>
  <si>
    <t>Ganancia antes de impuestos</t>
  </si>
  <si>
    <t>Ingresos ordinarios</t>
  </si>
  <si>
    <t>Ganancia bruta</t>
  </si>
  <si>
    <t>Ganancia (Pérdida)</t>
  </si>
  <si>
    <t xml:space="preserve">   Comercialización gas y transporte</t>
  </si>
  <si>
    <t>Estado de Situación Financiera Consolidado</t>
  </si>
  <si>
    <t>Celsia S.A. Separado</t>
  </si>
  <si>
    <t>2019</t>
  </si>
  <si>
    <t>2022</t>
  </si>
  <si>
    <t xml:space="preserve">   Asociadas y negocios conjuntos</t>
  </si>
  <si>
    <t>Associates and joint ventures</t>
  </si>
  <si>
    <t>Celsia Colombia S.A. E.S.P. (antes EPSA S.A. E.S.P.)</t>
  </si>
  <si>
    <t>Asociadas y negocios conjuntos</t>
  </si>
  <si>
    <t>Ganancia (pérdida)</t>
  </si>
  <si>
    <t>Región Centroamérica (en millones de USD$)</t>
  </si>
  <si>
    <t>EEFF por compañía</t>
  </si>
  <si>
    <t>1985</t>
  </si>
  <si>
    <t>1965</t>
  </si>
  <si>
    <t>2015</t>
  </si>
  <si>
    <t>1973</t>
  </si>
  <si>
    <t>2012</t>
  </si>
  <si>
    <t>2000</t>
  </si>
  <si>
    <t>2020</t>
  </si>
  <si>
    <t>2011</t>
  </si>
  <si>
    <t>1996</t>
  </si>
  <si>
    <t>2026</t>
  </si>
  <si>
    <t>2023</t>
  </si>
  <si>
    <t>2021</t>
  </si>
  <si>
    <t>2017</t>
  </si>
  <si>
    <t>2024</t>
  </si>
  <si>
    <t>2025</t>
  </si>
  <si>
    <t xml:space="preserve"> Corte junio 2026</t>
  </si>
  <si>
    <t xml:space="preserve"> Anexos Financieros</t>
  </si>
  <si>
    <t>Resumen Deuda - al 2T2026 (Millones COP)</t>
  </si>
  <si>
    <t>Desembolso / novación</t>
  </si>
  <si>
    <t>Indicador</t>
  </si>
  <si>
    <t>Vencimiento</t>
  </si>
  <si>
    <t>Banco Davivienda</t>
  </si>
  <si>
    <t>Energía comercializada Mercado Regulado</t>
  </si>
  <si>
    <t>Energía comercializada Mercado No Regulado</t>
  </si>
  <si>
    <t>SOLAR LA VICTORIA 1 y 2</t>
  </si>
  <si>
    <t xml:space="preserve">Escalonado.
</t>
  </si>
  <si>
    <t>579,5 MWp en operación
+300 MWp en RTB</t>
  </si>
  <si>
    <t>Plataforma C2Energía con Cúbico Sustainable Investments | El 100% de los beneficios tributarios de esta plataforma se retienen en Celsia y el beneficio de descuento de renta se puede materializar desde el primer año de operación del activo.</t>
  </si>
  <si>
    <t xml:space="preserve">Compañía con soluciones de eficiencia energética para que grandes consumidores industriales reduzcan su consumo energético y disminuyan la generación de su huella de carbono. Venta B2B a clientes industriales en Latam. </t>
  </si>
  <si>
    <t>Eficiencia Energética - Atera Energy</t>
  </si>
  <si>
    <t>Subasta energías renovables: otorgados 766 GWh–año, contratados por 15 años a partir de enero de 2022.
Actualmente los contratos de estos proyectos vinculados a las subastas se están cumpliendo con el portafolio de Celsia.</t>
  </si>
  <si>
    <r>
      <rPr>
        <b/>
        <sz val="10"/>
        <color theme="1"/>
        <rFont val="Arial"/>
        <family val="2"/>
      </rPr>
      <t>Valle &amp; Tolima</t>
    </r>
    <r>
      <rPr>
        <sz val="10"/>
        <color theme="1"/>
        <rFont val="Arial"/>
        <family val="2"/>
        <charset val="1"/>
      </rPr>
      <t xml:space="preserve">
$ 459.032
</t>
    </r>
    <r>
      <rPr>
        <b/>
        <sz val="10"/>
        <color theme="1"/>
        <rFont val="Arial"/>
        <family val="2"/>
      </rPr>
      <t>Convocatorias</t>
    </r>
    <r>
      <rPr>
        <sz val="10"/>
        <color theme="1"/>
        <rFont val="Arial"/>
        <family val="2"/>
        <charset val="1"/>
      </rPr>
      <t xml:space="preserve">
$327.000
</t>
    </r>
    <r>
      <rPr>
        <b/>
        <sz val="10"/>
        <color theme="1"/>
        <rFont val="Arial"/>
        <family val="2"/>
      </rPr>
      <t xml:space="preserve">B2B </t>
    </r>
    <r>
      <rPr>
        <sz val="10"/>
        <color theme="1"/>
        <rFont val="Arial"/>
        <family val="2"/>
        <charset val="1"/>
      </rPr>
      <t xml:space="preserve"> 
$149.000</t>
    </r>
  </si>
  <si>
    <r>
      <rPr>
        <b/>
        <sz val="10"/>
        <color theme="1"/>
        <rFont val="Arial"/>
        <family val="2"/>
      </rPr>
      <t>Valle</t>
    </r>
    <r>
      <rPr>
        <sz val="10"/>
        <color theme="1"/>
        <rFont val="Arial"/>
        <family val="2"/>
        <charset val="1"/>
      </rPr>
      <t xml:space="preserve">: 30 proyectos - </t>
    </r>
    <r>
      <rPr>
        <b/>
        <sz val="10"/>
        <color theme="1"/>
        <rFont val="Arial"/>
        <family val="2"/>
      </rPr>
      <t>Tolima:</t>
    </r>
    <r>
      <rPr>
        <sz val="10"/>
        <color theme="1"/>
        <rFont val="Arial"/>
        <family val="2"/>
        <charset val="1"/>
      </rPr>
      <t xml:space="preserve"> 12 proyectos
</t>
    </r>
    <r>
      <rPr>
        <b/>
        <sz val="10"/>
        <color theme="1"/>
        <rFont val="Arial"/>
        <family val="2"/>
      </rPr>
      <t>Convocatorias</t>
    </r>
    <r>
      <rPr>
        <sz val="10"/>
        <color theme="1"/>
        <rFont val="Arial"/>
        <family val="2"/>
        <charset val="1"/>
      </rPr>
      <t xml:space="preserve">
Segundo Circuito Sahagún 500 kV (FPO Contractual Junio/26)
Subestación Carreto 500 kV (FPO Contractual Mar/27)
</t>
    </r>
    <r>
      <rPr>
        <b/>
        <sz val="10"/>
        <color theme="1"/>
        <rFont val="Arial"/>
        <family val="2"/>
      </rPr>
      <t>B2B en fase de análisis:</t>
    </r>
    <r>
      <rPr>
        <sz val="10"/>
        <color theme="1"/>
        <rFont val="Arial"/>
        <family val="2"/>
        <charset val="1"/>
      </rPr>
      <t xml:space="preserve">
Expansión Sahagún (FPO Agos/27)
Línea de Conexión Sungrow (FPO Agos/27)</t>
    </r>
  </si>
  <si>
    <t>Fecha Operación Comercial</t>
  </si>
  <si>
    <t>2T2026</t>
  </si>
  <si>
    <t>SOLAR VALLEDUPAR 2</t>
  </si>
  <si>
    <t>SOLAR VALLEDUPAR 3</t>
  </si>
  <si>
    <t>SOLAR ESCOBAL 2</t>
  </si>
  <si>
    <t>SOLAR ESCOBAL 3</t>
  </si>
  <si>
    <t>2Q2026</t>
  </si>
  <si>
    <t>Capacidad instalada: 161,5 MW</t>
  </si>
  <si>
    <t>Vehículos de Inversión</t>
  </si>
  <si>
    <t>*250.000 millones de bonos verdes que consolidan en Celsia</t>
  </si>
  <si>
    <t>Deuda bruta*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</si>
</sst>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3" formatCode="_-* #,##0.00_-;\-* #,##0.00_-;_-* &quot;-&quot;??_-;_-@_-"/>
    <numFmt numFmtId="164" formatCode="&quot;  [-] &quot;@"/>
    <numFmt numFmtId="165" formatCode="&quot;         &quot;@"/>
    <numFmt numFmtId="166" formatCode="0.000_)"/>
    <numFmt numFmtId="167" formatCode="_(* #,##0.00_);_(* \(#,##0.00\);_(* \-??_);_(@_)"/>
    <numFmt numFmtId="168" formatCode="_(* #,##0_);_(* \(#,##0\);_(* \-_);_(@_)"/>
    <numFmt numFmtId="169" formatCode="_(\$* #,##0.00_);_(\$* \(#,##0.00\);_(\$* \-??_);_(@_)"/>
    <numFmt numFmtId="170" formatCode="_-* #,##0.00\ _€_-;\-* #,##0.00\ _€_-;_-* \-??\ _€_-;_-@_-"/>
    <numFmt numFmtId="171" formatCode="_ * #,##0.00_ ;_ * \-#,##0.00_ ;_ * \-??_ ;_ @_ "/>
    <numFmt numFmtId="172" formatCode="\ #,##0.00\ ;&quot; (&quot;#,##0.00\);&quot; -&quot;00\ ;\ @\ "/>
    <numFmt numFmtId="173" formatCode="_(&quot;$ &quot;* #,##0.00_);_(&quot;$ &quot;* \(#,##0.00\);_(&quot;$ &quot;* \-??_);_(@_)"/>
    <numFmt numFmtId="174" formatCode="_(\$* #,##0_);_(\$* \(#,##0\);_(\$* \-_);_(@_)"/>
    <numFmt numFmtId="175" formatCode="_-\$* #,##0_-;&quot;-$&quot;* #,##0_-;_-\$* \-_-;_-@_-"/>
    <numFmt numFmtId="176" formatCode="_-[$€-2]\ * #,##0_-;\-[$€-2]\ * #,##0_-;_-[$€-2]\ * \-??_-"/>
    <numFmt numFmtId="177" formatCode="[$-F800]dddd&quot;, &quot;mmmm\ dd&quot;, &quot;yyyy"/>
    <numFmt numFmtId="178" formatCode="0.000000"/>
    <numFmt numFmtId="179" formatCode="_([$USD]\ * #,##0.00_);_([$USD]\ * \(#,##0.00\);_([$USD]\ * \-??_);_(@_)"/>
    <numFmt numFmtId="180" formatCode="\ @"/>
    <numFmt numFmtId="181" formatCode="_([$€]* #,##0.00_);_([$€]* \(#,##0.00\);_([$€]* \-??_);_(@_)"/>
    <numFmt numFmtId="182" formatCode="0.0000%"/>
    <numFmt numFmtId="183" formatCode="###,000"/>
    <numFmt numFmtId="184" formatCode="0.0%"/>
    <numFmt numFmtId="185" formatCode="_(* #,##0_);_(* \(#,##0\);_(* \-??_);_(@_)"/>
    <numFmt numFmtId="186" formatCode="_-* #,##0_-;\-* #,##0_-;_-* \-??_-;_-@_-"/>
    <numFmt numFmtId="187" formatCode="_-* #,##0.00_-;\-* #,##0.00_-;_-* \-??_-;_-@_-"/>
    <numFmt numFmtId="188" formatCode="m/d/yyyy"/>
    <numFmt numFmtId="189" formatCode="_-* #,##0_-;\-* #,##0_-;_-* \-_-;_-@_-"/>
    <numFmt numFmtId="190" formatCode="_-* #,##0.0_-;\-* #,##0.0_-;_-* \-??_-;_-@_-"/>
    <numFmt numFmtId="191" formatCode="&quot;$ &quot;#,##0;[Red]&quot;-$ &quot;#,##0"/>
    <numFmt numFmtId="192" formatCode="_-&quot;$ &quot;* #,##0_-;&quot;-$ &quot;* #,##0_-;_-&quot;$ &quot;* \-_-;_-@_-"/>
    <numFmt numFmtId="193" formatCode="_-* #,##0.0_-;\-* #,##0.0_-;_-* \-_-;_-@_-"/>
    <numFmt numFmtId="194" formatCode="_-* #,##0.0_-;\-* #,##0.0_-;_-* \-?_-;_-@_-"/>
    <numFmt numFmtId="195" formatCode="_(* #,##0.0_);_(* \(#,##0.0\);_(* \-??_);_(@_)"/>
    <numFmt numFmtId="196" formatCode="_-&quot;$ &quot;* #,##0_-;&quot;-$ &quot;* #,##0_-;_-&quot;$ &quot;* \-??_-;_-@_-"/>
    <numFmt numFmtId="197" formatCode="mmmm\-yy"/>
    <numFmt numFmtId="198" formatCode="_-* #,##0_-;\-* #,##0_-;_-* &quot;-&quot;??_-;_-@_-"/>
    <numFmt numFmtId="199" formatCode="_-* #,##0.0_-;\-* #,##0.0_-;_-* &quot;-&quot;??_-;_-@_-"/>
  </numFmts>
  <fonts count="133">
    <font>
      <sz val="11"/>
      <color theme="1"/>
      <name val="Calibri"/>
      <family val="2"/>
      <charset val="1"/>
    </font>
    <font>
      <sz val="11"/>
      <color theme="1"/>
      <name val="Calibri"/>
      <family val="2"/>
      <scheme val="minor"/>
    </font>
    <font>
      <sz val="10"/>
      <name val="Arial"/>
      <family val="2"/>
      <charset val="1"/>
    </font>
    <font>
      <sz val="8"/>
      <color theme="0"/>
      <name val="Verdana"/>
      <family val="2"/>
      <charset val="1"/>
    </font>
    <font>
      <sz val="8"/>
      <color rgb="FF666666"/>
      <name val="Verdana"/>
      <family val="2"/>
      <charset val="1"/>
    </font>
    <font>
      <b/>
      <sz val="12"/>
      <color theme="0"/>
      <name val="Verdana"/>
      <family val="2"/>
      <charset val="1"/>
    </font>
    <font>
      <sz val="11"/>
      <name val="Arial"/>
      <family val="2"/>
      <charset val="1"/>
    </font>
    <font>
      <b/>
      <sz val="12"/>
      <name val="Arial"/>
      <family val="2"/>
      <charset val="1"/>
    </font>
    <font>
      <u/>
      <sz val="10"/>
      <color rgb="FF0000FF"/>
      <name val="Arial"/>
      <family val="2"/>
      <charset val="1"/>
    </font>
    <font>
      <sz val="12"/>
      <color theme="1"/>
      <name val="Calibri"/>
      <family val="2"/>
      <charset val="1"/>
    </font>
    <font>
      <sz val="10"/>
      <color theme="1"/>
      <name val="Calibri"/>
      <family val="2"/>
      <charset val="1"/>
    </font>
    <font>
      <sz val="11"/>
      <color rgb="FF262626"/>
      <name val="Calibri"/>
      <family val="2"/>
      <charset val="1"/>
    </font>
    <font>
      <sz val="1"/>
      <color rgb="FF000000"/>
      <name val="Courier New"/>
      <family val="3"/>
      <charset val="1"/>
    </font>
    <font>
      <sz val="12"/>
      <name val="宋体"/>
      <charset val="1"/>
    </font>
    <font>
      <sz val="11"/>
      <color rgb="FF000000"/>
      <name val="Calibri"/>
      <family val="2"/>
      <charset val="1"/>
    </font>
    <font>
      <sz val="10"/>
      <color rgb="FF000000"/>
      <name val="DIN-Regular"/>
      <family val="2"/>
      <charset val="1"/>
    </font>
    <font>
      <sz val="8"/>
      <color rgb="FFDDDDDD"/>
      <name val="Arial"/>
      <family val="2"/>
      <charset val="1"/>
    </font>
    <font>
      <sz val="8"/>
      <color rgb="FFF2F2F2"/>
      <name val="Verdana"/>
      <family val="2"/>
      <charset val="1"/>
    </font>
    <font>
      <b/>
      <sz val="8"/>
      <color rgb="FF666666"/>
      <name val="Verdana"/>
      <family val="2"/>
      <charset val="1"/>
    </font>
    <font>
      <i/>
      <sz val="8"/>
      <color rgb="FF000000"/>
      <name val="Verdana"/>
      <family val="2"/>
      <charset val="1"/>
    </font>
    <font>
      <b/>
      <i/>
      <sz val="8"/>
      <color theme="1"/>
      <name val="Verdana"/>
      <family val="2"/>
      <charset val="1"/>
    </font>
    <font>
      <b/>
      <i/>
      <sz val="8"/>
      <color rgb="FF000000"/>
      <name val="Verdana"/>
      <family val="2"/>
      <charset val="1"/>
    </font>
    <font>
      <sz val="8"/>
      <color rgb="FF000000"/>
      <name val="Arial"/>
      <family val="2"/>
      <charset val="1"/>
    </font>
    <font>
      <b/>
      <sz val="8"/>
      <color rgb="FF007833"/>
      <name val="Verdana"/>
      <family val="2"/>
      <charset val="1"/>
    </font>
    <font>
      <b/>
      <sz val="8"/>
      <color rgb="FFD14900"/>
      <name val="Verdana"/>
      <family val="2"/>
      <charset val="1"/>
    </font>
    <font>
      <b/>
      <sz val="8"/>
      <color rgb="FFCC1919"/>
      <name val="Verdana"/>
      <family val="2"/>
      <charset val="1"/>
    </font>
    <font>
      <i/>
      <sz val="10"/>
      <color rgb="FF59595B"/>
      <name val="Arial"/>
      <charset val="1"/>
    </font>
    <font>
      <i/>
      <sz val="9"/>
      <color rgb="FF59595B"/>
      <name val="Arial"/>
      <charset val="1"/>
    </font>
    <font>
      <b/>
      <sz val="11"/>
      <color rgb="FFFFFFFF"/>
      <name val="Arial"/>
      <charset val="1"/>
    </font>
    <font>
      <u/>
      <sz val="9"/>
      <color rgb="FF13A2E1"/>
      <name val="Calibri"/>
      <charset val="1"/>
    </font>
    <font>
      <b/>
      <sz val="11"/>
      <color theme="1"/>
      <name val="Calibri"/>
      <family val="2"/>
      <charset val="1"/>
    </font>
    <font>
      <sz val="8"/>
      <name val="Arial"/>
      <family val="2"/>
      <charset val="1"/>
    </font>
    <font>
      <sz val="9"/>
      <name val="Arial"/>
      <family val="2"/>
      <charset val="1"/>
    </font>
    <font>
      <u/>
      <sz val="9"/>
      <color theme="10"/>
      <name val="Calibri"/>
      <family val="2"/>
      <charset val="1"/>
    </font>
    <font>
      <b/>
      <sz val="9"/>
      <name val="Arial"/>
      <family val="2"/>
      <charset val="1"/>
    </font>
    <font>
      <b/>
      <u/>
      <sz val="8"/>
      <name val="Arial"/>
      <family val="2"/>
      <charset val="1"/>
    </font>
    <font>
      <b/>
      <sz val="8"/>
      <name val="Arial"/>
      <family val="2"/>
      <charset val="1"/>
    </font>
    <font>
      <sz val="8"/>
      <color theme="0" tint="-0.34998626667073579"/>
      <name val="Arial"/>
      <family val="2"/>
      <charset val="1"/>
    </font>
    <font>
      <sz val="8"/>
      <color theme="2" tint="-9.9978637043366805E-2"/>
      <name val="Arial"/>
      <family val="2"/>
      <charset val="1"/>
    </font>
    <font>
      <sz val="9"/>
      <color theme="2" tint="-9.9978637043366805E-2"/>
      <name val="Arial"/>
      <family val="2"/>
      <charset val="1"/>
    </font>
    <font>
      <sz val="10"/>
      <name val="Arial"/>
      <family val="2"/>
    </font>
    <font>
      <sz val="8"/>
      <name val="Calibri"/>
      <family val="2"/>
      <charset val="1"/>
    </font>
    <font>
      <b/>
      <sz val="10"/>
      <color theme="1"/>
      <name val="Arial"/>
      <family val="2"/>
      <charset val="1"/>
    </font>
    <font>
      <b/>
      <sz val="10"/>
      <color theme="0"/>
      <name val="Arial"/>
      <family val="2"/>
      <charset val="1"/>
    </font>
    <font>
      <sz val="10"/>
      <color theme="1"/>
      <name val="Arial"/>
      <family val="2"/>
      <charset val="1"/>
    </font>
    <font>
      <sz val="10"/>
      <color rgb="FFFFFFFF"/>
      <name val="Arial"/>
      <family val="2"/>
      <charset val="1"/>
    </font>
    <font>
      <sz val="11"/>
      <color theme="1"/>
      <name val="Arial"/>
      <family val="2"/>
      <charset val="1"/>
    </font>
    <font>
      <sz val="8"/>
      <color theme="1"/>
      <name val="Arial"/>
      <family val="2"/>
      <charset val="1"/>
    </font>
    <font>
      <sz val="8"/>
      <color rgb="FFFF0000"/>
      <name val="Arial"/>
      <family val="2"/>
      <charset val="1"/>
    </font>
    <font>
      <sz val="9"/>
      <color theme="2" tint="-0.249977111117893"/>
      <name val="Arial"/>
      <family val="2"/>
      <charset val="1"/>
    </font>
    <font>
      <i/>
      <sz val="11"/>
      <color theme="1"/>
      <name val="Arial"/>
      <family val="2"/>
      <charset val="1"/>
    </font>
    <font>
      <b/>
      <i/>
      <sz val="8"/>
      <name val="Arial"/>
      <family val="2"/>
      <charset val="1"/>
    </font>
    <font>
      <u/>
      <sz val="8"/>
      <name val="Arial"/>
      <family val="2"/>
      <charset val="1"/>
    </font>
    <font>
      <b/>
      <sz val="10"/>
      <name val="Arial"/>
      <family val="2"/>
      <charset val="1"/>
    </font>
    <font>
      <b/>
      <u/>
      <sz val="10"/>
      <name val="Arial"/>
      <family val="2"/>
      <charset val="1"/>
    </font>
    <font>
      <sz val="8"/>
      <color rgb="FF0000CC"/>
      <name val="Arial"/>
      <family val="2"/>
      <charset val="1"/>
    </font>
    <font>
      <b/>
      <sz val="8"/>
      <color theme="1"/>
      <name val="Arial"/>
      <family val="2"/>
      <charset val="1"/>
    </font>
    <font>
      <sz val="8"/>
      <color rgb="FFC00000"/>
      <name val="Arial"/>
      <family val="2"/>
      <charset val="1"/>
    </font>
    <font>
      <u/>
      <sz val="8"/>
      <color theme="1"/>
      <name val="Arial"/>
      <family val="2"/>
      <charset val="1"/>
    </font>
    <font>
      <b/>
      <sz val="8"/>
      <color rgb="FF0000CC"/>
      <name val="Arial"/>
      <family val="2"/>
      <charset val="1"/>
    </font>
    <font>
      <b/>
      <sz val="10"/>
      <color theme="1"/>
      <name val="Arial Narrow"/>
      <family val="2"/>
      <charset val="1"/>
    </font>
    <font>
      <sz val="10"/>
      <color theme="1"/>
      <name val="Arial Narrow"/>
      <family val="2"/>
      <charset val="1"/>
    </font>
    <font>
      <sz val="10"/>
      <color rgb="FF000000"/>
      <name val="Arial Narrow"/>
      <family val="2"/>
      <charset val="1"/>
    </font>
    <font>
      <b/>
      <sz val="10"/>
      <color rgb="FF000000"/>
      <name val="Arial Narrow"/>
      <family val="2"/>
      <charset val="1"/>
    </font>
    <font>
      <sz val="10"/>
      <color theme="0"/>
      <name val="Arial"/>
      <family val="2"/>
      <charset val="1"/>
    </font>
    <font>
      <u/>
      <sz val="11"/>
      <color theme="10"/>
      <name val="Calibri"/>
      <family val="2"/>
      <charset val="1"/>
    </font>
    <font>
      <u/>
      <sz val="8"/>
      <color theme="10"/>
      <name val="Calibri"/>
      <family val="2"/>
      <charset val="1"/>
    </font>
    <font>
      <u/>
      <sz val="8"/>
      <color rgb="FF0000FF"/>
      <name val="Arial"/>
      <family val="2"/>
      <charset val="1"/>
    </font>
    <font>
      <sz val="11"/>
      <color theme="1"/>
      <name val="Calibri"/>
      <family val="2"/>
      <charset val="1"/>
    </font>
    <font>
      <b/>
      <sz val="22"/>
      <color rgb="FFFFFFFF"/>
      <name val="Arial"/>
      <charset val="1"/>
    </font>
    <font>
      <sz val="14"/>
      <color rgb="FFFFFFFF"/>
      <name val="Arial"/>
      <charset val="1"/>
    </font>
    <font>
      <i/>
      <sz val="10"/>
      <color rgb="FFFFFFFF"/>
      <name val="Arial"/>
      <charset val="1"/>
    </font>
    <font>
      <sz val="10"/>
      <color rgb="FF333333"/>
      <name val="Arial"/>
      <family val="2"/>
    </font>
    <font>
      <i/>
      <sz val="10"/>
      <color rgb="FFFFFFFF"/>
      <name val="Arial"/>
      <family val="2"/>
    </font>
    <font>
      <b/>
      <sz val="22"/>
      <color rgb="FFFFFFFF"/>
      <name val="Arial"/>
      <family val="2"/>
    </font>
    <font>
      <sz val="14"/>
      <color rgb="FFFFFFFF"/>
      <name val="Arial"/>
      <family val="2"/>
    </font>
    <font>
      <b/>
      <sz val="11"/>
      <color rgb="FFFFFFFF"/>
      <name val="Arial"/>
      <family val="2"/>
    </font>
    <font>
      <sz val="11"/>
      <color theme="1"/>
      <name val="Arial"/>
      <family val="2"/>
    </font>
    <font>
      <b/>
      <u/>
      <sz val="10.5"/>
      <color rgb="FF0563C1"/>
      <name val="Arial"/>
      <family val="2"/>
    </font>
    <font>
      <b/>
      <sz val="14"/>
      <color rgb="FFFFFFFF"/>
      <name val="Arial"/>
      <family val="2"/>
    </font>
    <font>
      <b/>
      <sz val="11"/>
      <color theme="1"/>
      <name val="Arial"/>
      <family val="2"/>
    </font>
    <font>
      <b/>
      <u/>
      <sz val="12"/>
      <color theme="1"/>
      <name val="Arial"/>
      <family val="2"/>
    </font>
    <font>
      <b/>
      <sz val="14"/>
      <color theme="0"/>
      <name val="Arial"/>
      <family val="2"/>
    </font>
    <font>
      <b/>
      <sz val="10"/>
      <color theme="0"/>
      <name val="Arial"/>
      <family val="2"/>
    </font>
    <font>
      <sz val="10"/>
      <color theme="1"/>
      <name val="Arial"/>
      <family val="2"/>
    </font>
    <font>
      <b/>
      <sz val="10"/>
      <color theme="1"/>
      <name val="Arial"/>
      <family val="2"/>
    </font>
    <font>
      <i/>
      <u/>
      <sz val="10"/>
      <color theme="1"/>
      <name val="Arial"/>
      <family val="2"/>
    </font>
    <font>
      <b/>
      <sz val="12"/>
      <color theme="0"/>
      <name val="Arial"/>
      <family val="2"/>
    </font>
    <font>
      <sz val="12"/>
      <color theme="1"/>
      <name val="Arial"/>
      <family val="2"/>
    </font>
    <font>
      <b/>
      <sz val="12"/>
      <color theme="1"/>
      <name val="Arial"/>
      <family val="2"/>
    </font>
    <font>
      <u/>
      <sz val="10"/>
      <color theme="10"/>
      <name val="Calibri"/>
      <family val="2"/>
      <charset val="1"/>
    </font>
    <font>
      <b/>
      <sz val="11"/>
      <color theme="1"/>
      <name val="Arial"/>
      <family val="2"/>
      <charset val="1"/>
    </font>
    <font>
      <sz val="9"/>
      <name val="Arial"/>
      <family val="2"/>
    </font>
    <font>
      <i/>
      <sz val="9"/>
      <name val="Arial"/>
      <family val="2"/>
    </font>
    <font>
      <i/>
      <sz val="8"/>
      <name val="Arial"/>
      <family val="2"/>
    </font>
    <font>
      <b/>
      <sz val="9"/>
      <name val="Arial"/>
      <family val="2"/>
    </font>
    <font>
      <sz val="8"/>
      <name val="Arial"/>
      <family val="2"/>
    </font>
    <font>
      <b/>
      <sz val="8"/>
      <name val="Arial"/>
      <family val="2"/>
    </font>
    <font>
      <i/>
      <sz val="8"/>
      <color theme="6" tint="0.39997558519241921"/>
      <name val="Arial"/>
      <family val="2"/>
    </font>
    <font>
      <i/>
      <u/>
      <sz val="8"/>
      <color theme="6" tint="0.39997558519241921"/>
      <name val="Calibri"/>
      <family val="2"/>
      <charset val="1"/>
    </font>
    <font>
      <i/>
      <sz val="8"/>
      <color theme="6" tint="0.39997558519241921"/>
      <name val="Arial"/>
      <family val="2"/>
      <charset val="1"/>
    </font>
    <font>
      <b/>
      <sz val="9"/>
      <color theme="0"/>
      <name val="Arial"/>
      <family val="2"/>
    </font>
    <font>
      <b/>
      <sz val="9"/>
      <color rgb="FF404040"/>
      <name val="Arial"/>
      <family val="2"/>
    </font>
    <font>
      <u/>
      <sz val="10"/>
      <color theme="10"/>
      <name val="Arial"/>
      <family val="2"/>
    </font>
    <font>
      <b/>
      <i/>
      <sz val="9"/>
      <name val="Arial"/>
      <family val="2"/>
    </font>
    <font>
      <b/>
      <i/>
      <sz val="8"/>
      <color theme="6" tint="0.39997558519241921"/>
      <name val="Arial"/>
      <family val="2"/>
    </font>
    <font>
      <b/>
      <u/>
      <sz val="10.5"/>
      <color theme="10"/>
      <name val="Arial"/>
      <family val="2"/>
    </font>
    <font>
      <i/>
      <u/>
      <sz val="9"/>
      <color theme="6" tint="0.39997558519241921"/>
      <name val="Calibri"/>
      <family val="2"/>
      <charset val="1"/>
    </font>
    <font>
      <b/>
      <i/>
      <sz val="9"/>
      <color theme="6" tint="0.39997558519241921"/>
      <name val="Arial"/>
      <family val="2"/>
      <charset val="1"/>
    </font>
    <font>
      <i/>
      <sz val="9"/>
      <color theme="6" tint="0.39997558519241921"/>
      <name val="Arial"/>
      <family val="2"/>
      <charset val="1"/>
    </font>
    <font>
      <b/>
      <i/>
      <sz val="8"/>
      <color theme="6" tint="0.39997558519241921"/>
      <name val="Arial"/>
      <family val="2"/>
      <charset val="1"/>
    </font>
    <font>
      <i/>
      <sz val="11"/>
      <color theme="6" tint="0.39997558519241921"/>
      <name val="Arial"/>
      <family val="2"/>
      <charset val="1"/>
    </font>
    <font>
      <sz val="10"/>
      <color rgb="FFFF0000"/>
      <name val="Arial"/>
      <family val="2"/>
      <charset val="1"/>
    </font>
    <font>
      <b/>
      <sz val="10"/>
      <color rgb="FFFFFFFF"/>
      <name val="Arial"/>
      <family val="2"/>
    </font>
    <font>
      <sz val="10"/>
      <color theme="0" tint="-0.34998626667073579"/>
      <name val="Arial"/>
      <family val="2"/>
      <charset val="1"/>
    </font>
    <font>
      <u/>
      <sz val="11"/>
      <color theme="10"/>
      <name val="Calibri"/>
      <family val="2"/>
      <scheme val="minor"/>
    </font>
    <font>
      <sz val="10"/>
      <color theme="0"/>
      <name val="Arial"/>
      <family val="2"/>
    </font>
    <font>
      <sz val="11"/>
      <name val="Calibri"/>
      <family val="2"/>
      <charset val="1"/>
    </font>
    <font>
      <b/>
      <sz val="11"/>
      <name val="Arial"/>
      <family val="2"/>
      <charset val="1"/>
    </font>
    <font>
      <b/>
      <sz val="11"/>
      <color theme="0"/>
      <name val="Arial"/>
      <family val="2"/>
    </font>
    <font>
      <b/>
      <sz val="11"/>
      <name val="Arial"/>
      <family val="2"/>
    </font>
    <font>
      <i/>
      <sz val="10"/>
      <color theme="6" tint="0.39997558519241921"/>
      <name val="Arial"/>
      <family val="2"/>
    </font>
    <font>
      <b/>
      <sz val="10"/>
      <name val="Arial Narrow"/>
      <family val="2"/>
      <charset val="1"/>
    </font>
    <font>
      <b/>
      <u/>
      <sz val="10"/>
      <name val="Arial Narrow"/>
      <family val="2"/>
      <charset val="1"/>
    </font>
    <font>
      <sz val="10"/>
      <name val="Calibri"/>
      <family val="2"/>
      <charset val="1"/>
    </font>
    <font>
      <b/>
      <i/>
      <sz val="10"/>
      <color theme="6" tint="0.39997558519241921"/>
      <name val="Arial"/>
      <family val="2"/>
    </font>
    <font>
      <b/>
      <i/>
      <u/>
      <sz val="10"/>
      <color theme="6" tint="0.39997558519241921"/>
      <name val="Arial"/>
      <family val="2"/>
    </font>
    <font>
      <sz val="10"/>
      <color theme="0" tint="-0.249977111117893"/>
      <name val="Arial"/>
      <family val="2"/>
      <charset val="1"/>
    </font>
    <font>
      <sz val="10"/>
      <color theme="0" tint="-0.249977111117893"/>
      <name val="Calibri"/>
      <family val="2"/>
      <charset val="1"/>
    </font>
    <font>
      <sz val="10"/>
      <color theme="1" tint="0.49989318521683401"/>
      <name val="Arial"/>
      <family val="2"/>
      <charset val="1"/>
    </font>
    <font>
      <sz val="10"/>
      <color theme="1"/>
      <name val="Aptos Narrow"/>
      <family val="2"/>
      <charset val="1"/>
    </font>
    <font>
      <b/>
      <sz val="10"/>
      <name val="Arial"/>
      <family val="2"/>
    </font>
    <font>
      <b/>
      <sz val="10"/>
      <color rgb="FFFF0000"/>
      <name val="Arial"/>
      <family val="2"/>
      <charset val="1"/>
    </font>
  </fonts>
  <fills count="37">
    <fill>
      <patternFill patternType="none"/>
    </fill>
    <fill>
      <patternFill patternType="gray125"/>
    </fill>
    <fill>
      <patternFill patternType="solid">
        <fgColor rgb="FFD5752D"/>
        <bgColor rgb="FFD14900"/>
      </patternFill>
    </fill>
    <fill>
      <patternFill patternType="solid">
        <fgColor theme="0"/>
        <bgColor rgb="FFF8F8F8"/>
      </patternFill>
    </fill>
    <fill>
      <patternFill patternType="solid">
        <fgColor rgb="FFBFBFBF"/>
        <bgColor rgb="FFCCCCCC"/>
      </patternFill>
    </fill>
    <fill>
      <patternFill patternType="solid">
        <fgColor rgb="FFF2F2F2"/>
        <bgColor rgb="FFFBF5EE"/>
      </patternFill>
    </fill>
    <fill>
      <patternFill patternType="solid">
        <fgColor rgb="FFF8F8F8"/>
        <bgColor rgb="FFFBF5EE"/>
      </patternFill>
    </fill>
    <fill>
      <patternFill patternType="solid">
        <fgColor rgb="FFEAEAEA"/>
        <bgColor rgb="FFE7E6E6"/>
      </patternFill>
    </fill>
    <fill>
      <patternFill patternType="solid">
        <fgColor rgb="FFE0F1E7"/>
        <bgColor rgb="FFEAEAEA"/>
      </patternFill>
    </fill>
    <fill>
      <patternFill patternType="solid">
        <fgColor rgb="FFFFFCB5"/>
        <bgColor rgb="FFFBF5EE"/>
      </patternFill>
    </fill>
    <fill>
      <patternFill patternType="solid">
        <fgColor rgb="FFFBDFDF"/>
        <bgColor rgb="FFF7E3D5"/>
      </patternFill>
    </fill>
    <fill>
      <patternFill patternType="solid">
        <fgColor rgb="FFE5E5E5"/>
        <bgColor rgb="FFE7E6E6"/>
      </patternFill>
    </fill>
    <fill>
      <patternFill patternType="solid">
        <fgColor theme="6" tint="0.79989013336588644"/>
        <bgColor rgb="FFDDDDDD"/>
      </patternFill>
    </fill>
    <fill>
      <patternFill patternType="solid">
        <fgColor theme="2"/>
        <bgColor rgb="FFE5E5E5"/>
      </patternFill>
    </fill>
    <fill>
      <patternFill patternType="solid">
        <fgColor rgb="FFFBF5EE"/>
        <bgColor rgb="FFF8F8F8"/>
      </patternFill>
    </fill>
    <fill>
      <patternFill patternType="solid">
        <fgColor theme="2" tint="-9.9978637043366805E-2"/>
        <bgColor rgb="FFCCCCCC"/>
      </patternFill>
    </fill>
    <fill>
      <patternFill patternType="solid">
        <fgColor theme="5" tint="0.79989013336588644"/>
        <bgColor rgb="FFFBDFDF"/>
      </patternFill>
    </fill>
    <fill>
      <patternFill patternType="solid">
        <fgColor theme="0" tint="-0.14999847407452621"/>
        <bgColor rgb="FFDDDDDD"/>
      </patternFill>
    </fill>
    <fill>
      <patternFill patternType="solid">
        <fgColor theme="3"/>
        <bgColor rgb="FF59595B"/>
      </patternFill>
    </fill>
    <fill>
      <patternFill patternType="solid">
        <fgColor rgb="FFE87722"/>
        <bgColor rgb="FFFF9900"/>
      </patternFill>
    </fill>
    <fill>
      <gradientFill degree="180">
        <stop position="0">
          <color theme="0"/>
        </stop>
        <stop position="1">
          <color theme="2" tint="-0.49803155613879818"/>
        </stop>
      </gradientFill>
    </fill>
    <fill>
      <gradientFill degree="180">
        <stop position="0">
          <color theme="0"/>
        </stop>
        <stop position="1">
          <color theme="5"/>
        </stop>
      </gradientFill>
    </fill>
    <fill>
      <patternFill patternType="solid">
        <fgColor theme="2" tint="-0.249977111117893"/>
        <bgColor rgb="FF595959"/>
      </patternFill>
    </fill>
    <fill>
      <patternFill patternType="solid">
        <fgColor theme="5"/>
        <bgColor rgb="FFD14900"/>
      </patternFill>
    </fill>
    <fill>
      <patternFill patternType="solid">
        <fgColor theme="0"/>
        <bgColor indexed="64"/>
      </patternFill>
    </fill>
    <fill>
      <patternFill patternType="solid">
        <fgColor theme="0"/>
        <bgColor rgb="FFDDDDDD"/>
      </patternFill>
    </fill>
    <fill>
      <patternFill patternType="solid">
        <fgColor theme="0" tint="-4.9989318521683403E-2"/>
        <bgColor rgb="FFF8F8F8"/>
      </patternFill>
    </fill>
    <fill>
      <patternFill patternType="solid">
        <fgColor theme="0" tint="-4.9989318521683403E-2"/>
        <bgColor indexed="64"/>
      </patternFill>
    </fill>
    <fill>
      <patternFill patternType="solid">
        <fgColor theme="2" tint="-0.249977111117893"/>
        <bgColor indexed="64"/>
      </patternFill>
    </fill>
    <fill>
      <patternFill patternType="solid">
        <fgColor theme="2" tint="-0.249977111117893"/>
        <bgColor rgb="FFDDDDDD"/>
      </patternFill>
    </fill>
    <fill>
      <patternFill patternType="solid">
        <fgColor rgb="FFF2F2F2"/>
        <bgColor rgb="FFFFF2E8"/>
      </patternFill>
    </fill>
    <fill>
      <patternFill patternType="solid">
        <fgColor rgb="FFFFF2E8"/>
        <bgColor rgb="FFF2F2F2"/>
      </patternFill>
    </fill>
    <fill>
      <patternFill patternType="solid">
        <fgColor theme="0" tint="-0.249977111117893"/>
        <bgColor rgb="FFFFF2E8"/>
      </patternFill>
    </fill>
    <fill>
      <patternFill patternType="solid">
        <fgColor theme="0" tint="-0.249977111117893"/>
        <bgColor indexed="64"/>
      </patternFill>
    </fill>
    <fill>
      <patternFill patternType="solid">
        <fgColor theme="0" tint="-0.249977111117893"/>
        <bgColor rgb="FFF8F8F8"/>
      </patternFill>
    </fill>
    <fill>
      <patternFill patternType="solid">
        <fgColor theme="2" tint="-0.249977111117893"/>
        <bgColor rgb="FFF2F2F2"/>
      </patternFill>
    </fill>
    <fill>
      <patternFill patternType="solid">
        <fgColor theme="5"/>
        <bgColor indexed="64"/>
      </patternFill>
    </fill>
  </fills>
  <borders count="32">
    <border>
      <left/>
      <right/>
      <top/>
      <bottom/>
      <diagonal/>
    </border>
    <border>
      <left style="thin">
        <color rgb="FFBFBFBF"/>
      </left>
      <right style="thin">
        <color rgb="FFBFBFBF"/>
      </right>
      <top style="thin">
        <color rgb="FFBFBFBF"/>
      </top>
      <bottom style="thin">
        <color rgb="FFBFBFBF"/>
      </bottom>
      <diagonal/>
    </border>
    <border>
      <left style="thin">
        <color auto="1"/>
      </left>
      <right style="thin">
        <color auto="1"/>
      </right>
      <top style="thin">
        <color auto="1"/>
      </top>
      <bottom style="thin">
        <color auto="1"/>
      </bottom>
      <diagonal/>
    </border>
    <border>
      <left style="thin">
        <color rgb="FFCCCCCC"/>
      </left>
      <right style="thin">
        <color rgb="FFCCCCCC"/>
      </right>
      <top style="thin">
        <color rgb="FFCCCCCC"/>
      </top>
      <bottom style="thin">
        <color rgb="FFCCCCCC"/>
      </bottom>
      <diagonal/>
    </border>
    <border>
      <left style="thin">
        <color theme="0"/>
      </left>
      <right style="thin">
        <color theme="0"/>
      </right>
      <top style="thin">
        <color theme="0"/>
      </top>
      <bottom style="thin">
        <color theme="0"/>
      </bottom>
      <diagonal/>
    </border>
    <border>
      <left style="medium">
        <color rgb="FFFF0000"/>
      </left>
      <right style="medium">
        <color rgb="FFFF0000"/>
      </right>
      <top style="medium">
        <color rgb="FFFF0000"/>
      </top>
      <bottom style="medium">
        <color rgb="FFFF0000"/>
      </bottom>
      <diagonal/>
    </border>
    <border>
      <left style="hair">
        <color theme="0"/>
      </left>
      <right style="hair">
        <color theme="0"/>
      </right>
      <top style="hair">
        <color theme="0"/>
      </top>
      <bottom style="hair">
        <color theme="0"/>
      </bottom>
      <diagonal/>
    </border>
    <border>
      <left/>
      <right/>
      <top/>
      <bottom style="hair">
        <color rgb="FFE0E0E0"/>
      </bottom>
      <diagonal/>
    </border>
    <border>
      <left style="thin">
        <color auto="1"/>
      </left>
      <right/>
      <top/>
      <bottom/>
      <diagonal/>
    </border>
    <border>
      <left/>
      <right/>
      <top/>
      <bottom style="thin">
        <color auto="1"/>
      </bottom>
      <diagonal/>
    </border>
    <border>
      <left/>
      <right/>
      <top style="thin">
        <color auto="1"/>
      </top>
      <bottom style="double">
        <color auto="1"/>
      </bottom>
      <diagonal/>
    </border>
    <border>
      <left/>
      <right/>
      <top style="thin">
        <color auto="1"/>
      </top>
      <bottom style="thin">
        <color auto="1"/>
      </bottom>
      <diagonal/>
    </border>
    <border>
      <left style="thin">
        <color auto="1"/>
      </left>
      <right style="thin">
        <color auto="1"/>
      </right>
      <top/>
      <bottom/>
      <diagonal/>
    </border>
    <border>
      <left/>
      <right style="thin">
        <color theme="0" tint="-0.14999847407452621"/>
      </right>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theme="0" tint="-0.14999847407452621"/>
      </right>
      <top style="thin">
        <color auto="1"/>
      </top>
      <bottom style="double">
        <color auto="1"/>
      </bottom>
      <diagonal/>
    </border>
    <border>
      <left/>
      <right/>
      <top/>
      <bottom style="double">
        <color auto="1"/>
      </bottom>
      <diagonal/>
    </border>
    <border>
      <left style="thin">
        <color theme="0" tint="-0.34998626667073579"/>
      </left>
      <right style="thin">
        <color theme="0" tint="-0.34998626667073579"/>
      </right>
      <top style="thin">
        <color auto="1"/>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auto="1"/>
      </bottom>
      <diagonal/>
    </border>
    <border>
      <left style="thin">
        <color auto="1"/>
      </left>
      <right/>
      <top/>
      <bottom style="thin">
        <color auto="1"/>
      </bottom>
      <diagonal/>
    </border>
    <border>
      <left style="thin">
        <color theme="0" tint="-0.14999847407452621"/>
      </left>
      <right/>
      <top/>
      <bottom/>
      <diagonal/>
    </border>
    <border>
      <left style="thin">
        <color theme="0" tint="-0.249977111117893"/>
      </left>
      <right/>
      <top/>
      <bottom/>
      <diagonal/>
    </border>
    <border>
      <left/>
      <right style="thin">
        <color auto="1"/>
      </right>
      <top style="thin">
        <color auto="1"/>
      </top>
      <bottom style="thin">
        <color auto="1"/>
      </bottom>
      <diagonal/>
    </border>
    <border>
      <left/>
      <right style="thin">
        <color theme="6" tint="0.39997558519241921"/>
      </right>
      <top/>
      <bottom/>
      <diagonal/>
    </border>
    <border>
      <left/>
      <right/>
      <top style="thin">
        <color theme="6" tint="0.39997558519241921"/>
      </top>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
      <left style="thin">
        <color theme="6" tint="0.39997558519241921"/>
      </left>
      <right style="thin">
        <color theme="6" tint="0.39997558519241921"/>
      </right>
      <top style="thin">
        <color theme="6" tint="0.39997558519241921"/>
      </top>
      <bottom/>
      <diagonal/>
    </border>
  </borders>
  <cellStyleXfs count="533">
    <xf numFmtId="0" fontId="0" fillId="0" borderId="0"/>
    <xf numFmtId="0" fontId="2" fillId="0" borderId="0"/>
    <xf numFmtId="164" fontId="3" fillId="2" borderId="1"/>
    <xf numFmtId="165" fontId="4" fillId="3" borderId="1"/>
    <xf numFmtId="3" fontId="5" fillId="2" borderId="1"/>
    <xf numFmtId="166" fontId="2" fillId="0" borderId="0"/>
    <xf numFmtId="167" fontId="2" fillId="0" borderId="0"/>
    <xf numFmtId="167" fontId="2" fillId="0" borderId="0"/>
    <xf numFmtId="167" fontId="2" fillId="0" borderId="0"/>
    <xf numFmtId="167" fontId="2" fillId="0" borderId="0"/>
    <xf numFmtId="168" fontId="2" fillId="0" borderId="0"/>
    <xf numFmtId="168"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6" fillId="0" borderId="2">
      <alignment horizontal="justify" vertical="center"/>
    </xf>
    <xf numFmtId="0" fontId="7" fillId="0" borderId="0"/>
    <xf numFmtId="0" fontId="8" fillId="0" borderId="0">
      <alignment vertical="top"/>
      <protection locked="0"/>
    </xf>
    <xf numFmtId="167" fontId="68" fillId="0" borderId="0"/>
    <xf numFmtId="167" fontId="2" fillId="0" borderId="0"/>
    <xf numFmtId="170"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70"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2" fillId="0" borderId="0"/>
    <xf numFmtId="167" fontId="68" fillId="0" borderId="0"/>
    <xf numFmtId="167" fontId="68" fillId="0" borderId="0"/>
    <xf numFmtId="167" fontId="68" fillId="0" borderId="0"/>
    <xf numFmtId="167" fontId="68" fillId="0" borderId="0"/>
    <xf numFmtId="167" fontId="2" fillId="0" borderId="0"/>
    <xf numFmtId="167" fontId="68" fillId="0" borderId="0"/>
    <xf numFmtId="167" fontId="68" fillId="0" borderId="0"/>
    <xf numFmtId="167" fontId="2" fillId="0" borderId="0"/>
    <xf numFmtId="167" fontId="68" fillId="0" borderId="0"/>
    <xf numFmtId="167" fontId="68" fillId="0" borderId="0"/>
    <xf numFmtId="167" fontId="2" fillId="0" borderId="0"/>
    <xf numFmtId="167" fontId="68" fillId="0" borderId="0"/>
    <xf numFmtId="167" fontId="68" fillId="0" borderId="0"/>
    <xf numFmtId="167" fontId="68" fillId="0" borderId="0"/>
    <xf numFmtId="167" fontId="9" fillId="0" borderId="0"/>
    <xf numFmtId="167" fontId="68" fillId="0" borderId="0"/>
    <xf numFmtId="167" fontId="2" fillId="0" borderId="0"/>
    <xf numFmtId="167" fontId="2"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71" fontId="2"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2"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10"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2"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72" fontId="11" fillId="0" borderId="0">
      <protection locked="0"/>
    </xf>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0" fontId="12" fillId="0" borderId="0">
      <protection locked="0"/>
    </xf>
    <xf numFmtId="167" fontId="68" fillId="0" borderId="0"/>
    <xf numFmtId="167" fontId="68" fillId="0" borderId="0"/>
    <xf numFmtId="167" fontId="2" fillId="0" borderId="0"/>
    <xf numFmtId="167" fontId="2"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2"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2" fillId="0" borderId="0"/>
    <xf numFmtId="167" fontId="68" fillId="0" borderId="0"/>
    <xf numFmtId="167" fontId="68" fillId="0" borderId="0"/>
    <xf numFmtId="167" fontId="68" fillId="0" borderId="0"/>
    <xf numFmtId="167" fontId="68" fillId="0" borderId="0"/>
    <xf numFmtId="167" fontId="68" fillId="0" borderId="0"/>
    <xf numFmtId="167" fontId="2" fillId="0" borderId="0"/>
    <xf numFmtId="167" fontId="68" fillId="0" borderId="0"/>
    <xf numFmtId="170" fontId="68" fillId="0" borderId="0"/>
    <xf numFmtId="170" fontId="68" fillId="0" borderId="0"/>
    <xf numFmtId="167" fontId="68" fillId="0" borderId="0"/>
    <xf numFmtId="167" fontId="68" fillId="0" borderId="0"/>
    <xf numFmtId="167" fontId="68" fillId="0" borderId="0"/>
    <xf numFmtId="167" fontId="68" fillId="0" borderId="0"/>
    <xf numFmtId="167" fontId="68" fillId="0" borderId="0"/>
    <xf numFmtId="167" fontId="2"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70"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67" fontId="68" fillId="0" borderId="0"/>
    <xf numFmtId="170" fontId="68" fillId="0" borderId="0"/>
    <xf numFmtId="167" fontId="2" fillId="0" borderId="0"/>
    <xf numFmtId="167" fontId="68" fillId="0" borderId="0"/>
    <xf numFmtId="167" fontId="68" fillId="0" borderId="0"/>
    <xf numFmtId="167" fontId="68" fillId="0" borderId="0"/>
    <xf numFmtId="167" fontId="68" fillId="0" borderId="0"/>
    <xf numFmtId="167" fontId="68" fillId="0" borderId="0"/>
    <xf numFmtId="167" fontId="2" fillId="0" borderId="0"/>
    <xf numFmtId="167" fontId="68" fillId="0" borderId="0"/>
    <xf numFmtId="167" fontId="68" fillId="0" borderId="0"/>
    <xf numFmtId="167" fontId="68" fillId="0" borderId="0"/>
    <xf numFmtId="167" fontId="68" fillId="0" borderId="0"/>
    <xf numFmtId="167" fontId="68" fillId="0" borderId="0"/>
    <xf numFmtId="167" fontId="2" fillId="0" borderId="0"/>
    <xf numFmtId="167" fontId="2" fillId="0" borderId="0"/>
    <xf numFmtId="168" fontId="68" fillId="0" borderId="0"/>
    <xf numFmtId="168" fontId="68" fillId="0" borderId="0"/>
    <xf numFmtId="168" fontId="68" fillId="0" borderId="0"/>
    <xf numFmtId="168" fontId="68" fillId="0" borderId="0"/>
    <xf numFmtId="168" fontId="2"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68" fontId="2"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68" fontId="2" fillId="0" borderId="0"/>
    <xf numFmtId="168" fontId="68" fillId="0" borderId="0"/>
    <xf numFmtId="168" fontId="68" fillId="0" borderId="0"/>
    <xf numFmtId="168" fontId="2" fillId="0" borderId="0"/>
    <xf numFmtId="168" fontId="68" fillId="0" borderId="0"/>
    <xf numFmtId="168" fontId="68" fillId="0" borderId="0"/>
    <xf numFmtId="168" fontId="68" fillId="0" borderId="0"/>
    <xf numFmtId="168" fontId="68" fillId="0" borderId="0"/>
    <xf numFmtId="168" fontId="68" fillId="0" borderId="0"/>
    <xf numFmtId="168" fontId="68" fillId="0" borderId="0"/>
    <xf numFmtId="173" fontId="68" fillId="0" borderId="0"/>
    <xf numFmtId="169" fontId="68" fillId="0" borderId="0"/>
    <xf numFmtId="169" fontId="2" fillId="0" borderId="0"/>
    <xf numFmtId="169" fontId="2" fillId="0" borderId="0"/>
    <xf numFmtId="169" fontId="2" fillId="0" borderId="0"/>
    <xf numFmtId="169" fontId="2" fillId="0" borderId="0"/>
    <xf numFmtId="174" fontId="68" fillId="0" borderId="0"/>
    <xf numFmtId="174" fontId="68" fillId="0" borderId="0"/>
    <xf numFmtId="174" fontId="68" fillId="0" borderId="0"/>
    <xf numFmtId="174" fontId="68" fillId="0" borderId="0"/>
    <xf numFmtId="174" fontId="68" fillId="0" borderId="0"/>
    <xf numFmtId="175" fontId="68" fillId="0" borderId="0"/>
    <xf numFmtId="174" fontId="68" fillId="0" borderId="0"/>
    <xf numFmtId="0" fontId="68" fillId="0" borderId="0"/>
    <xf numFmtId="0" fontId="2" fillId="0" borderId="0"/>
    <xf numFmtId="0" fontId="68" fillId="0" borderId="0"/>
    <xf numFmtId="0" fontId="68" fillId="0" borderId="0"/>
    <xf numFmtId="0" fontId="68" fillId="0" borderId="0"/>
    <xf numFmtId="0" fontId="68" fillId="0" borderId="0"/>
    <xf numFmtId="0" fontId="2" fillId="0" borderId="0"/>
    <xf numFmtId="0" fontId="68" fillId="0" borderId="0"/>
    <xf numFmtId="0" fontId="9" fillId="0" borderId="0"/>
    <xf numFmtId="0" fontId="68" fillId="0" borderId="0"/>
    <xf numFmtId="0" fontId="68" fillId="0" borderId="0"/>
    <xf numFmtId="0" fontId="2" fillId="0" borderId="0"/>
    <xf numFmtId="0" fontId="68" fillId="0" borderId="0"/>
    <xf numFmtId="0" fontId="68" fillId="0" borderId="0"/>
    <xf numFmtId="176" fontId="13" fillId="0" borderId="0"/>
    <xf numFmtId="176" fontId="13"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4" fillId="0" borderId="0"/>
    <xf numFmtId="0" fontId="68" fillId="0" borderId="0"/>
    <xf numFmtId="0" fontId="68" fillId="0" borderId="0"/>
    <xf numFmtId="0" fontId="14"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177" fontId="68" fillId="0" borderId="0"/>
    <xf numFmtId="0" fontId="2" fillId="0" borderId="0"/>
    <xf numFmtId="0" fontId="2" fillId="0" borderId="0"/>
    <xf numFmtId="0" fontId="2" fillId="0" borderId="0"/>
    <xf numFmtId="0" fontId="68" fillId="0" borderId="0"/>
    <xf numFmtId="0" fontId="10" fillId="0" borderId="0"/>
    <xf numFmtId="0" fontId="68" fillId="0" borderId="0"/>
    <xf numFmtId="0" fontId="2" fillId="0" borderId="0"/>
    <xf numFmtId="0" fontId="15" fillId="0" borderId="0"/>
    <xf numFmtId="0" fontId="10" fillId="0" borderId="0"/>
    <xf numFmtId="0" fontId="2" fillId="0" borderId="0"/>
    <xf numFmtId="0" fontId="2" fillId="0" borderId="0"/>
    <xf numFmtId="0" fontId="2" fillId="0" borderId="0"/>
    <xf numFmtId="0" fontId="2" fillId="0" borderId="0"/>
    <xf numFmtId="0" fontId="2" fillId="0" borderId="0">
      <alignment vertical="top"/>
    </xf>
    <xf numFmtId="178" fontId="2" fillId="0" borderId="0">
      <alignment horizontal="left" wrapText="1"/>
    </xf>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68" fillId="0" borderId="0"/>
    <xf numFmtId="0" fontId="68" fillId="0" borderId="0"/>
    <xf numFmtId="0" fontId="68" fillId="0" borderId="0"/>
    <xf numFmtId="179" fontId="68" fillId="0" borderId="0"/>
    <xf numFmtId="0" fontId="68" fillId="0" borderId="0"/>
    <xf numFmtId="0" fontId="68" fillId="0" borderId="0"/>
    <xf numFmtId="0" fontId="68" fillId="0" borderId="0"/>
    <xf numFmtId="0" fontId="2" fillId="0" borderId="0"/>
    <xf numFmtId="179" fontId="68" fillId="0" borderId="0"/>
    <xf numFmtId="0" fontId="2" fillId="0" borderId="0"/>
    <xf numFmtId="180" fontId="2" fillId="0" borderId="0">
      <alignment horizontal="left" wrapText="1"/>
    </xf>
    <xf numFmtId="181" fontId="2" fillId="0" borderId="0">
      <alignment horizontal="left" wrapText="1"/>
    </xf>
    <xf numFmtId="182" fontId="2" fillId="0" borderId="0">
      <alignment horizontal="left" wrapText="1"/>
    </xf>
    <xf numFmtId="0" fontId="68" fillId="0" borderId="0"/>
    <xf numFmtId="0" fontId="68" fillId="0" borderId="0"/>
    <xf numFmtId="0" fontId="68" fillId="0" borderId="0"/>
    <xf numFmtId="0" fontId="2" fillId="0" borderId="0"/>
    <xf numFmtId="0" fontId="2" fillId="0" borderId="0"/>
    <xf numFmtId="0" fontId="68" fillId="0" borderId="0"/>
    <xf numFmtId="0" fontId="2" fillId="0" borderId="0"/>
    <xf numFmtId="0" fontId="2" fillId="0" borderId="0"/>
    <xf numFmtId="0" fontId="2" fillId="0" borderId="0"/>
    <xf numFmtId="0" fontId="2" fillId="0" borderId="0"/>
    <xf numFmtId="179" fontId="2" fillId="0" borderId="0"/>
    <xf numFmtId="0" fontId="68" fillId="0" borderId="0"/>
    <xf numFmtId="0" fontId="68" fillId="0" borderId="0"/>
    <xf numFmtId="0" fontId="2" fillId="0" borderId="0"/>
    <xf numFmtId="0" fontId="68" fillId="0" borderId="0"/>
    <xf numFmtId="0" fontId="68" fillId="0" borderId="0"/>
    <xf numFmtId="0" fontId="68" fillId="0" borderId="0"/>
    <xf numFmtId="0" fontId="2" fillId="0" borderId="0"/>
    <xf numFmtId="0" fontId="68" fillId="0" borderId="0"/>
    <xf numFmtId="0" fontId="68" fillId="0" borderId="0"/>
    <xf numFmtId="0" fontId="68" fillId="0" borderId="0"/>
    <xf numFmtId="0" fontId="2" fillId="0" borderId="0"/>
    <xf numFmtId="0" fontId="68" fillId="0" borderId="0"/>
    <xf numFmtId="0" fontId="68" fillId="0" borderId="0"/>
    <xf numFmtId="0" fontId="68" fillId="0" borderId="0"/>
    <xf numFmtId="0" fontId="2" fillId="0" borderId="0"/>
    <xf numFmtId="0" fontId="68" fillId="0" borderId="0"/>
    <xf numFmtId="0" fontId="68" fillId="0" borderId="0"/>
    <xf numFmtId="0" fontId="68" fillId="0" borderId="0"/>
    <xf numFmtId="9" fontId="68" fillId="0" borderId="0"/>
    <xf numFmtId="9" fontId="2" fillId="0" borderId="0"/>
    <xf numFmtId="9" fontId="68" fillId="0" borderId="0"/>
    <xf numFmtId="9" fontId="68" fillId="0" borderId="0"/>
    <xf numFmtId="9" fontId="10" fillId="0" borderId="0"/>
    <xf numFmtId="9" fontId="68" fillId="0" borderId="0"/>
    <xf numFmtId="9" fontId="68" fillId="0" borderId="0"/>
    <xf numFmtId="9" fontId="68" fillId="0" borderId="0"/>
    <xf numFmtId="9" fontId="68" fillId="0" borderId="0"/>
    <xf numFmtId="9" fontId="2" fillId="0" borderId="0"/>
    <xf numFmtId="9" fontId="68" fillId="0" borderId="0"/>
    <xf numFmtId="9" fontId="68" fillId="0" borderId="0"/>
    <xf numFmtId="9" fontId="68" fillId="0" borderId="0"/>
    <xf numFmtId="9" fontId="68" fillId="0" borderId="0"/>
    <xf numFmtId="9" fontId="68" fillId="0" borderId="0"/>
    <xf numFmtId="9" fontId="68" fillId="0" borderId="0"/>
    <xf numFmtId="9" fontId="2" fillId="0" borderId="0"/>
    <xf numFmtId="0" fontId="16" fillId="4" borderId="1"/>
    <xf numFmtId="183" fontId="4" fillId="0" borderId="1">
      <alignment horizontal="right" vertical="center"/>
    </xf>
    <xf numFmtId="183" fontId="17" fillId="5" borderId="0">
      <alignment horizontal="left" vertical="center" indent="1"/>
    </xf>
    <xf numFmtId="183" fontId="18" fillId="0" borderId="1">
      <alignment horizontal="right" vertical="center"/>
    </xf>
    <xf numFmtId="0" fontId="18" fillId="5" borderId="3">
      <alignment horizontal="left" vertical="center" indent="1"/>
    </xf>
    <xf numFmtId="183" fontId="4" fillId="0" borderId="1">
      <alignment horizontal="right" vertical="center"/>
    </xf>
    <xf numFmtId="183" fontId="18" fillId="0" borderId="1">
      <alignment horizontal="right" vertical="center"/>
    </xf>
    <xf numFmtId="0" fontId="19" fillId="0" borderId="4"/>
    <xf numFmtId="0" fontId="19" fillId="3" borderId="4">
      <alignment horizontal="left" vertical="center" indent="1"/>
    </xf>
    <xf numFmtId="0" fontId="19" fillId="3" borderId="4">
      <alignment horizontal="left" vertical="center" indent="1"/>
    </xf>
    <xf numFmtId="0" fontId="19" fillId="6" borderId="4">
      <alignment horizontal="left" vertical="center" indent="1"/>
    </xf>
    <xf numFmtId="183" fontId="20" fillId="6" borderId="4">
      <alignment horizontal="right" vertical="center"/>
    </xf>
    <xf numFmtId="0" fontId="19" fillId="7" borderId="4">
      <alignment horizontal="left" vertical="center" indent="1"/>
    </xf>
    <xf numFmtId="183" fontId="20" fillId="7" borderId="0">
      <alignment horizontal="right" vertical="center"/>
    </xf>
    <xf numFmtId="0" fontId="21" fillId="0" borderId="4"/>
    <xf numFmtId="0" fontId="22" fillId="0" borderId="5"/>
    <xf numFmtId="183" fontId="23" fillId="8" borderId="6">
      <alignment horizontal="right" vertical="center" indent="1"/>
    </xf>
    <xf numFmtId="183" fontId="23" fillId="8" borderId="6">
      <alignment horizontal="right" vertical="center" indent="1"/>
    </xf>
    <xf numFmtId="183" fontId="23" fillId="8" borderId="6">
      <alignment horizontal="right" vertical="center" indent="1"/>
    </xf>
    <xf numFmtId="183" fontId="24" fillId="9" borderId="6">
      <alignment horizontal="right" vertical="center" indent="1"/>
    </xf>
    <xf numFmtId="183" fontId="24" fillId="9" borderId="6">
      <alignment horizontal="right" vertical="center" indent="1"/>
    </xf>
    <xf numFmtId="183" fontId="24" fillId="9" borderId="6">
      <alignment horizontal="right" vertical="center" indent="1"/>
    </xf>
    <xf numFmtId="183" fontId="25" fillId="10" borderId="6">
      <alignment horizontal="right" vertical="center" indent="1"/>
    </xf>
    <xf numFmtId="183" fontId="25" fillId="10" borderId="6">
      <alignment horizontal="right" vertical="center" indent="1"/>
    </xf>
    <xf numFmtId="183" fontId="25" fillId="10" borderId="6">
      <alignment horizontal="right" vertical="center" indent="1"/>
    </xf>
    <xf numFmtId="183" fontId="4" fillId="0" borderId="1">
      <alignment horizontal="right" vertical="center"/>
    </xf>
    <xf numFmtId="183" fontId="4" fillId="5" borderId="3">
      <alignment horizontal="left" vertical="center" indent="1"/>
    </xf>
    <xf numFmtId="0" fontId="4" fillId="5" borderId="1">
      <alignment horizontal="left" vertical="center" indent="1"/>
    </xf>
    <xf numFmtId="0" fontId="4" fillId="3" borderId="1">
      <alignment horizontal="left" vertical="center" indent="1"/>
    </xf>
    <xf numFmtId="183" fontId="4" fillId="11" borderId="3">
      <alignment horizontal="left" vertical="center" indent="1"/>
    </xf>
    <xf numFmtId="183" fontId="18" fillId="11" borderId="1">
      <alignment horizontal="left" vertical="center" indent="1"/>
    </xf>
    <xf numFmtId="183" fontId="4" fillId="5" borderId="3">
      <alignment horizontal="left" vertical="center" indent="1"/>
    </xf>
    <xf numFmtId="183" fontId="18" fillId="5" borderId="1">
      <alignment horizontal="left" vertical="center" indent="1"/>
    </xf>
    <xf numFmtId="183" fontId="4" fillId="0" borderId="1">
      <alignment horizontal="right" vertical="center"/>
    </xf>
    <xf numFmtId="183" fontId="4" fillId="5" borderId="3">
      <alignment horizontal="left" vertical="center" indent="1"/>
    </xf>
    <xf numFmtId="183" fontId="18" fillId="5" borderId="1">
      <alignment horizontal="left" vertical="center" indent="1"/>
    </xf>
    <xf numFmtId="0" fontId="65" fillId="0" borderId="0" applyNumberFormat="0" applyFill="0" applyBorder="0" applyAlignment="0" applyProtection="0"/>
    <xf numFmtId="43" fontId="68" fillId="0" borderId="0" applyFont="0" applyFill="0" applyBorder="0" applyAlignment="0" applyProtection="0"/>
    <xf numFmtId="9" fontId="68" fillId="0" borderId="0" applyFont="0" applyFill="0" applyBorder="0" applyAlignment="0" applyProtection="0"/>
    <xf numFmtId="0" fontId="1" fillId="0" borderId="0"/>
    <xf numFmtId="43" fontId="1" fillId="0" borderId="0" applyFont="0" applyFill="0" applyBorder="0" applyAlignment="0" applyProtection="0"/>
    <xf numFmtId="0" fontId="115" fillId="0" borderId="0" applyNumberFormat="0" applyFill="0" applyBorder="0" applyAlignment="0" applyProtection="0"/>
    <xf numFmtId="0" fontId="40" fillId="0" borderId="0"/>
  </cellStyleXfs>
  <cellXfs count="833">
    <xf numFmtId="0" fontId="0" fillId="0" borderId="0" xfId="0"/>
    <xf numFmtId="0" fontId="29" fillId="0" borderId="0" xfId="0" applyFont="1"/>
    <xf numFmtId="0" fontId="31" fillId="0" borderId="0" xfId="0" applyFont="1"/>
    <xf numFmtId="0" fontId="32" fillId="0" borderId="0" xfId="0" applyFont="1" applyAlignment="1">
      <alignment vertical="center"/>
    </xf>
    <xf numFmtId="184" fontId="31" fillId="0" borderId="0" xfId="27" applyNumberFormat="1" applyFont="1"/>
    <xf numFmtId="0" fontId="33" fillId="0" borderId="0" xfId="28" applyNumberFormat="1" applyFont="1" applyAlignment="1">
      <alignment vertical="center"/>
    </xf>
    <xf numFmtId="0" fontId="34" fillId="12" borderId="10" xfId="0" applyFont="1" applyFill="1" applyBorder="1" applyAlignment="1">
      <alignment vertical="center"/>
    </xf>
    <xf numFmtId="0" fontId="36" fillId="0" borderId="0" xfId="0" applyFont="1"/>
    <xf numFmtId="0" fontId="34" fillId="0" borderId="0" xfId="0" applyFont="1" applyAlignment="1">
      <alignment vertical="center"/>
    </xf>
    <xf numFmtId="186" fontId="31" fillId="0" borderId="0" xfId="23" applyNumberFormat="1" applyFont="1"/>
    <xf numFmtId="0" fontId="31" fillId="3" borderId="0" xfId="0" applyFont="1" applyFill="1"/>
    <xf numFmtId="0" fontId="37" fillId="0" borderId="0" xfId="0" applyFont="1"/>
    <xf numFmtId="0" fontId="38" fillId="0" borderId="0" xfId="0" applyFont="1"/>
    <xf numFmtId="0" fontId="31" fillId="0" borderId="0" xfId="0" applyFont="1" applyAlignment="1">
      <alignment horizontal="center"/>
    </xf>
    <xf numFmtId="0" fontId="0" fillId="14" borderId="0" xfId="0" applyFill="1"/>
    <xf numFmtId="0" fontId="0" fillId="14" borderId="2" xfId="0" applyFill="1" applyBorder="1"/>
    <xf numFmtId="0" fontId="0" fillId="0" borderId="2" xfId="0" applyBorder="1"/>
    <xf numFmtId="186" fontId="0" fillId="0" borderId="0" xfId="0" applyNumberFormat="1"/>
    <xf numFmtId="0" fontId="46" fillId="0" borderId="0" xfId="0" applyFont="1" applyAlignment="1">
      <alignment vertical="center"/>
    </xf>
    <xf numFmtId="0" fontId="47" fillId="0" borderId="0" xfId="0" applyFont="1" applyAlignment="1">
      <alignment vertical="center"/>
    </xf>
    <xf numFmtId="0" fontId="31" fillId="0" borderId="0" xfId="0" applyFont="1" applyAlignment="1">
      <alignment vertical="center"/>
    </xf>
    <xf numFmtId="0" fontId="31" fillId="0" borderId="0" xfId="0" applyFont="1" applyAlignment="1">
      <alignment vertical="center" wrapText="1"/>
    </xf>
    <xf numFmtId="3" fontId="31" fillId="0" borderId="0" xfId="0" applyNumberFormat="1" applyFont="1" applyAlignment="1">
      <alignment vertical="center" wrapText="1"/>
    </xf>
    <xf numFmtId="0" fontId="31" fillId="14" borderId="0" xfId="0" applyFont="1" applyFill="1" applyAlignment="1">
      <alignment vertical="center" wrapText="1"/>
    </xf>
    <xf numFmtId="3" fontId="31" fillId="14" borderId="0" xfId="0" applyNumberFormat="1" applyFont="1" applyFill="1" applyAlignment="1">
      <alignment vertical="center" wrapText="1"/>
    </xf>
    <xf numFmtId="0" fontId="31" fillId="14" borderId="0" xfId="0" applyFont="1" applyFill="1" applyAlignment="1">
      <alignment vertical="center"/>
    </xf>
    <xf numFmtId="0" fontId="31" fillId="0" borderId="0" xfId="0" applyFont="1" applyAlignment="1">
      <alignment horizontal="left" vertical="center"/>
    </xf>
    <xf numFmtId="0" fontId="31" fillId="0" borderId="13" xfId="0" applyFont="1" applyBorder="1"/>
    <xf numFmtId="0" fontId="31" fillId="0" borderId="0" xfId="0" applyFont="1" applyAlignment="1">
      <alignment vertical="top"/>
    </xf>
    <xf numFmtId="0" fontId="47" fillId="0" borderId="0" xfId="0" applyFont="1"/>
    <xf numFmtId="0" fontId="32" fillId="0" borderId="0" xfId="0" applyFont="1"/>
    <xf numFmtId="3" fontId="31" fillId="0" borderId="0" xfId="0" applyNumberFormat="1" applyFont="1"/>
    <xf numFmtId="9" fontId="31" fillId="0" borderId="0" xfId="27" applyNumberFormat="1" applyFont="1"/>
    <xf numFmtId="189" fontId="31" fillId="0" borderId="0" xfId="0" applyNumberFormat="1" applyFont="1"/>
    <xf numFmtId="0" fontId="31" fillId="14" borderId="2" xfId="0" applyFont="1" applyFill="1" applyBorder="1"/>
    <xf numFmtId="0" fontId="28" fillId="2" borderId="0" xfId="0" applyFont="1" applyFill="1" applyAlignment="1">
      <alignment horizontal="left" vertical="center" indent="1"/>
    </xf>
    <xf numFmtId="186" fontId="31" fillId="0" borderId="13" xfId="23" applyNumberFormat="1" applyFont="1" applyBorder="1"/>
    <xf numFmtId="0" fontId="31" fillId="14" borderId="0" xfId="0" applyFont="1" applyFill="1"/>
    <xf numFmtId="186" fontId="31" fillId="14" borderId="0" xfId="23" applyNumberFormat="1" applyFont="1" applyFill="1"/>
    <xf numFmtId="186" fontId="36" fillId="12" borderId="10" xfId="23" applyNumberFormat="1" applyFont="1" applyFill="1" applyBorder="1" applyAlignment="1">
      <alignment horizontal="center" vertical="center"/>
    </xf>
    <xf numFmtId="186" fontId="68" fillId="14" borderId="2" xfId="23" applyNumberFormat="1" applyFill="1" applyBorder="1"/>
    <xf numFmtId="186" fontId="68" fillId="0" borderId="2" xfId="23" applyNumberFormat="1" applyBorder="1"/>
    <xf numFmtId="0" fontId="30" fillId="16" borderId="2" xfId="0" applyFont="1" applyFill="1" applyBorder="1"/>
    <xf numFmtId="186" fontId="30" fillId="16" borderId="2" xfId="0" applyNumberFormat="1" applyFont="1" applyFill="1" applyBorder="1"/>
    <xf numFmtId="186" fontId="35" fillId="12" borderId="19" xfId="23" applyNumberFormat="1" applyFont="1" applyFill="1" applyBorder="1" applyAlignment="1">
      <alignment horizontal="center" vertical="center"/>
    </xf>
    <xf numFmtId="187" fontId="31" fillId="0" borderId="0" xfId="23" applyNumberFormat="1" applyFont="1"/>
    <xf numFmtId="193" fontId="31" fillId="0" borderId="0" xfId="0" applyNumberFormat="1" applyFont="1"/>
    <xf numFmtId="4" fontId="31" fillId="0" borderId="0" xfId="0" applyNumberFormat="1" applyFont="1"/>
    <xf numFmtId="4" fontId="31" fillId="3" borderId="0" xfId="0" applyNumberFormat="1" applyFont="1" applyFill="1"/>
    <xf numFmtId="194" fontId="31" fillId="0" borderId="0" xfId="0" applyNumberFormat="1" applyFont="1"/>
    <xf numFmtId="0" fontId="53" fillId="3" borderId="0" xfId="0" applyFont="1" applyFill="1"/>
    <xf numFmtId="193" fontId="31" fillId="3" borderId="0" xfId="0" applyNumberFormat="1" applyFont="1" applyFill="1"/>
    <xf numFmtId="0" fontId="36" fillId="3" borderId="0" xfId="0" applyFont="1" applyFill="1"/>
    <xf numFmtId="0" fontId="36" fillId="3" borderId="0" xfId="0" applyFont="1" applyFill="1" applyAlignment="1">
      <alignment horizontal="center"/>
    </xf>
    <xf numFmtId="0" fontId="53" fillId="14" borderId="2" xfId="0" applyFont="1" applyFill="1" applyBorder="1" applyAlignment="1">
      <alignment horizontal="center" vertical="top" wrapText="1"/>
    </xf>
    <xf numFmtId="177" fontId="53" fillId="14" borderId="2" xfId="23" applyNumberFormat="1" applyFont="1" applyFill="1" applyBorder="1" applyAlignment="1">
      <alignment horizontal="center" vertical="top" wrapText="1"/>
    </xf>
    <xf numFmtId="177" fontId="53" fillId="14" borderId="2" xfId="0" applyNumberFormat="1" applyFont="1" applyFill="1" applyBorder="1" applyAlignment="1">
      <alignment horizontal="center" vertical="top" wrapText="1"/>
    </xf>
    <xf numFmtId="193" fontId="53" fillId="14" borderId="2" xfId="0" applyNumberFormat="1" applyFont="1" applyFill="1" applyBorder="1" applyAlignment="1">
      <alignment horizontal="center" vertical="top" wrapText="1"/>
    </xf>
    <xf numFmtId="4" fontId="32" fillId="3" borderId="0" xfId="0" applyNumberFormat="1" applyFont="1" applyFill="1" applyAlignment="1">
      <alignment vertical="center" wrapText="1"/>
    </xf>
    <xf numFmtId="184" fontId="32" fillId="3" borderId="0" xfId="27" applyNumberFormat="1" applyFont="1" applyFill="1" applyAlignment="1">
      <alignment horizontal="center" vertical="center" wrapText="1"/>
    </xf>
    <xf numFmtId="189" fontId="32" fillId="3" borderId="0" xfId="0" applyNumberFormat="1" applyFont="1" applyFill="1" applyAlignment="1">
      <alignment horizontal="left" vertical="top" wrapText="1"/>
    </xf>
    <xf numFmtId="2" fontId="2" fillId="0" borderId="2" xfId="0" applyNumberFormat="1" applyFont="1" applyBorder="1" applyAlignment="1">
      <alignment vertical="top" wrapText="1"/>
    </xf>
    <xf numFmtId="2" fontId="2" fillId="0" borderId="2" xfId="0" applyNumberFormat="1" applyFont="1" applyBorder="1" applyAlignment="1">
      <alignment horizontal="center" vertical="top" wrapText="1"/>
    </xf>
    <xf numFmtId="1" fontId="2" fillId="0" borderId="2" xfId="23" applyNumberFormat="1" applyFont="1" applyBorder="1" applyAlignment="1">
      <alignment horizontal="center" vertical="top" wrapText="1"/>
    </xf>
    <xf numFmtId="2" fontId="2" fillId="0" borderId="2" xfId="0" applyNumberFormat="1" applyFont="1" applyBorder="1" applyAlignment="1">
      <alignment horizontal="right" vertical="top" wrapText="1"/>
    </xf>
    <xf numFmtId="193" fontId="2" fillId="0" borderId="2" xfId="0" applyNumberFormat="1" applyFont="1" applyBorder="1" applyAlignment="1">
      <alignment horizontal="center" vertical="top" wrapText="1"/>
    </xf>
    <xf numFmtId="184" fontId="32" fillId="0" borderId="0" xfId="27" applyNumberFormat="1" applyFont="1" applyAlignment="1">
      <alignment horizontal="center" vertical="center" wrapText="1"/>
    </xf>
    <xf numFmtId="189" fontId="32" fillId="0" borderId="0" xfId="0" applyNumberFormat="1" applyFont="1" applyAlignment="1">
      <alignment horizontal="left" vertical="top" wrapText="1"/>
    </xf>
    <xf numFmtId="2" fontId="2" fillId="14" borderId="2" xfId="0" applyNumberFormat="1" applyFont="1" applyFill="1" applyBorder="1" applyAlignment="1">
      <alignment vertical="top" wrapText="1"/>
    </xf>
    <xf numFmtId="2" fontId="2" fillId="14" borderId="2" xfId="0" applyNumberFormat="1" applyFont="1" applyFill="1" applyBorder="1" applyAlignment="1">
      <alignment horizontal="center" vertical="top" wrapText="1"/>
    </xf>
    <xf numFmtId="1" fontId="2" fillId="14" borderId="2" xfId="23" applyNumberFormat="1" applyFont="1" applyFill="1" applyBorder="1" applyAlignment="1">
      <alignment horizontal="center" vertical="top" wrapText="1"/>
    </xf>
    <xf numFmtId="2" fontId="2" fillId="14" borderId="2" xfId="0" applyNumberFormat="1" applyFont="1" applyFill="1" applyBorder="1" applyAlignment="1">
      <alignment horizontal="right" vertical="top" wrapText="1"/>
    </xf>
    <xf numFmtId="193" fontId="2" fillId="14" borderId="2" xfId="0" applyNumberFormat="1" applyFont="1" applyFill="1" applyBorder="1" applyAlignment="1">
      <alignment horizontal="center" vertical="top" wrapText="1"/>
    </xf>
    <xf numFmtId="0" fontId="32" fillId="0" borderId="0" xfId="0" applyFont="1" applyAlignment="1">
      <alignment horizontal="left" vertical="center" wrapText="1" indent="2"/>
    </xf>
    <xf numFmtId="189" fontId="32" fillId="0" borderId="0" xfId="0" applyNumberFormat="1" applyFont="1" applyAlignment="1">
      <alignment horizontal="center" vertical="center" wrapText="1"/>
    </xf>
    <xf numFmtId="184" fontId="32" fillId="0" borderId="0" xfId="27" applyNumberFormat="1" applyFont="1" applyAlignment="1">
      <alignment horizontal="left" vertical="center" wrapText="1" indent="2"/>
    </xf>
    <xf numFmtId="1" fontId="2" fillId="14" borderId="18" xfId="23" applyNumberFormat="1" applyFont="1" applyFill="1" applyBorder="1" applyAlignment="1">
      <alignment horizontal="center" vertical="top" wrapText="1"/>
    </xf>
    <xf numFmtId="193" fontId="2" fillId="14" borderId="15" xfId="0" applyNumberFormat="1" applyFont="1" applyFill="1" applyBorder="1" applyAlignment="1">
      <alignment horizontal="center" vertical="top" wrapText="1"/>
    </xf>
    <xf numFmtId="1" fontId="2" fillId="0" borderId="18" xfId="23" applyNumberFormat="1" applyFont="1" applyBorder="1" applyAlignment="1">
      <alignment horizontal="center" vertical="top" wrapText="1"/>
    </xf>
    <xf numFmtId="193" fontId="2" fillId="0" borderId="15" xfId="0" applyNumberFormat="1" applyFont="1" applyBorder="1" applyAlignment="1">
      <alignment horizontal="center" vertical="top" wrapText="1"/>
    </xf>
    <xf numFmtId="1" fontId="2" fillId="0" borderId="15" xfId="23" applyNumberFormat="1" applyFont="1" applyBorder="1" applyAlignment="1">
      <alignment horizontal="center" vertical="top" wrapText="1"/>
    </xf>
    <xf numFmtId="0" fontId="30" fillId="0" borderId="0" xfId="0" applyFont="1" applyAlignment="1">
      <alignment vertical="center" wrapText="1"/>
    </xf>
    <xf numFmtId="0" fontId="0" fillId="0" borderId="0" xfId="0" applyAlignment="1">
      <alignment vertical="center" wrapText="1"/>
    </xf>
    <xf numFmtId="194" fontId="0" fillId="0" borderId="0" xfId="0" applyNumberFormat="1" applyAlignment="1">
      <alignment vertical="center" wrapText="1"/>
    </xf>
    <xf numFmtId="2" fontId="2" fillId="0" borderId="0" xfId="0" applyNumberFormat="1" applyFont="1" applyAlignment="1">
      <alignment vertical="top" wrapText="1"/>
    </xf>
    <xf numFmtId="2" fontId="2" fillId="0" borderId="0" xfId="0" applyNumberFormat="1" applyFont="1" applyAlignment="1">
      <alignment horizontal="center" vertical="top" wrapText="1"/>
    </xf>
    <xf numFmtId="1" fontId="2" fillId="0" borderId="0" xfId="23" applyNumberFormat="1" applyFont="1" applyAlignment="1">
      <alignment horizontal="center" vertical="top" wrapText="1"/>
    </xf>
    <xf numFmtId="2" fontId="2" fillId="0" borderId="0" xfId="0" applyNumberFormat="1" applyFont="1" applyAlignment="1">
      <alignment horizontal="right" vertical="top" wrapText="1"/>
    </xf>
    <xf numFmtId="193" fontId="2" fillId="0" borderId="0" xfId="0" applyNumberFormat="1" applyFont="1" applyAlignment="1">
      <alignment horizontal="center" vertical="top" wrapText="1"/>
    </xf>
    <xf numFmtId="2" fontId="54" fillId="0" borderId="0" xfId="0" applyNumberFormat="1" applyFont="1" applyAlignment="1">
      <alignment vertical="top" wrapText="1"/>
    </xf>
    <xf numFmtId="4" fontId="36" fillId="3" borderId="0" xfId="0" applyNumberFormat="1" applyFont="1" applyFill="1"/>
    <xf numFmtId="187" fontId="31" fillId="3" borderId="0" xfId="23" applyNumberFormat="1" applyFont="1" applyFill="1"/>
    <xf numFmtId="0" fontId="31" fillId="0" borderId="0" xfId="0" applyFont="1" applyAlignment="1">
      <alignment wrapText="1"/>
    </xf>
    <xf numFmtId="0" fontId="36" fillId="14" borderId="2" xfId="0" applyFont="1" applyFill="1" applyBorder="1" applyAlignment="1">
      <alignment horizontal="center" vertical="center" wrapText="1"/>
    </xf>
    <xf numFmtId="193" fontId="36" fillId="14" borderId="2" xfId="0" applyNumberFormat="1" applyFont="1" applyFill="1" applyBorder="1" applyAlignment="1">
      <alignment horizontal="center" vertical="center" wrapText="1"/>
    </xf>
    <xf numFmtId="0" fontId="31" fillId="0" borderId="2" xfId="0" applyFont="1" applyBorder="1"/>
    <xf numFmtId="17" fontId="31" fillId="0" borderId="2" xfId="0" applyNumberFormat="1" applyFont="1" applyBorder="1" applyAlignment="1">
      <alignment horizontal="center"/>
    </xf>
    <xf numFmtId="0" fontId="31" fillId="0" borderId="2" xfId="0" applyFont="1" applyBorder="1" applyAlignment="1">
      <alignment horizontal="center"/>
    </xf>
    <xf numFmtId="186" fontId="31" fillId="0" borderId="2" xfId="23" applyNumberFormat="1" applyFont="1" applyBorder="1"/>
    <xf numFmtId="0" fontId="31" fillId="0" borderId="2" xfId="0" applyFont="1" applyBorder="1" applyAlignment="1">
      <alignment horizontal="center" vertical="center"/>
    </xf>
    <xf numFmtId="188" fontId="31" fillId="0" borderId="2" xfId="0" applyNumberFormat="1" applyFont="1" applyBorder="1" applyAlignment="1">
      <alignment horizontal="center"/>
    </xf>
    <xf numFmtId="17" fontId="31" fillId="14" borderId="2" xfId="0" applyNumberFormat="1" applyFont="1" applyFill="1" applyBorder="1" applyAlignment="1">
      <alignment horizontal="center"/>
    </xf>
    <xf numFmtId="0" fontId="31" fillId="14" borderId="2" xfId="0" applyFont="1" applyFill="1" applyBorder="1" applyAlignment="1">
      <alignment horizontal="center"/>
    </xf>
    <xf numFmtId="186" fontId="31" fillId="14" borderId="2" xfId="23" applyNumberFormat="1" applyFont="1" applyFill="1" applyBorder="1"/>
    <xf numFmtId="0" fontId="31" fillId="14" borderId="2" xfId="0" applyFont="1" applyFill="1" applyBorder="1" applyAlignment="1">
      <alignment horizontal="center" vertical="center"/>
    </xf>
    <xf numFmtId="188" fontId="31" fillId="14" borderId="2" xfId="0" applyNumberFormat="1" applyFont="1" applyFill="1" applyBorder="1" applyAlignment="1">
      <alignment horizontal="center"/>
    </xf>
    <xf numFmtId="0" fontId="36" fillId="14" borderId="2" xfId="0" applyFont="1" applyFill="1" applyBorder="1" applyAlignment="1">
      <alignment wrapText="1"/>
    </xf>
    <xf numFmtId="0" fontId="31" fillId="0" borderId="2" xfId="0" applyFont="1" applyBorder="1" applyAlignment="1">
      <alignment horizontal="left" vertical="center"/>
    </xf>
    <xf numFmtId="186" fontId="31" fillId="0" borderId="2" xfId="23" applyNumberFormat="1" applyFont="1" applyBorder="1" applyAlignment="1">
      <alignment horizontal="left" vertical="center"/>
    </xf>
    <xf numFmtId="188" fontId="31" fillId="0" borderId="2" xfId="0" applyNumberFormat="1" applyFont="1" applyBorder="1" applyAlignment="1">
      <alignment horizontal="center" vertical="center" wrapText="1"/>
    </xf>
    <xf numFmtId="0" fontId="31" fillId="0" borderId="0" xfId="0" applyFont="1" applyAlignment="1">
      <alignment horizontal="left" vertical="center" wrapText="1"/>
    </xf>
    <xf numFmtId="0" fontId="31" fillId="14" borderId="2" xfId="0" applyFont="1" applyFill="1" applyBorder="1" applyAlignment="1">
      <alignment horizontal="left" vertical="center"/>
    </xf>
    <xf numFmtId="186" fontId="31" fillId="14" borderId="2" xfId="23" applyNumberFormat="1" applyFont="1" applyFill="1" applyBorder="1" applyAlignment="1">
      <alignment horizontal="left" vertical="center"/>
    </xf>
    <xf numFmtId="188" fontId="31" fillId="14" borderId="2" xfId="0" applyNumberFormat="1" applyFont="1" applyFill="1" applyBorder="1" applyAlignment="1">
      <alignment horizontal="center" vertical="center" wrapText="1"/>
    </xf>
    <xf numFmtId="2" fontId="53" fillId="0" borderId="0" xfId="0" applyNumberFormat="1" applyFont="1" applyAlignment="1">
      <alignment horizontal="center" vertical="top" wrapText="1"/>
    </xf>
    <xf numFmtId="188" fontId="2" fillId="0" borderId="0" xfId="0" applyNumberFormat="1" applyFont="1" applyAlignment="1">
      <alignment horizontal="center" vertical="top" wrapText="1"/>
    </xf>
    <xf numFmtId="0" fontId="44" fillId="0" borderId="0" xfId="0" applyFont="1"/>
    <xf numFmtId="184" fontId="44" fillId="0" borderId="0" xfId="27" applyNumberFormat="1" applyFont="1"/>
    <xf numFmtId="0" fontId="44" fillId="0" borderId="0" xfId="0" applyFont="1" applyAlignment="1">
      <alignment wrapText="1"/>
    </xf>
    <xf numFmtId="2" fontId="28" fillId="2" borderId="0" xfId="431" applyNumberFormat="1" applyFont="1" applyFill="1" applyAlignment="1">
      <alignment horizontal="left" vertical="center" indent="1"/>
    </xf>
    <xf numFmtId="2" fontId="2" fillId="0" borderId="0" xfId="431" applyNumberFormat="1" applyFont="1" applyAlignment="1">
      <alignment horizontal="left" vertical="top" wrapText="1"/>
    </xf>
    <xf numFmtId="185" fontId="2" fillId="0" borderId="0" xfId="139" applyNumberFormat="1" applyFont="1" applyAlignment="1">
      <alignment horizontal="center" vertical="top" wrapText="1"/>
    </xf>
    <xf numFmtId="193" fontId="2" fillId="0" borderId="0" xfId="0" applyNumberFormat="1" applyFont="1" applyAlignment="1">
      <alignment horizontal="left" vertical="top" wrapText="1"/>
    </xf>
    <xf numFmtId="0" fontId="44" fillId="0" borderId="0" xfId="0" applyFont="1" applyAlignment="1">
      <alignment vertical="center"/>
    </xf>
    <xf numFmtId="2" fontId="53" fillId="0" borderId="2" xfId="431" applyNumberFormat="1" applyFont="1" applyBorder="1" applyAlignment="1">
      <alignment vertical="center" wrapText="1"/>
    </xf>
    <xf numFmtId="2" fontId="53" fillId="0" borderId="2" xfId="431" applyNumberFormat="1" applyFont="1" applyBorder="1" applyAlignment="1">
      <alignment horizontal="left" vertical="center" wrapText="1"/>
    </xf>
    <xf numFmtId="185" fontId="53" fillId="0" borderId="2" xfId="139" applyNumberFormat="1" applyFont="1" applyBorder="1" applyAlignment="1">
      <alignment horizontal="center" vertical="center" wrapText="1"/>
    </xf>
    <xf numFmtId="189" fontId="53" fillId="0" borderId="2" xfId="0" applyNumberFormat="1" applyFont="1" applyBorder="1" applyAlignment="1">
      <alignment horizontal="center" vertical="center" wrapText="1"/>
    </xf>
    <xf numFmtId="184" fontId="42" fillId="0" borderId="2" xfId="27" applyNumberFormat="1" applyFont="1" applyBorder="1" applyAlignment="1">
      <alignment horizontal="center" vertical="center"/>
    </xf>
    <xf numFmtId="193" fontId="53" fillId="0" borderId="2" xfId="0" applyNumberFormat="1" applyFont="1" applyBorder="1" applyAlignment="1">
      <alignment horizontal="left" vertical="center" wrapText="1"/>
    </xf>
    <xf numFmtId="0" fontId="42" fillId="0" borderId="2" xfId="0" applyFont="1" applyBorder="1" applyAlignment="1">
      <alignment vertical="center" wrapText="1"/>
    </xf>
    <xf numFmtId="2" fontId="2" fillId="14" borderId="2" xfId="431" applyNumberFormat="1" applyFont="1" applyFill="1" applyBorder="1" applyAlignment="1">
      <alignment vertical="center" wrapText="1"/>
    </xf>
    <xf numFmtId="2" fontId="2" fillId="14" borderId="2" xfId="431" applyNumberFormat="1" applyFont="1" applyFill="1" applyBorder="1" applyAlignment="1">
      <alignment horizontal="left" vertical="center" wrapText="1"/>
    </xf>
    <xf numFmtId="1" fontId="2" fillId="14" borderId="2" xfId="139" applyNumberFormat="1" applyFont="1" applyFill="1" applyBorder="1" applyAlignment="1">
      <alignment horizontal="center" vertical="center" wrapText="1"/>
    </xf>
    <xf numFmtId="189" fontId="2" fillId="14" borderId="2" xfId="0" applyNumberFormat="1" applyFont="1" applyFill="1" applyBorder="1" applyAlignment="1">
      <alignment horizontal="center" vertical="center" wrapText="1"/>
    </xf>
    <xf numFmtId="184" fontId="44" fillId="14" borderId="2" xfId="27" applyNumberFormat="1" applyFont="1" applyFill="1" applyBorder="1" applyAlignment="1">
      <alignment vertical="center"/>
    </xf>
    <xf numFmtId="0" fontId="44" fillId="14" borderId="2" xfId="0" applyFont="1" applyFill="1" applyBorder="1" applyAlignment="1">
      <alignment horizontal="left" vertical="center" wrapText="1"/>
    </xf>
    <xf numFmtId="193" fontId="2" fillId="14" borderId="2" xfId="0" applyNumberFormat="1" applyFont="1" applyFill="1" applyBorder="1" applyAlignment="1">
      <alignment horizontal="right" vertical="center" wrapText="1"/>
    </xf>
    <xf numFmtId="0" fontId="44" fillId="14" borderId="2" xfId="0" applyFont="1" applyFill="1" applyBorder="1" applyAlignment="1">
      <alignment vertical="center" wrapText="1"/>
    </xf>
    <xf numFmtId="2" fontId="2" fillId="0" borderId="16" xfId="431" applyNumberFormat="1" applyFont="1" applyBorder="1" applyAlignment="1">
      <alignment vertical="center" wrapText="1"/>
    </xf>
    <xf numFmtId="2" fontId="2" fillId="0" borderId="2" xfId="431" applyNumberFormat="1" applyFont="1" applyBorder="1" applyAlignment="1">
      <alignment horizontal="left" vertical="center" wrapText="1"/>
    </xf>
    <xf numFmtId="1" fontId="2" fillId="0" borderId="2" xfId="139" applyNumberFormat="1" applyFont="1" applyBorder="1" applyAlignment="1">
      <alignment horizontal="center" vertical="center" wrapText="1"/>
    </xf>
    <xf numFmtId="189" fontId="2" fillId="0" borderId="24" xfId="0" applyNumberFormat="1" applyFont="1" applyBorder="1" applyAlignment="1">
      <alignment horizontal="center" vertical="center" wrapText="1"/>
    </xf>
    <xf numFmtId="184" fontId="44" fillId="0" borderId="2" xfId="27" applyNumberFormat="1" applyFont="1" applyBorder="1" applyAlignment="1">
      <alignment vertical="center"/>
    </xf>
    <xf numFmtId="0" fontId="44" fillId="0" borderId="2" xfId="0" applyFont="1" applyBorder="1" applyAlignment="1">
      <alignment horizontal="left" vertical="center" wrapText="1"/>
    </xf>
    <xf numFmtId="193" fontId="2" fillId="0" borderId="2" xfId="0" applyNumberFormat="1" applyFont="1" applyBorder="1" applyAlignment="1">
      <alignment horizontal="right" vertical="center" wrapText="1"/>
    </xf>
    <xf numFmtId="0" fontId="44" fillId="0" borderId="2" xfId="0" applyFont="1" applyBorder="1" applyAlignment="1">
      <alignment vertical="center" wrapText="1"/>
    </xf>
    <xf numFmtId="1" fontId="2" fillId="14" borderId="16" xfId="139" applyNumberFormat="1" applyFont="1" applyFill="1" applyBorder="1" applyAlignment="1">
      <alignment horizontal="center" vertical="center" wrapText="1"/>
    </xf>
    <xf numFmtId="189" fontId="2" fillId="14" borderId="24" xfId="0" applyNumberFormat="1" applyFont="1" applyFill="1" applyBorder="1" applyAlignment="1">
      <alignment horizontal="center" vertical="center" wrapText="1"/>
    </xf>
    <xf numFmtId="189" fontId="2" fillId="14" borderId="27" xfId="0" applyNumberFormat="1" applyFont="1" applyFill="1" applyBorder="1" applyAlignment="1">
      <alignment horizontal="center" vertical="center" wrapText="1"/>
    </xf>
    <xf numFmtId="195" fontId="2" fillId="14" borderId="2" xfId="139" applyNumberFormat="1" applyFont="1" applyFill="1" applyBorder="1" applyAlignment="1">
      <alignment horizontal="right" vertical="center" wrapText="1"/>
    </xf>
    <xf numFmtId="0" fontId="44" fillId="14" borderId="16" xfId="0" applyFont="1" applyFill="1" applyBorder="1" applyAlignment="1">
      <alignment horizontal="left" vertical="center" wrapText="1"/>
    </xf>
    <xf numFmtId="2" fontId="2" fillId="0" borderId="2" xfId="431" applyNumberFormat="1" applyFont="1" applyBorder="1" applyAlignment="1">
      <alignment vertical="center" wrapText="1"/>
    </xf>
    <xf numFmtId="189" fontId="2" fillId="0" borderId="17" xfId="0" applyNumberFormat="1" applyFont="1" applyBorder="1" applyAlignment="1">
      <alignment horizontal="center" vertical="center" wrapText="1"/>
    </xf>
    <xf numFmtId="0" fontId="44" fillId="0" borderId="16" xfId="0" applyFont="1" applyBorder="1" applyAlignment="1">
      <alignment horizontal="left" vertical="center" wrapText="1"/>
    </xf>
    <xf numFmtId="193" fontId="2" fillId="0" borderId="27" xfId="0" applyNumberFormat="1" applyFont="1" applyBorder="1" applyAlignment="1">
      <alignment horizontal="right" vertical="center" wrapText="1"/>
    </xf>
    <xf numFmtId="195" fontId="2" fillId="0" borderId="2" xfId="139" applyNumberFormat="1" applyFont="1" applyBorder="1" applyAlignment="1">
      <alignment horizontal="right" vertical="center" wrapText="1"/>
    </xf>
    <xf numFmtId="189" fontId="2" fillId="14" borderId="17" xfId="0" applyNumberFormat="1" applyFont="1" applyFill="1" applyBorder="1" applyAlignment="1">
      <alignment horizontal="center" vertical="center" wrapText="1"/>
    </xf>
    <xf numFmtId="184" fontId="44" fillId="14" borderId="2" xfId="27" applyNumberFormat="1" applyFont="1" applyFill="1" applyBorder="1" applyAlignment="1">
      <alignment vertical="center" wrapText="1"/>
    </xf>
    <xf numFmtId="193" fontId="2" fillId="14" borderId="27" xfId="0" applyNumberFormat="1" applyFont="1" applyFill="1" applyBorder="1" applyAlignment="1">
      <alignment horizontal="right" vertical="center" wrapText="1"/>
    </xf>
    <xf numFmtId="1" fontId="2" fillId="0" borderId="2" xfId="139" applyNumberFormat="1" applyFont="1" applyBorder="1" applyAlignment="1">
      <alignment vertical="center" wrapText="1"/>
    </xf>
    <xf numFmtId="1" fontId="2" fillId="0" borderId="16" xfId="139" applyNumberFormat="1" applyFont="1" applyBorder="1" applyAlignment="1">
      <alignment vertical="center" wrapText="1"/>
    </xf>
    <xf numFmtId="184" fontId="44" fillId="0" borderId="2" xfId="27" applyNumberFormat="1" applyFont="1" applyBorder="1" applyAlignment="1">
      <alignment vertical="center" wrapText="1"/>
    </xf>
    <xf numFmtId="1" fontId="2" fillId="0" borderId="16" xfId="139" applyNumberFormat="1" applyFont="1" applyBorder="1" applyAlignment="1">
      <alignment horizontal="center" vertical="center" wrapText="1"/>
    </xf>
    <xf numFmtId="189" fontId="2" fillId="0" borderId="27" xfId="0" applyNumberFormat="1" applyFont="1" applyBorder="1" applyAlignment="1">
      <alignment horizontal="center" vertical="center" wrapText="1"/>
    </xf>
    <xf numFmtId="187" fontId="44" fillId="0" borderId="0" xfId="23" applyNumberFormat="1" applyFont="1"/>
    <xf numFmtId="194" fontId="44" fillId="0" borderId="0" xfId="0" applyNumberFormat="1" applyFont="1" applyAlignment="1">
      <alignment wrapText="1"/>
    </xf>
    <xf numFmtId="9" fontId="44" fillId="0" borderId="0" xfId="0" applyNumberFormat="1" applyFont="1"/>
    <xf numFmtId="2" fontId="53" fillId="0" borderId="0" xfId="431" applyNumberFormat="1" applyFont="1" applyAlignment="1">
      <alignment horizontal="left" vertical="top"/>
    </xf>
    <xf numFmtId="2" fontId="2" fillId="0" borderId="0" xfId="431" applyNumberFormat="1" applyFont="1" applyAlignment="1">
      <alignment vertical="top"/>
    </xf>
    <xf numFmtId="187" fontId="44" fillId="0" borderId="0" xfId="23" applyNumberFormat="1" applyFont="1" applyAlignment="1">
      <alignment wrapText="1"/>
    </xf>
    <xf numFmtId="186" fontId="47" fillId="0" borderId="0" xfId="23" applyNumberFormat="1" applyFont="1"/>
    <xf numFmtId="3" fontId="55" fillId="0" borderId="0" xfId="23" applyNumberFormat="1" applyFont="1"/>
    <xf numFmtId="3" fontId="47" fillId="0" borderId="0" xfId="23" applyNumberFormat="1" applyFont="1"/>
    <xf numFmtId="186" fontId="47" fillId="0" borderId="0" xfId="23" applyNumberFormat="1" applyFont="1" applyAlignment="1">
      <alignment horizontal="left" vertical="top" indent="1"/>
    </xf>
    <xf numFmtId="186" fontId="28" fillId="2" borderId="0" xfId="23" applyNumberFormat="1" applyFont="1" applyFill="1" applyAlignment="1">
      <alignment horizontal="left" vertical="center" indent="1"/>
    </xf>
    <xf numFmtId="0" fontId="56" fillId="0" borderId="0" xfId="23" applyNumberFormat="1" applyFont="1" applyAlignment="1">
      <alignment horizontal="center"/>
    </xf>
    <xf numFmtId="3" fontId="36" fillId="0" borderId="0" xfId="23" applyNumberFormat="1" applyFont="1"/>
    <xf numFmtId="3" fontId="36" fillId="0" borderId="0" xfId="23" applyNumberFormat="1" applyFont="1" applyAlignment="1">
      <alignment horizontal="center"/>
    </xf>
    <xf numFmtId="0" fontId="56" fillId="0" borderId="0" xfId="23" applyNumberFormat="1" applyFont="1" applyAlignment="1">
      <alignment horizontal="left" vertical="top" indent="1"/>
    </xf>
    <xf numFmtId="186" fontId="56" fillId="14" borderId="9" xfId="23" applyNumberFormat="1" applyFont="1" applyFill="1" applyBorder="1"/>
    <xf numFmtId="3" fontId="55" fillId="14" borderId="9" xfId="23" applyNumberFormat="1" applyFont="1" applyFill="1" applyBorder="1"/>
    <xf numFmtId="3" fontId="47" fillId="14" borderId="9" xfId="23" applyNumberFormat="1" applyFont="1" applyFill="1" applyBorder="1"/>
    <xf numFmtId="186" fontId="57" fillId="14" borderId="0" xfId="23" applyNumberFormat="1" applyFont="1" applyFill="1" applyAlignment="1">
      <alignment horizontal="left" vertical="top" indent="1"/>
    </xf>
    <xf numFmtId="186" fontId="57" fillId="0" borderId="0" xfId="23" applyNumberFormat="1" applyFont="1" applyAlignment="1">
      <alignment horizontal="left" vertical="top"/>
    </xf>
    <xf numFmtId="187" fontId="47" fillId="0" borderId="0" xfId="23" applyNumberFormat="1" applyFont="1"/>
    <xf numFmtId="187" fontId="55" fillId="0" borderId="0" xfId="0" applyNumberFormat="1" applyFont="1" applyAlignment="1">
      <alignment horizontal="right" vertical="center"/>
    </xf>
    <xf numFmtId="186" fontId="57" fillId="0" borderId="0" xfId="23" applyNumberFormat="1" applyFont="1" applyAlignment="1">
      <alignment horizontal="left" vertical="top" indent="1"/>
    </xf>
    <xf numFmtId="187" fontId="31" fillId="0" borderId="0" xfId="0" applyNumberFormat="1" applyFont="1" applyAlignment="1">
      <alignment horizontal="right" vertical="center"/>
    </xf>
    <xf numFmtId="184" fontId="47" fillId="0" borderId="0" xfId="27" applyNumberFormat="1" applyFont="1"/>
    <xf numFmtId="187" fontId="47" fillId="14" borderId="0" xfId="23" applyNumberFormat="1" applyFont="1" applyFill="1"/>
    <xf numFmtId="184" fontId="55" fillId="14" borderId="0" xfId="27" applyNumberFormat="1" applyFont="1" applyFill="1" applyAlignment="1">
      <alignment vertical="center"/>
    </xf>
    <xf numFmtId="184" fontId="47" fillId="5" borderId="0" xfId="27" applyNumberFormat="1" applyFont="1" applyFill="1" applyAlignment="1">
      <alignment vertical="center"/>
    </xf>
    <xf numFmtId="184" fontId="55" fillId="0" borderId="0" xfId="27" applyNumberFormat="1" applyFont="1" applyAlignment="1">
      <alignment vertical="center"/>
    </xf>
    <xf numFmtId="184" fontId="31" fillId="5" borderId="0" xfId="27" applyNumberFormat="1" applyFont="1" applyFill="1" applyAlignment="1">
      <alignment vertical="center"/>
    </xf>
    <xf numFmtId="187" fontId="55" fillId="0" borderId="0" xfId="0" applyNumberFormat="1" applyFont="1" applyAlignment="1">
      <alignment vertical="center"/>
    </xf>
    <xf numFmtId="187" fontId="47" fillId="0" borderId="0" xfId="0" applyNumberFormat="1" applyFont="1" applyAlignment="1">
      <alignment vertical="center"/>
    </xf>
    <xf numFmtId="186" fontId="58" fillId="0" borderId="0" xfId="23" applyNumberFormat="1" applyFont="1"/>
    <xf numFmtId="186" fontId="56" fillId="0" borderId="0" xfId="23" applyNumberFormat="1" applyFont="1"/>
    <xf numFmtId="186" fontId="47" fillId="14" borderId="0" xfId="23" applyNumberFormat="1" applyFont="1" applyFill="1" applyAlignment="1">
      <alignment horizontal="left" indent="4"/>
    </xf>
    <xf numFmtId="3" fontId="55" fillId="14" borderId="0" xfId="23" applyNumberFormat="1" applyFont="1" applyFill="1"/>
    <xf numFmtId="186" fontId="47" fillId="0" borderId="0" xfId="23" applyNumberFormat="1" applyFont="1" applyAlignment="1">
      <alignment horizontal="left" indent="4"/>
    </xf>
    <xf numFmtId="186" fontId="31" fillId="14" borderId="0" xfId="23" applyNumberFormat="1" applyFont="1" applyFill="1" applyAlignment="1">
      <alignment horizontal="left" indent="4"/>
    </xf>
    <xf numFmtId="3" fontId="31" fillId="14" borderId="0" xfId="23" applyNumberFormat="1" applyFont="1" applyFill="1"/>
    <xf numFmtId="186" fontId="31" fillId="14" borderId="0" xfId="23" applyNumberFormat="1" applyFont="1" applyFill="1" applyAlignment="1">
      <alignment horizontal="left" vertical="top" indent="1"/>
    </xf>
    <xf numFmtId="186" fontId="47" fillId="0" borderId="0" xfId="23" applyNumberFormat="1" applyFont="1" applyAlignment="1">
      <alignment horizontal="left" indent="2"/>
    </xf>
    <xf numFmtId="3" fontId="31" fillId="0" borderId="0" xfId="23" applyNumberFormat="1" applyFont="1"/>
    <xf numFmtId="186" fontId="47" fillId="14" borderId="0" xfId="23" applyNumberFormat="1" applyFont="1" applyFill="1" applyAlignment="1">
      <alignment horizontal="left" indent="2"/>
    </xf>
    <xf numFmtId="9" fontId="55" fillId="14" borderId="0" xfId="27" applyNumberFormat="1" applyFont="1" applyFill="1"/>
    <xf numFmtId="9" fontId="47" fillId="14" borderId="0" xfId="27" applyNumberFormat="1" applyFont="1" applyFill="1"/>
    <xf numFmtId="10" fontId="55" fillId="14" borderId="0" xfId="27" applyNumberFormat="1" applyFont="1" applyFill="1"/>
    <xf numFmtId="0" fontId="31" fillId="14" borderId="0" xfId="23" applyNumberFormat="1" applyFont="1" applyFill="1" applyAlignment="1">
      <alignment horizontal="left" vertical="top" wrapText="1" indent="1"/>
    </xf>
    <xf numFmtId="0" fontId="31" fillId="0" borderId="0" xfId="23" applyNumberFormat="1" applyFont="1" applyAlignment="1">
      <alignment horizontal="left" vertical="top" wrapText="1" indent="1"/>
    </xf>
    <xf numFmtId="186" fontId="56" fillId="14" borderId="0" xfId="23" applyNumberFormat="1" applyFont="1" applyFill="1"/>
    <xf numFmtId="3" fontId="59" fillId="14" borderId="0" xfId="23" applyNumberFormat="1" applyFont="1" applyFill="1"/>
    <xf numFmtId="3" fontId="36" fillId="14" borderId="0" xfId="23" applyNumberFormat="1" applyFont="1" applyFill="1"/>
    <xf numFmtId="186" fontId="56" fillId="14" borderId="0" xfId="23" applyNumberFormat="1" applyFont="1" applyFill="1" applyAlignment="1">
      <alignment horizontal="left" vertical="top" indent="1"/>
    </xf>
    <xf numFmtId="10" fontId="47" fillId="0" borderId="0" xfId="27" applyNumberFormat="1" applyFont="1"/>
    <xf numFmtId="10" fontId="47" fillId="14" borderId="0" xfId="27" applyNumberFormat="1" applyFont="1" applyFill="1"/>
    <xf numFmtId="10" fontId="47" fillId="14" borderId="0" xfId="27" applyNumberFormat="1" applyFont="1" applyFill="1" applyAlignment="1">
      <alignment horizontal="left" vertical="top" indent="1"/>
    </xf>
    <xf numFmtId="0" fontId="60" fillId="0" borderId="0" xfId="0" applyFont="1" applyAlignment="1">
      <alignment horizontal="center" vertical="center" wrapText="1"/>
    </xf>
    <xf numFmtId="0" fontId="61" fillId="14" borderId="0" xfId="0" applyFont="1" applyFill="1" applyAlignment="1">
      <alignment vertical="center" wrapText="1"/>
    </xf>
    <xf numFmtId="3" fontId="62" fillId="14" borderId="0" xfId="0" applyNumberFormat="1" applyFont="1" applyFill="1" applyAlignment="1">
      <alignment horizontal="center" vertical="center" wrapText="1"/>
    </xf>
    <xf numFmtId="186" fontId="47" fillId="14" borderId="0" xfId="23" applyNumberFormat="1" applyFont="1" applyFill="1" applyAlignment="1">
      <alignment horizontal="left" vertical="top" indent="1"/>
    </xf>
    <xf numFmtId="0" fontId="61" fillId="0" borderId="0" xfId="0" applyFont="1" applyAlignment="1">
      <alignment vertical="center" wrapText="1"/>
    </xf>
    <xf numFmtId="3" fontId="62" fillId="0" borderId="0" xfId="0" applyNumberFormat="1" applyFont="1" applyAlignment="1">
      <alignment horizontal="center" vertical="center" wrapText="1"/>
    </xf>
    <xf numFmtId="0" fontId="62" fillId="14" borderId="0" xfId="0" applyFont="1" applyFill="1" applyAlignment="1">
      <alignment horizontal="center" vertical="center" wrapText="1"/>
    </xf>
    <xf numFmtId="0" fontId="60" fillId="0" borderId="0" xfId="0" applyFont="1" applyAlignment="1">
      <alignment vertical="center" wrapText="1"/>
    </xf>
    <xf numFmtId="3" fontId="63" fillId="0" borderId="0" xfId="0" applyNumberFormat="1" applyFont="1" applyAlignment="1">
      <alignment horizontal="center" vertical="center" wrapText="1"/>
    </xf>
    <xf numFmtId="0" fontId="60" fillId="14" borderId="0" xfId="0" applyFont="1" applyFill="1" applyAlignment="1">
      <alignment vertical="center" wrapText="1"/>
    </xf>
    <xf numFmtId="9" fontId="55" fillId="0" borderId="0" xfId="27" applyNumberFormat="1" applyFont="1"/>
    <xf numFmtId="191" fontId="61" fillId="0" borderId="0" xfId="0" applyNumberFormat="1" applyFont="1" applyAlignment="1">
      <alignment horizontal="center" vertical="center" wrapText="1"/>
    </xf>
    <xf numFmtId="0" fontId="44" fillId="0" borderId="0" xfId="0" applyFont="1" applyAlignment="1">
      <alignment horizontal="left" vertical="top"/>
    </xf>
    <xf numFmtId="0" fontId="44" fillId="0" borderId="0" xfId="0" applyFont="1" applyAlignment="1">
      <alignment horizontal="left" vertical="top" wrapText="1"/>
    </xf>
    <xf numFmtId="0" fontId="42" fillId="0" borderId="0" xfId="0" applyFont="1" applyAlignment="1">
      <alignment horizontal="left" vertical="top"/>
    </xf>
    <xf numFmtId="0" fontId="42" fillId="0" borderId="0" xfId="0" applyFont="1" applyAlignment="1">
      <alignment horizontal="left" vertical="top" wrapText="1"/>
    </xf>
    <xf numFmtId="0" fontId="44" fillId="18" borderId="0" xfId="0" applyFont="1" applyFill="1" applyAlignment="1">
      <alignment horizontal="left" vertical="top"/>
    </xf>
    <xf numFmtId="0" fontId="64" fillId="18" borderId="0" xfId="0" applyFont="1" applyFill="1" applyAlignment="1">
      <alignment horizontal="left" vertical="top" wrapText="1"/>
    </xf>
    <xf numFmtId="0" fontId="64" fillId="18" borderId="0" xfId="0" applyFont="1" applyFill="1" applyAlignment="1">
      <alignment horizontal="left" vertical="top"/>
    </xf>
    <xf numFmtId="0" fontId="44" fillId="0" borderId="1" xfId="0" applyFont="1" applyBorder="1" applyAlignment="1">
      <alignment horizontal="left" vertical="top" wrapText="1"/>
    </xf>
    <xf numFmtId="0" fontId="44" fillId="0" borderId="1" xfId="0" applyFont="1" applyBorder="1" applyAlignment="1">
      <alignment horizontal="left" vertical="top"/>
    </xf>
    <xf numFmtId="188" fontId="44" fillId="0" borderId="1" xfId="0" applyNumberFormat="1" applyFont="1" applyBorder="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vertical="top" wrapText="1"/>
    </xf>
    <xf numFmtId="193" fontId="31" fillId="0" borderId="0" xfId="0" applyNumberFormat="1" applyFont="1" applyAlignment="1">
      <alignment horizontal="right" vertical="top" wrapText="1"/>
    </xf>
    <xf numFmtId="0" fontId="31" fillId="0" borderId="0" xfId="0" applyFont="1" applyAlignment="1">
      <alignment horizontal="right" vertical="top" wrapText="1"/>
    </xf>
    <xf numFmtId="189" fontId="31" fillId="0" borderId="0" xfId="0" applyNumberFormat="1" applyFont="1" applyAlignment="1">
      <alignment horizontal="right" vertical="top" wrapText="1"/>
    </xf>
    <xf numFmtId="196" fontId="31" fillId="0" borderId="0" xfId="25" applyNumberFormat="1" applyFont="1" applyAlignment="1">
      <alignment horizontal="left" vertical="top" wrapText="1"/>
    </xf>
    <xf numFmtId="193" fontId="31" fillId="0" borderId="0" xfId="0" applyNumberFormat="1" applyFont="1" applyAlignment="1">
      <alignment horizontal="left" vertical="top"/>
    </xf>
    <xf numFmtId="0" fontId="36" fillId="0" borderId="0" xfId="0" applyFont="1" applyAlignment="1">
      <alignment horizontal="left" vertical="center" wrapText="1"/>
    </xf>
    <xf numFmtId="0" fontId="37" fillId="0" borderId="0" xfId="0" applyFont="1" applyAlignment="1">
      <alignment horizontal="left" vertical="top"/>
    </xf>
    <xf numFmtId="0" fontId="36" fillId="0" borderId="9" xfId="0" applyFont="1" applyBorder="1" applyAlignment="1">
      <alignment horizontal="center" vertical="center" wrapText="1"/>
    </xf>
    <xf numFmtId="0" fontId="36" fillId="0" borderId="9" xfId="0" applyFont="1" applyBorder="1" applyAlignment="1">
      <alignment horizontal="left" vertical="center" wrapText="1"/>
    </xf>
    <xf numFmtId="193" fontId="36" fillId="0" borderId="9" xfId="0" applyNumberFormat="1" applyFont="1" applyBorder="1" applyAlignment="1">
      <alignment horizontal="center" vertical="center" wrapText="1"/>
    </xf>
    <xf numFmtId="189" fontId="36" fillId="0" borderId="0" xfId="0" applyNumberFormat="1" applyFont="1" applyAlignment="1">
      <alignment horizontal="center" vertical="center" wrapText="1"/>
    </xf>
    <xf numFmtId="189" fontId="36" fillId="0" borderId="9" xfId="0" applyNumberFormat="1" applyFont="1" applyBorder="1" applyAlignment="1">
      <alignment horizontal="center" vertical="center" wrapText="1"/>
    </xf>
    <xf numFmtId="0" fontId="31" fillId="0" borderId="0" xfId="0" applyFont="1" applyAlignment="1">
      <alignment horizontal="right" vertical="center" wrapText="1"/>
    </xf>
    <xf numFmtId="189" fontId="36" fillId="0" borderId="9" xfId="0" applyNumberFormat="1" applyFont="1" applyBorder="1" applyAlignment="1">
      <alignment horizontal="left" vertical="center" wrapText="1"/>
    </xf>
    <xf numFmtId="189" fontId="31" fillId="0" borderId="0" xfId="0" applyNumberFormat="1" applyFont="1" applyAlignment="1">
      <alignment horizontal="left" vertical="top" wrapText="1"/>
    </xf>
    <xf numFmtId="189" fontId="31" fillId="14" borderId="0" xfId="0" applyNumberFormat="1" applyFont="1" applyFill="1" applyAlignment="1">
      <alignment horizontal="center" vertical="center" wrapText="1"/>
    </xf>
    <xf numFmtId="189" fontId="31" fillId="14" borderId="0" xfId="0" applyNumberFormat="1" applyFont="1" applyFill="1" applyAlignment="1">
      <alignment horizontal="left" vertical="top" wrapText="1"/>
    </xf>
    <xf numFmtId="189" fontId="31" fillId="14" borderId="0" xfId="0" applyNumberFormat="1" applyFont="1" applyFill="1" applyAlignment="1">
      <alignment horizontal="right" wrapText="1"/>
    </xf>
    <xf numFmtId="0" fontId="31" fillId="14" borderId="0" xfId="0" applyFont="1" applyFill="1" applyAlignment="1">
      <alignment horizontal="right" vertical="top" wrapText="1"/>
    </xf>
    <xf numFmtId="189" fontId="31" fillId="14" borderId="0" xfId="0" applyNumberFormat="1" applyFont="1" applyFill="1" applyAlignment="1">
      <alignment horizontal="right" vertical="center" wrapText="1"/>
    </xf>
    <xf numFmtId="189" fontId="31" fillId="0" borderId="0" xfId="27" applyNumberFormat="1" applyFont="1" applyAlignment="1">
      <alignment horizontal="right" vertical="top" wrapText="1"/>
    </xf>
    <xf numFmtId="184" fontId="31" fillId="0" borderId="0" xfId="27" applyNumberFormat="1" applyFont="1" applyAlignment="1">
      <alignment horizontal="left" vertical="top" wrapText="1"/>
    </xf>
    <xf numFmtId="184" fontId="31" fillId="0" borderId="0" xfId="27" applyNumberFormat="1" applyFont="1" applyAlignment="1">
      <alignment horizontal="left" vertical="center" wrapText="1" indent="2"/>
    </xf>
    <xf numFmtId="184" fontId="31" fillId="0" borderId="0" xfId="27" applyNumberFormat="1" applyFont="1" applyAlignment="1">
      <alignment horizontal="center" vertical="center" wrapText="1"/>
    </xf>
    <xf numFmtId="10" fontId="31" fillId="0" borderId="0" xfId="27" applyNumberFormat="1" applyFont="1" applyAlignment="1">
      <alignment horizontal="right" vertical="top" wrapText="1"/>
    </xf>
    <xf numFmtId="184" fontId="31" fillId="3" borderId="0" xfId="27" applyNumberFormat="1" applyFont="1" applyFill="1" applyAlignment="1">
      <alignment horizontal="right" wrapText="1"/>
    </xf>
    <xf numFmtId="184" fontId="31" fillId="0" borderId="0" xfId="27" applyNumberFormat="1" applyFont="1" applyAlignment="1">
      <alignment horizontal="right" wrapText="1"/>
    </xf>
    <xf numFmtId="184" fontId="31" fillId="0" borderId="0" xfId="27" applyNumberFormat="1" applyFont="1" applyAlignment="1">
      <alignment horizontal="right" vertical="top" wrapText="1"/>
    </xf>
    <xf numFmtId="184" fontId="31" fillId="0" borderId="0" xfId="27" applyNumberFormat="1" applyFont="1" applyAlignment="1">
      <alignment horizontal="right" vertical="center" wrapText="1"/>
    </xf>
    <xf numFmtId="184" fontId="31" fillId="14" borderId="0" xfId="27" applyNumberFormat="1" applyFont="1" applyFill="1" applyAlignment="1">
      <alignment horizontal="left" vertical="center" wrapText="1" indent="2"/>
    </xf>
    <xf numFmtId="184" fontId="31" fillId="14" borderId="0" xfId="27" applyNumberFormat="1" applyFont="1" applyFill="1" applyAlignment="1">
      <alignment horizontal="center" vertical="center" wrapText="1"/>
    </xf>
    <xf numFmtId="184" fontId="31" fillId="14" borderId="0" xfId="27" applyNumberFormat="1" applyFont="1" applyFill="1" applyAlignment="1">
      <alignment horizontal="right" vertical="center" wrapText="1"/>
    </xf>
    <xf numFmtId="184" fontId="31" fillId="14" borderId="0" xfId="27" applyNumberFormat="1" applyFont="1" applyFill="1" applyAlignment="1">
      <alignment vertical="center" wrapText="1"/>
    </xf>
    <xf numFmtId="184" fontId="31" fillId="14" borderId="0" xfId="27" applyNumberFormat="1" applyFont="1" applyFill="1" applyAlignment="1">
      <alignment horizontal="right" wrapText="1"/>
    </xf>
    <xf numFmtId="184" fontId="31" fillId="14" borderId="0" xfId="27" applyNumberFormat="1" applyFont="1" applyFill="1" applyAlignment="1">
      <alignment horizontal="right" vertical="top" wrapText="1"/>
    </xf>
    <xf numFmtId="184" fontId="31" fillId="3" borderId="0" xfId="27" applyNumberFormat="1" applyFont="1" applyFill="1" applyAlignment="1">
      <alignment vertical="center" wrapText="1"/>
    </xf>
    <xf numFmtId="184" fontId="31" fillId="0" borderId="0" xfId="27" applyNumberFormat="1" applyFont="1" applyAlignment="1">
      <alignment vertical="center" wrapText="1"/>
    </xf>
    <xf numFmtId="0" fontId="31" fillId="14" borderId="0" xfId="0" applyFont="1" applyFill="1" applyAlignment="1">
      <alignment horizontal="left" vertical="center" wrapText="1" indent="2"/>
    </xf>
    <xf numFmtId="0" fontId="31" fillId="14" borderId="0" xfId="0" applyFont="1" applyFill="1" applyAlignment="1">
      <alignment horizontal="center" vertical="center" wrapText="1"/>
    </xf>
    <xf numFmtId="10" fontId="31" fillId="14" borderId="0" xfId="27" applyNumberFormat="1" applyFont="1" applyFill="1" applyAlignment="1">
      <alignment horizontal="right" vertical="top" wrapText="1"/>
    </xf>
    <xf numFmtId="9" fontId="31" fillId="14" borderId="0" xfId="27" applyNumberFormat="1" applyFont="1" applyFill="1" applyAlignment="1">
      <alignment horizontal="right" wrapText="1"/>
    </xf>
    <xf numFmtId="9" fontId="31" fillId="14" borderId="0" xfId="27" applyNumberFormat="1" applyFont="1" applyFill="1" applyAlignment="1">
      <alignment horizontal="right" vertical="center" wrapText="1"/>
    </xf>
    <xf numFmtId="184" fontId="31" fillId="14" borderId="0" xfId="27" applyNumberFormat="1" applyFont="1" applyFill="1" applyAlignment="1">
      <alignment horizontal="left" vertical="center" wrapText="1"/>
    </xf>
    <xf numFmtId="186" fontId="31" fillId="14" borderId="0" xfId="23" applyNumberFormat="1" applyFont="1" applyFill="1" applyAlignment="1">
      <alignment horizontal="right" wrapText="1"/>
    </xf>
    <xf numFmtId="190" fontId="31" fillId="3" borderId="0" xfId="23" applyNumberFormat="1" applyFont="1" applyFill="1" applyAlignment="1">
      <alignment horizontal="right" wrapText="1"/>
    </xf>
    <xf numFmtId="186" fontId="31" fillId="3" borderId="0" xfId="23" applyNumberFormat="1" applyFont="1" applyFill="1" applyAlignment="1">
      <alignment horizontal="right" wrapText="1"/>
    </xf>
    <xf numFmtId="187" fontId="31" fillId="14" borderId="0" xfId="23" applyNumberFormat="1" applyFont="1" applyFill="1" applyAlignment="1">
      <alignment horizontal="right" wrapText="1"/>
    </xf>
    <xf numFmtId="187" fontId="31" fillId="3" borderId="0" xfId="23" applyNumberFormat="1" applyFont="1" applyFill="1" applyAlignment="1">
      <alignment horizontal="right" wrapText="1"/>
    </xf>
    <xf numFmtId="0" fontId="31" fillId="0" borderId="0" xfId="0" applyFont="1" applyAlignment="1">
      <alignment horizontal="center" vertical="center" wrapText="1"/>
    </xf>
    <xf numFmtId="189" fontId="31" fillId="0" borderId="0" xfId="0" applyNumberFormat="1" applyFont="1" applyAlignment="1">
      <alignment horizontal="right" vertical="center" wrapText="1"/>
    </xf>
    <xf numFmtId="9" fontId="31" fillId="14" borderId="0" xfId="27" applyNumberFormat="1" applyFont="1" applyFill="1" applyAlignment="1">
      <alignment vertical="center" wrapText="1"/>
    </xf>
    <xf numFmtId="189" fontId="31" fillId="0" borderId="0" xfId="0" applyNumberFormat="1" applyFont="1" applyAlignment="1">
      <alignment horizontal="center" vertical="center" wrapText="1"/>
    </xf>
    <xf numFmtId="189" fontId="31" fillId="3" borderId="0" xfId="0" applyNumberFormat="1" applyFont="1" applyFill="1" applyAlignment="1">
      <alignment horizontal="right" wrapText="1"/>
    </xf>
    <xf numFmtId="189" fontId="31" fillId="0" borderId="0" xfId="0" applyNumberFormat="1" applyFont="1" applyAlignment="1">
      <alignment horizontal="right" wrapText="1"/>
    </xf>
    <xf numFmtId="189" fontId="31" fillId="0" borderId="0" xfId="0" applyNumberFormat="1" applyFont="1" applyAlignment="1">
      <alignment vertical="center" wrapText="1"/>
    </xf>
    <xf numFmtId="10" fontId="31" fillId="14" borderId="0" xfId="0" applyNumberFormat="1" applyFont="1" applyFill="1" applyAlignment="1">
      <alignment horizontal="right" vertical="top" wrapText="1"/>
    </xf>
    <xf numFmtId="0" fontId="31" fillId="14" borderId="0" xfId="0" applyFont="1" applyFill="1" applyAlignment="1">
      <alignment horizontal="right" vertical="center" wrapText="1"/>
    </xf>
    <xf numFmtId="9" fontId="31" fillId="0" borderId="0" xfId="27" applyNumberFormat="1" applyFont="1" applyAlignment="1">
      <alignment horizontal="left" vertical="top" wrapText="1"/>
    </xf>
    <xf numFmtId="9" fontId="31" fillId="0" borderId="0" xfId="27" applyNumberFormat="1" applyFont="1" applyAlignment="1">
      <alignment vertical="center" wrapText="1"/>
    </xf>
    <xf numFmtId="9" fontId="31" fillId="0" borderId="0" xfId="27" applyNumberFormat="1" applyFont="1" applyAlignment="1">
      <alignment horizontal="center" vertical="center" wrapText="1"/>
    </xf>
    <xf numFmtId="9" fontId="31" fillId="0" borderId="0" xfId="27" applyNumberFormat="1" applyFont="1" applyAlignment="1">
      <alignment horizontal="right" wrapText="1"/>
    </xf>
    <xf numFmtId="9" fontId="31" fillId="0" borderId="0" xfId="27" applyNumberFormat="1" applyFont="1" applyAlignment="1">
      <alignment horizontal="right" vertical="center" wrapText="1"/>
    </xf>
    <xf numFmtId="187" fontId="31" fillId="0" borderId="0" xfId="23" applyNumberFormat="1" applyFont="1" applyAlignment="1">
      <alignment horizontal="right" vertical="center" wrapText="1"/>
    </xf>
    <xf numFmtId="9" fontId="31" fillId="0" borderId="0" xfId="27" applyNumberFormat="1" applyFont="1" applyAlignment="1">
      <alignment horizontal="right" vertical="top" wrapText="1"/>
    </xf>
    <xf numFmtId="193" fontId="31" fillId="14" borderId="0" xfId="0" applyNumberFormat="1" applyFont="1" applyFill="1" applyAlignment="1">
      <alignment horizontal="right" wrapText="1"/>
    </xf>
    <xf numFmtId="193" fontId="31" fillId="14" borderId="0" xfId="0" applyNumberFormat="1" applyFont="1" applyFill="1" applyAlignment="1">
      <alignment vertical="center" wrapText="1"/>
    </xf>
    <xf numFmtId="193" fontId="31" fillId="14" borderId="0" xfId="0" applyNumberFormat="1" applyFont="1" applyFill="1" applyAlignment="1">
      <alignment horizontal="right" vertical="center" wrapText="1"/>
    </xf>
    <xf numFmtId="3" fontId="31" fillId="0" borderId="0" xfId="0" applyNumberFormat="1" applyFont="1" applyAlignment="1">
      <alignment horizontal="right" vertical="top" wrapText="1"/>
    </xf>
    <xf numFmtId="3" fontId="31" fillId="0" borderId="0" xfId="0" applyNumberFormat="1" applyFont="1" applyAlignment="1">
      <alignment horizontal="right" wrapText="1"/>
    </xf>
    <xf numFmtId="3" fontId="31" fillId="0" borderId="0" xfId="0" applyNumberFormat="1" applyFont="1" applyAlignment="1">
      <alignment horizontal="right" vertical="center" wrapText="1"/>
    </xf>
    <xf numFmtId="3" fontId="31" fillId="14" borderId="0" xfId="0" applyNumberFormat="1" applyFont="1" applyFill="1" applyAlignment="1">
      <alignment horizontal="right" vertical="top" wrapText="1"/>
    </xf>
    <xf numFmtId="3" fontId="31" fillId="14" borderId="0" xfId="0" applyNumberFormat="1" applyFont="1" applyFill="1" applyAlignment="1">
      <alignment horizontal="right" wrapText="1"/>
    </xf>
    <xf numFmtId="3" fontId="31" fillId="14" borderId="0" xfId="0" applyNumberFormat="1" applyFont="1" applyFill="1" applyAlignment="1">
      <alignment horizontal="right" vertical="center" wrapText="1"/>
    </xf>
    <xf numFmtId="0" fontId="31" fillId="0" borderId="0" xfId="0" applyFont="1" applyAlignment="1">
      <alignment horizontal="left" vertical="center" wrapText="1" indent="2"/>
    </xf>
    <xf numFmtId="186" fontId="31" fillId="0" borderId="0" xfId="23" applyNumberFormat="1" applyFont="1" applyAlignment="1">
      <alignment horizontal="right" wrapText="1"/>
    </xf>
    <xf numFmtId="9" fontId="31" fillId="0" borderId="0" xfId="0" applyNumberFormat="1" applyFont="1" applyAlignment="1">
      <alignment horizontal="right" vertical="center" wrapText="1"/>
    </xf>
    <xf numFmtId="9" fontId="31" fillId="0" borderId="0" xfId="0" applyNumberFormat="1" applyFont="1" applyAlignment="1">
      <alignment horizontal="right" wrapText="1"/>
    </xf>
    <xf numFmtId="9" fontId="31" fillId="14" borderId="0" xfId="0" applyNumberFormat="1" applyFont="1" applyFill="1" applyAlignment="1">
      <alignment horizontal="right" vertical="center" wrapText="1"/>
    </xf>
    <xf numFmtId="0" fontId="31" fillId="14" borderId="0" xfId="0" applyFont="1" applyFill="1" applyAlignment="1">
      <alignment horizontal="right" wrapText="1"/>
    </xf>
    <xf numFmtId="193" fontId="31" fillId="0" borderId="0" xfId="0" applyNumberFormat="1" applyFont="1" applyAlignment="1">
      <alignment horizontal="right" wrapText="1"/>
    </xf>
    <xf numFmtId="189" fontId="31" fillId="0" borderId="0" xfId="0" applyNumberFormat="1" applyFont="1" applyAlignment="1">
      <alignment vertical="top" wrapText="1"/>
    </xf>
    <xf numFmtId="189" fontId="31" fillId="14" borderId="0" xfId="0" applyNumberFormat="1" applyFont="1" applyFill="1" applyAlignment="1">
      <alignment vertical="center" wrapText="1"/>
    </xf>
    <xf numFmtId="0" fontId="52" fillId="0" borderId="0" xfId="0" applyFont="1" applyAlignment="1">
      <alignment vertical="center" wrapText="1"/>
    </xf>
    <xf numFmtId="0" fontId="36" fillId="0" borderId="9" xfId="0" applyFont="1" applyBorder="1" applyAlignment="1">
      <alignment horizontal="left" vertical="top" wrapText="1"/>
    </xf>
    <xf numFmtId="0" fontId="31" fillId="0" borderId="9" xfId="0" applyFont="1" applyBorder="1" applyAlignment="1">
      <alignment horizontal="center" vertical="top" wrapText="1"/>
    </xf>
    <xf numFmtId="0" fontId="31" fillId="0" borderId="9" xfId="0" applyFont="1" applyBorder="1" applyAlignment="1">
      <alignment horizontal="left" vertical="top" wrapText="1"/>
    </xf>
    <xf numFmtId="193" fontId="31" fillId="0" borderId="9" xfId="0" applyNumberFormat="1" applyFont="1" applyBorder="1" applyAlignment="1">
      <alignment horizontal="right" vertical="top" wrapText="1"/>
    </xf>
    <xf numFmtId="0" fontId="31" fillId="0" borderId="9" xfId="0" applyFont="1" applyBorder="1" applyAlignment="1">
      <alignment horizontal="right" vertical="top" wrapText="1"/>
    </xf>
    <xf numFmtId="189" fontId="31" fillId="0" borderId="9" xfId="0" applyNumberFormat="1" applyFont="1" applyBorder="1" applyAlignment="1">
      <alignment horizontal="right" vertical="top" wrapText="1"/>
    </xf>
    <xf numFmtId="0" fontId="31" fillId="14" borderId="0" xfId="0" applyFont="1" applyFill="1" applyAlignment="1">
      <alignment horizontal="left" vertical="top"/>
    </xf>
    <xf numFmtId="0" fontId="65" fillId="0" borderId="0" xfId="28" applyNumberFormat="1" applyFont="1"/>
    <xf numFmtId="0" fontId="31" fillId="14" borderId="0" xfId="0" applyFont="1" applyFill="1" applyAlignment="1">
      <alignment horizontal="left" vertical="top" wrapText="1"/>
    </xf>
    <xf numFmtId="0" fontId="65" fillId="14" borderId="0" xfId="28" applyNumberFormat="1" applyFont="1" applyFill="1"/>
    <xf numFmtId="0" fontId="66" fillId="0" borderId="0" xfId="28" applyNumberFormat="1" applyFont="1"/>
    <xf numFmtId="0" fontId="47" fillId="0" borderId="0" xfId="0" applyFont="1" applyAlignment="1">
      <alignment horizontal="left"/>
    </xf>
    <xf numFmtId="0" fontId="56" fillId="0" borderId="0" xfId="0" applyFont="1" applyAlignment="1">
      <alignment horizontal="center" vertical="center"/>
    </xf>
    <xf numFmtId="0" fontId="65" fillId="0" borderId="0" xfId="28" applyNumberFormat="1" applyFont="1" applyAlignment="1">
      <alignment vertical="center"/>
    </xf>
    <xf numFmtId="0" fontId="67" fillId="0" borderId="0" xfId="0" applyFont="1" applyAlignment="1">
      <alignment vertical="center"/>
    </xf>
    <xf numFmtId="197" fontId="36" fillId="14" borderId="11" xfId="0" applyNumberFormat="1" applyFont="1" applyFill="1" applyBorder="1" applyAlignment="1">
      <alignment horizontal="center" vertical="center"/>
    </xf>
    <xf numFmtId="0" fontId="36" fillId="14" borderId="11" xfId="0" applyFont="1" applyFill="1" applyBorder="1" applyAlignment="1">
      <alignment horizontal="center" vertical="center"/>
    </xf>
    <xf numFmtId="0" fontId="36" fillId="14" borderId="20" xfId="0" applyFont="1" applyFill="1" applyBorder="1" applyAlignment="1">
      <alignment vertical="center"/>
    </xf>
    <xf numFmtId="185" fontId="31" fillId="0" borderId="0" xfId="23" applyNumberFormat="1" applyFont="1"/>
    <xf numFmtId="185" fontId="31" fillId="14" borderId="0" xfId="23" applyNumberFormat="1" applyFont="1" applyFill="1"/>
    <xf numFmtId="0" fontId="36" fillId="14" borderId="11" xfId="0" applyFont="1" applyFill="1" applyBorder="1" applyAlignment="1">
      <alignment horizontal="left" indent="1"/>
    </xf>
    <xf numFmtId="185" fontId="36" fillId="14" borderId="11" xfId="23" applyNumberFormat="1" applyFont="1" applyFill="1" applyBorder="1"/>
    <xf numFmtId="0" fontId="36" fillId="0" borderId="11" xfId="0" applyFont="1" applyBorder="1" applyAlignment="1">
      <alignment horizontal="left" indent="1"/>
    </xf>
    <xf numFmtId="185" fontId="36" fillId="0" borderId="11" xfId="23" applyNumberFormat="1" applyFont="1" applyBorder="1"/>
    <xf numFmtId="185" fontId="36" fillId="0" borderId="0" xfId="23" applyNumberFormat="1" applyFont="1"/>
    <xf numFmtId="0" fontId="36" fillId="0" borderId="11" xfId="0" applyFont="1" applyBorder="1" applyAlignment="1">
      <alignment vertical="top"/>
    </xf>
    <xf numFmtId="0" fontId="36" fillId="0" borderId="9" xfId="0" applyFont="1" applyBorder="1" applyAlignment="1">
      <alignment vertical="top"/>
    </xf>
    <xf numFmtId="185" fontId="31" fillId="0" borderId="9" xfId="23" applyNumberFormat="1" applyFont="1" applyBorder="1"/>
    <xf numFmtId="0" fontId="36" fillId="0" borderId="0" xfId="0" applyFont="1" applyAlignment="1">
      <alignment vertical="top"/>
    </xf>
    <xf numFmtId="0" fontId="31" fillId="14" borderId="0" xfId="0" applyFont="1" applyFill="1" applyAlignment="1">
      <alignment vertical="top"/>
    </xf>
    <xf numFmtId="0" fontId="36" fillId="14" borderId="11" xfId="0" applyFont="1" applyFill="1" applyBorder="1" applyAlignment="1">
      <alignment vertical="top"/>
    </xf>
    <xf numFmtId="9" fontId="36" fillId="0" borderId="9" xfId="23" applyNumberFormat="1" applyFont="1" applyBorder="1"/>
    <xf numFmtId="9" fontId="36" fillId="0" borderId="11" xfId="27" applyNumberFormat="1" applyFont="1" applyBorder="1"/>
    <xf numFmtId="0" fontId="36" fillId="0" borderId="0" xfId="0" applyFont="1" applyAlignment="1">
      <alignment horizontal="right" vertical="top"/>
    </xf>
    <xf numFmtId="0" fontId="31" fillId="0" borderId="0" xfId="0" applyFont="1" applyAlignment="1">
      <alignment horizontal="right" vertical="top"/>
    </xf>
    <xf numFmtId="0" fontId="36" fillId="0" borderId="20" xfId="0" applyFont="1" applyBorder="1" applyAlignment="1">
      <alignment vertical="center"/>
    </xf>
    <xf numFmtId="0" fontId="31" fillId="0" borderId="0" xfId="0" applyFont="1" applyAlignment="1">
      <alignment horizontal="justify" vertical="top"/>
    </xf>
    <xf numFmtId="3" fontId="31" fillId="0" borderId="0" xfId="0" applyNumberFormat="1" applyFont="1" applyAlignment="1">
      <alignment horizontal="right" vertical="top"/>
    </xf>
    <xf numFmtId="0" fontId="31" fillId="14" borderId="0" xfId="0" applyFont="1" applyFill="1" applyAlignment="1">
      <alignment horizontal="justify" vertical="top"/>
    </xf>
    <xf numFmtId="3" fontId="31" fillId="14" borderId="0" xfId="0" applyNumberFormat="1" applyFont="1" applyFill="1" applyAlignment="1">
      <alignment horizontal="right" vertical="top"/>
    </xf>
    <xf numFmtId="0" fontId="36" fillId="14" borderId="9" xfId="0" applyFont="1" applyFill="1" applyBorder="1" applyAlignment="1">
      <alignment vertical="top"/>
    </xf>
    <xf numFmtId="3" fontId="36" fillId="14" borderId="9" xfId="0" applyNumberFormat="1" applyFont="1" applyFill="1" applyBorder="1" applyAlignment="1">
      <alignment horizontal="right" vertical="top"/>
    </xf>
    <xf numFmtId="0" fontId="36" fillId="14" borderId="9" xfId="0" applyFont="1" applyFill="1" applyBorder="1" applyAlignment="1">
      <alignment horizontal="left" vertical="top"/>
    </xf>
    <xf numFmtId="0" fontId="36" fillId="0" borderId="0" xfId="0" applyFont="1" applyAlignment="1">
      <alignment horizontal="justify" vertical="top"/>
    </xf>
    <xf numFmtId="0" fontId="36" fillId="0" borderId="9" xfId="0" applyFont="1" applyBorder="1" applyAlignment="1">
      <alignment horizontal="left" vertical="top"/>
    </xf>
    <xf numFmtId="3" fontId="36" fillId="0" borderId="9" xfId="0" applyNumberFormat="1" applyFont="1" applyBorder="1" applyAlignment="1">
      <alignment horizontal="right" vertical="top"/>
    </xf>
    <xf numFmtId="3" fontId="36" fillId="0" borderId="0" xfId="0" applyNumberFormat="1" applyFont="1" applyAlignment="1">
      <alignment horizontal="right" vertical="top"/>
    </xf>
    <xf numFmtId="0" fontId="36" fillId="0" borderId="0" xfId="0" applyFont="1" applyAlignment="1">
      <alignment horizontal="left" vertical="top"/>
    </xf>
    <xf numFmtId="0" fontId="0" fillId="19" borderId="0" xfId="0" applyFill="1"/>
    <xf numFmtId="0" fontId="72" fillId="5" borderId="7" xfId="0" applyFont="1" applyFill="1" applyBorder="1" applyAlignment="1">
      <alignment vertical="center" wrapText="1"/>
    </xf>
    <xf numFmtId="0" fontId="69" fillId="0" borderId="0" xfId="0" applyFont="1"/>
    <xf numFmtId="0" fontId="70" fillId="0" borderId="0" xfId="0" applyFont="1"/>
    <xf numFmtId="0" fontId="71" fillId="0" borderId="0" xfId="0" applyFont="1"/>
    <xf numFmtId="0" fontId="73" fillId="19" borderId="0" xfId="0" applyFont="1" applyFill="1" applyAlignment="1">
      <alignment horizontal="center"/>
    </xf>
    <xf numFmtId="0" fontId="74" fillId="19" borderId="0" xfId="0" applyFont="1" applyFill="1" applyAlignment="1">
      <alignment horizontal="center"/>
    </xf>
    <xf numFmtId="0" fontId="75" fillId="19" borderId="0" xfId="0" applyFont="1" applyFill="1" applyAlignment="1">
      <alignment horizontal="center"/>
    </xf>
    <xf numFmtId="0" fontId="77" fillId="0" borderId="0" xfId="0" applyFont="1"/>
    <xf numFmtId="0" fontId="72" fillId="3" borderId="7" xfId="0" applyFont="1" applyFill="1" applyBorder="1" applyAlignment="1">
      <alignment vertical="center" wrapText="1"/>
    </xf>
    <xf numFmtId="0" fontId="77" fillId="0" borderId="0" xfId="0" applyFont="1" applyAlignment="1">
      <alignment vertical="center"/>
    </xf>
    <xf numFmtId="0" fontId="78" fillId="5" borderId="7" xfId="0" applyFont="1" applyFill="1" applyBorder="1" applyAlignment="1">
      <alignment horizontal="left" vertical="center" indent="1"/>
    </xf>
    <xf numFmtId="0" fontId="78" fillId="3" borderId="7" xfId="0" applyFont="1" applyFill="1" applyBorder="1" applyAlignment="1">
      <alignment horizontal="left" vertical="center" indent="1"/>
    </xf>
    <xf numFmtId="0" fontId="77" fillId="0" borderId="0" xfId="0" applyFont="1" applyAlignment="1">
      <alignment horizontal="left" vertical="center" indent="1"/>
    </xf>
    <xf numFmtId="0" fontId="79" fillId="0" borderId="0" xfId="0" applyFont="1" applyAlignment="1">
      <alignment horizontal="left" vertical="center" indent="1"/>
    </xf>
    <xf numFmtId="0" fontId="80" fillId="0" borderId="0" xfId="0" applyFont="1" applyAlignment="1">
      <alignment horizontal="right"/>
    </xf>
    <xf numFmtId="0" fontId="80" fillId="0" borderId="0" xfId="0" applyFont="1"/>
    <xf numFmtId="0" fontId="81" fillId="0" borderId="0" xfId="0" applyFont="1" applyAlignment="1">
      <alignment horizontal="left" vertical="center"/>
    </xf>
    <xf numFmtId="0" fontId="76" fillId="22" borderId="0" xfId="0" applyFont="1" applyFill="1" applyAlignment="1">
      <alignment vertical="center"/>
    </xf>
    <xf numFmtId="0" fontId="84" fillId="0" borderId="0" xfId="0" applyFont="1"/>
    <xf numFmtId="0" fontId="85" fillId="0" borderId="0" xfId="0" applyFont="1" applyAlignment="1">
      <alignment horizontal="right"/>
    </xf>
    <xf numFmtId="3" fontId="85" fillId="0" borderId="0" xfId="23" applyNumberFormat="1" applyFont="1" applyAlignment="1">
      <alignment horizontal="center"/>
    </xf>
    <xf numFmtId="0" fontId="86" fillId="0" borderId="0" xfId="0" applyFont="1" applyAlignment="1">
      <alignment horizontal="left" vertical="center"/>
    </xf>
    <xf numFmtId="184" fontId="85" fillId="0" borderId="0" xfId="27" applyNumberFormat="1" applyFont="1" applyAlignment="1">
      <alignment horizontal="center"/>
    </xf>
    <xf numFmtId="0" fontId="88" fillId="0" borderId="0" xfId="0" applyFont="1" applyAlignment="1">
      <alignment vertical="center"/>
    </xf>
    <xf numFmtId="0" fontId="89" fillId="0" borderId="0" xfId="0" applyFont="1" applyAlignment="1">
      <alignment horizontal="left" vertical="center"/>
    </xf>
    <xf numFmtId="0" fontId="84" fillId="0" borderId="0" xfId="0" applyFont="1" applyAlignment="1">
      <alignment horizontal="left" indent="1"/>
    </xf>
    <xf numFmtId="0" fontId="90" fillId="0" borderId="0" xfId="28" applyNumberFormat="1" applyFont="1" applyAlignment="1">
      <alignment vertical="center"/>
    </xf>
    <xf numFmtId="0" fontId="44" fillId="14" borderId="0" xfId="0" applyFont="1" applyFill="1" applyAlignment="1">
      <alignment horizontal="left" vertical="center" wrapText="1" indent="1"/>
    </xf>
    <xf numFmtId="0" fontId="90" fillId="14" borderId="0" xfId="28" applyNumberFormat="1" applyFont="1" applyFill="1" applyAlignment="1">
      <alignment vertical="center"/>
    </xf>
    <xf numFmtId="0" fontId="44" fillId="3" borderId="0" xfId="0" applyFont="1" applyFill="1" applyAlignment="1">
      <alignment horizontal="left" vertical="center" indent="1"/>
    </xf>
    <xf numFmtId="0" fontId="44" fillId="14" borderId="0" xfId="0" applyFont="1" applyFill="1" applyAlignment="1">
      <alignment horizontal="left" vertical="center" indent="1"/>
    </xf>
    <xf numFmtId="0" fontId="44" fillId="0" borderId="0" xfId="0" applyFont="1" applyAlignment="1">
      <alignment horizontal="left" vertical="center" indent="1"/>
    </xf>
    <xf numFmtId="0" fontId="42" fillId="0" borderId="0" xfId="0" applyFont="1" applyAlignment="1">
      <alignment horizontal="center" vertical="center"/>
    </xf>
    <xf numFmtId="0" fontId="90" fillId="0" borderId="0" xfId="526" applyNumberFormat="1" applyFont="1" applyAlignment="1">
      <alignment vertical="center"/>
    </xf>
    <xf numFmtId="0" fontId="44" fillId="0" borderId="0" xfId="0" applyFont="1" applyAlignment="1">
      <alignment horizontal="left" vertical="center" wrapText="1" indent="1"/>
    </xf>
    <xf numFmtId="0" fontId="8" fillId="0" borderId="0" xfId="0" applyFont="1" applyAlignment="1">
      <alignment vertical="center"/>
    </xf>
    <xf numFmtId="0" fontId="91" fillId="0" borderId="0" xfId="0" applyFont="1" applyAlignment="1">
      <alignment horizontal="left" vertical="center" indent="1"/>
    </xf>
    <xf numFmtId="185" fontId="31" fillId="0" borderId="0" xfId="0" applyNumberFormat="1" applyFont="1" applyAlignment="1">
      <alignment vertical="center"/>
    </xf>
    <xf numFmtId="0" fontId="92" fillId="0" borderId="0" xfId="0" applyFont="1" applyAlignment="1">
      <alignment vertical="center" wrapText="1"/>
    </xf>
    <xf numFmtId="185" fontId="34" fillId="12" borderId="0" xfId="23" applyNumberFormat="1" applyFont="1" applyFill="1" applyAlignment="1">
      <alignment horizontal="center" vertical="center"/>
    </xf>
    <xf numFmtId="0" fontId="92" fillId="24" borderId="0" xfId="0" applyFont="1" applyFill="1" applyAlignment="1">
      <alignment vertical="center" wrapText="1"/>
    </xf>
    <xf numFmtId="185" fontId="34" fillId="25" borderId="0" xfId="23" applyNumberFormat="1" applyFont="1" applyFill="1" applyAlignment="1">
      <alignment horizontal="center" vertical="center"/>
    </xf>
    <xf numFmtId="185" fontId="31" fillId="0" borderId="0" xfId="23" applyNumberFormat="1" applyFont="1" applyAlignment="1">
      <alignment vertical="center"/>
    </xf>
    <xf numFmtId="185" fontId="31" fillId="0" borderId="0" xfId="23" applyNumberFormat="1" applyFont="1" applyAlignment="1">
      <alignment horizontal="right" vertical="center"/>
    </xf>
    <xf numFmtId="185" fontId="31" fillId="0" borderId="0" xfId="23" applyNumberFormat="1" applyFont="1" applyAlignment="1">
      <alignment horizontal="right" vertical="center" wrapText="1"/>
    </xf>
    <xf numFmtId="0" fontId="34" fillId="24" borderId="0" xfId="23" applyNumberFormat="1" applyFont="1" applyFill="1" applyAlignment="1">
      <alignment horizontal="center" vertical="center"/>
    </xf>
    <xf numFmtId="0" fontId="31" fillId="24" borderId="0" xfId="0" applyFont="1" applyFill="1"/>
    <xf numFmtId="185" fontId="36" fillId="26" borderId="0" xfId="23" applyNumberFormat="1" applyFont="1" applyFill="1" applyAlignment="1">
      <alignment vertical="center"/>
    </xf>
    <xf numFmtId="185" fontId="36" fillId="0" borderId="0" xfId="23" applyNumberFormat="1" applyFont="1" applyAlignment="1">
      <alignment vertical="center"/>
    </xf>
    <xf numFmtId="1" fontId="31" fillId="0" borderId="0" xfId="23" applyNumberFormat="1" applyFont="1" applyAlignment="1">
      <alignment vertical="center"/>
    </xf>
    <xf numFmtId="0" fontId="98" fillId="0" borderId="0" xfId="0" applyFont="1" applyAlignment="1">
      <alignment vertical="center" wrapText="1"/>
    </xf>
    <xf numFmtId="0" fontId="100" fillId="0" borderId="0" xfId="0" applyFont="1" applyAlignment="1">
      <alignment vertical="center"/>
    </xf>
    <xf numFmtId="0" fontId="100" fillId="27" borderId="0" xfId="0" applyFont="1" applyFill="1" applyAlignment="1">
      <alignment horizontal="left" vertical="center"/>
    </xf>
    <xf numFmtId="0" fontId="100" fillId="0" borderId="0" xfId="0" applyFont="1" applyAlignment="1">
      <alignment horizontal="left" vertical="center"/>
    </xf>
    <xf numFmtId="184" fontId="100" fillId="0" borderId="0" xfId="528" applyNumberFormat="1" applyFont="1" applyFill="1" applyBorder="1" applyAlignment="1">
      <alignment vertical="center"/>
    </xf>
    <xf numFmtId="0" fontId="99" fillId="0" borderId="0" xfId="28" applyNumberFormat="1" applyFont="1" applyAlignment="1">
      <alignment vertical="center"/>
    </xf>
    <xf numFmtId="0" fontId="32" fillId="3" borderId="0" xfId="0" applyFont="1" applyFill="1" applyAlignment="1">
      <alignment vertical="center"/>
    </xf>
    <xf numFmtId="185" fontId="31" fillId="3" borderId="0" xfId="0" applyNumberFormat="1" applyFont="1" applyFill="1" applyAlignment="1">
      <alignment vertical="center"/>
    </xf>
    <xf numFmtId="185" fontId="31" fillId="3" borderId="0" xfId="23" applyNumberFormat="1" applyFont="1" applyFill="1" applyAlignment="1">
      <alignment vertical="center"/>
    </xf>
    <xf numFmtId="185" fontId="31" fillId="0" borderId="0" xfId="0" applyNumberFormat="1" applyFont="1" applyAlignment="1">
      <alignment horizontal="left" vertical="center"/>
    </xf>
    <xf numFmtId="0" fontId="39" fillId="0" borderId="0" xfId="0" applyFont="1" applyAlignment="1">
      <alignment vertical="center"/>
    </xf>
    <xf numFmtId="185" fontId="38" fillId="0" borderId="0" xfId="0" applyNumberFormat="1" applyFont="1" applyAlignment="1">
      <alignment horizontal="right" vertical="center"/>
    </xf>
    <xf numFmtId="185" fontId="38" fillId="0" borderId="0" xfId="0" applyNumberFormat="1" applyFont="1" applyAlignment="1">
      <alignment horizontal="left" vertical="center"/>
    </xf>
    <xf numFmtId="0" fontId="100" fillId="0" borderId="0" xfId="0" applyFont="1"/>
    <xf numFmtId="0" fontId="100" fillId="0" borderId="0" xfId="0" applyFont="1" applyAlignment="1">
      <alignment horizontal="center"/>
    </xf>
    <xf numFmtId="185" fontId="101" fillId="29" borderId="0" xfId="23" applyNumberFormat="1" applyFont="1" applyFill="1" applyAlignment="1">
      <alignment horizontal="center" vertical="center"/>
    </xf>
    <xf numFmtId="0" fontId="101" fillId="28" borderId="0" xfId="23" applyNumberFormat="1" applyFont="1" applyFill="1" applyAlignment="1">
      <alignment horizontal="center" vertical="center"/>
    </xf>
    <xf numFmtId="0" fontId="102" fillId="30" borderId="0" xfId="0" applyFont="1" applyFill="1" applyAlignment="1">
      <alignment horizontal="left" vertical="center"/>
    </xf>
    <xf numFmtId="0" fontId="92" fillId="0" borderId="0" xfId="0" applyFont="1" applyAlignment="1">
      <alignment horizontal="left" vertical="center" indent="1"/>
    </xf>
    <xf numFmtId="0" fontId="93" fillId="0" borderId="0" xfId="0" applyFont="1" applyAlignment="1">
      <alignment horizontal="left" vertical="center" indent="1"/>
    </xf>
    <xf numFmtId="0" fontId="98" fillId="0" borderId="0" xfId="0" applyFont="1" applyAlignment="1">
      <alignment vertical="center"/>
    </xf>
    <xf numFmtId="9" fontId="96" fillId="0" borderId="0" xfId="27" applyNumberFormat="1" applyFont="1" applyAlignment="1">
      <alignment horizontal="right" vertical="center" wrapText="1"/>
    </xf>
    <xf numFmtId="0" fontId="96" fillId="0" borderId="0" xfId="0" applyFont="1"/>
    <xf numFmtId="0" fontId="32" fillId="0" borderId="0" xfId="0" applyFont="1" applyAlignment="1">
      <alignment horizontal="left" vertical="center" indent="1"/>
    </xf>
    <xf numFmtId="49" fontId="95" fillId="31" borderId="0" xfId="0" applyNumberFormat="1" applyFont="1" applyFill="1" applyAlignment="1">
      <alignment horizontal="center" vertical="center"/>
    </xf>
    <xf numFmtId="198" fontId="31" fillId="0" borderId="0" xfId="527" applyNumberFormat="1" applyFont="1" applyBorder="1" applyAlignment="1">
      <alignment vertical="center"/>
    </xf>
    <xf numFmtId="198" fontId="31" fillId="0" borderId="0" xfId="527" applyNumberFormat="1" applyFont="1" applyFill="1" applyBorder="1" applyAlignment="1">
      <alignment vertical="center"/>
    </xf>
    <xf numFmtId="198" fontId="97" fillId="31" borderId="0" xfId="527" applyNumberFormat="1" applyFont="1" applyFill="1" applyAlignment="1">
      <alignment horizontal="right" vertical="center"/>
    </xf>
    <xf numFmtId="9" fontId="96" fillId="31" borderId="0" xfId="528" applyFont="1" applyFill="1" applyAlignment="1">
      <alignment horizontal="right" vertical="center"/>
    </xf>
    <xf numFmtId="184" fontId="98" fillId="0" borderId="0" xfId="528" applyNumberFormat="1" applyFont="1" applyFill="1" applyBorder="1" applyAlignment="1">
      <alignment vertical="center"/>
    </xf>
    <xf numFmtId="184" fontId="96" fillId="0" borderId="0" xfId="528" applyNumberFormat="1" applyFont="1" applyFill="1" applyBorder="1" applyAlignment="1">
      <alignment vertical="center"/>
    </xf>
    <xf numFmtId="184" fontId="96" fillId="0" borderId="0" xfId="528" applyNumberFormat="1" applyFont="1" applyFill="1" applyBorder="1"/>
    <xf numFmtId="185" fontId="96" fillId="31" borderId="0" xfId="527" applyNumberFormat="1" applyFont="1" applyFill="1" applyAlignment="1">
      <alignment horizontal="right" vertical="center"/>
    </xf>
    <xf numFmtId="185" fontId="97" fillId="31" borderId="0" xfId="527" applyNumberFormat="1" applyFont="1" applyFill="1" applyAlignment="1">
      <alignment horizontal="right" vertical="center"/>
    </xf>
    <xf numFmtId="184" fontId="96" fillId="31" borderId="0" xfId="528" applyNumberFormat="1" applyFont="1" applyFill="1" applyAlignment="1">
      <alignment horizontal="right" vertical="center"/>
    </xf>
    <xf numFmtId="0" fontId="102" fillId="0" borderId="0" xfId="0" applyFont="1" applyAlignment="1">
      <alignment horizontal="left" vertical="center"/>
    </xf>
    <xf numFmtId="185" fontId="37" fillId="0" borderId="0" xfId="0" applyNumberFormat="1" applyFont="1" applyAlignment="1">
      <alignment horizontal="right" vertical="center"/>
    </xf>
    <xf numFmtId="185" fontId="31" fillId="0" borderId="0" xfId="0" applyNumberFormat="1" applyFont="1" applyAlignment="1">
      <alignment horizontal="right" vertical="center"/>
    </xf>
    <xf numFmtId="185" fontId="36" fillId="0" borderId="0" xfId="0" applyNumberFormat="1" applyFont="1" applyAlignment="1">
      <alignment horizontal="right" vertical="center"/>
    </xf>
    <xf numFmtId="9" fontId="31" fillId="0" borderId="0" xfId="27" applyNumberFormat="1" applyFont="1" applyAlignment="1">
      <alignment horizontal="right" vertical="center"/>
    </xf>
    <xf numFmtId="198" fontId="97" fillId="0" borderId="0" xfId="527" applyNumberFormat="1" applyFont="1" applyFill="1" applyAlignment="1">
      <alignment horizontal="right" vertical="center"/>
    </xf>
    <xf numFmtId="0" fontId="102" fillId="32" borderId="0" xfId="0" applyFont="1" applyFill="1" applyAlignment="1">
      <alignment horizontal="left" vertical="center"/>
    </xf>
    <xf numFmtId="0" fontId="100" fillId="33" borderId="0" xfId="0" applyFont="1" applyFill="1" applyAlignment="1">
      <alignment horizontal="left" vertical="center"/>
    </xf>
    <xf numFmtId="185" fontId="36" fillId="34" borderId="0" xfId="23" applyNumberFormat="1" applyFont="1" applyFill="1" applyAlignment="1">
      <alignment vertical="center"/>
    </xf>
    <xf numFmtId="185" fontId="96" fillId="0" borderId="0" xfId="527" applyNumberFormat="1" applyFont="1" applyFill="1" applyAlignment="1">
      <alignment horizontal="right" vertical="center"/>
    </xf>
    <xf numFmtId="0" fontId="103" fillId="0" borderId="0" xfId="526" applyFont="1"/>
    <xf numFmtId="185" fontId="96" fillId="0" borderId="0" xfId="0" applyNumberFormat="1" applyFont="1" applyAlignment="1">
      <alignment vertical="center"/>
    </xf>
    <xf numFmtId="184" fontId="31" fillId="0" borderId="0" xfId="528" applyNumberFormat="1" applyFont="1" applyBorder="1" applyAlignment="1">
      <alignment vertical="center"/>
    </xf>
    <xf numFmtId="184" fontId="32" fillId="0" borderId="0" xfId="528" applyNumberFormat="1" applyFont="1" applyBorder="1" applyAlignment="1">
      <alignment vertical="center"/>
    </xf>
    <xf numFmtId="184" fontId="31" fillId="0" borderId="0" xfId="528" applyNumberFormat="1" applyFont="1" applyBorder="1"/>
    <xf numFmtId="0" fontId="84" fillId="0" borderId="28" xfId="0" applyFont="1" applyBorder="1"/>
    <xf numFmtId="3" fontId="85" fillId="0" borderId="29" xfId="23" applyNumberFormat="1" applyFont="1" applyBorder="1" applyAlignment="1">
      <alignment horizontal="center"/>
    </xf>
    <xf numFmtId="3" fontId="85" fillId="0" borderId="31" xfId="23" applyNumberFormat="1" applyFont="1" applyBorder="1" applyAlignment="1">
      <alignment horizontal="center"/>
    </xf>
    <xf numFmtId="3" fontId="85" fillId="0" borderId="30" xfId="23" applyNumberFormat="1" applyFont="1" applyBorder="1" applyAlignment="1">
      <alignment horizontal="center"/>
    </xf>
    <xf numFmtId="184" fontId="85" fillId="0" borderId="30" xfId="27" applyNumberFormat="1" applyFont="1" applyBorder="1" applyAlignment="1">
      <alignment horizontal="center"/>
    </xf>
    <xf numFmtId="184" fontId="104" fillId="0" borderId="0" xfId="528" applyNumberFormat="1" applyFont="1" applyFill="1" applyBorder="1" applyAlignment="1">
      <alignment horizontal="left" vertical="center" indent="1"/>
    </xf>
    <xf numFmtId="184" fontId="105" fillId="0" borderId="0" xfId="528" applyNumberFormat="1" applyFont="1" applyFill="1" applyBorder="1" applyAlignment="1">
      <alignment vertical="center"/>
    </xf>
    <xf numFmtId="184" fontId="97" fillId="0" borderId="0" xfId="528" applyNumberFormat="1" applyFont="1" applyBorder="1" applyAlignment="1">
      <alignment vertical="center"/>
    </xf>
    <xf numFmtId="184" fontId="97" fillId="31" borderId="0" xfId="528" applyNumberFormat="1" applyFont="1" applyFill="1" applyAlignment="1">
      <alignment horizontal="right" vertical="center"/>
    </xf>
    <xf numFmtId="184" fontId="97" fillId="0" borderId="0" xfId="528" applyNumberFormat="1" applyFont="1" applyBorder="1"/>
    <xf numFmtId="0" fontId="28" fillId="2" borderId="0" xfId="0" applyFont="1" applyFill="1" applyAlignment="1">
      <alignment vertical="center"/>
    </xf>
    <xf numFmtId="0" fontId="65" fillId="0" borderId="0" xfId="526"/>
    <xf numFmtId="0" fontId="45" fillId="2" borderId="0" xfId="430" applyFont="1" applyFill="1" applyAlignment="1">
      <alignment horizontal="center" vertical="center" wrapText="1"/>
    </xf>
    <xf numFmtId="0" fontId="42" fillId="0" borderId="0" xfId="0" applyFont="1" applyAlignment="1">
      <alignment horizontal="center"/>
    </xf>
    <xf numFmtId="186" fontId="44" fillId="14" borderId="0" xfId="0" applyNumberFormat="1" applyFont="1" applyFill="1" applyAlignment="1">
      <alignment horizontal="right"/>
    </xf>
    <xf numFmtId="186" fontId="44" fillId="14" borderId="0" xfId="0" applyNumberFormat="1" applyFont="1" applyFill="1" applyAlignment="1">
      <alignment horizontal="center"/>
    </xf>
    <xf numFmtId="186" fontId="44" fillId="0" borderId="0" xfId="0" applyNumberFormat="1" applyFont="1" applyAlignment="1">
      <alignment horizontal="right"/>
    </xf>
    <xf numFmtId="186" fontId="44" fillId="0" borderId="0" xfId="0" applyNumberFormat="1" applyFont="1" applyAlignment="1">
      <alignment horizontal="center"/>
    </xf>
    <xf numFmtId="0" fontId="42" fillId="14" borderId="0" xfId="0" applyFont="1" applyFill="1" applyAlignment="1">
      <alignment horizontal="right"/>
    </xf>
    <xf numFmtId="186" fontId="42" fillId="14" borderId="0" xfId="0" applyNumberFormat="1" applyFont="1" applyFill="1" applyAlignment="1">
      <alignment horizontal="center"/>
    </xf>
    <xf numFmtId="0" fontId="106" fillId="3" borderId="7" xfId="526" applyFont="1" applyFill="1" applyBorder="1" applyAlignment="1">
      <alignment horizontal="left" vertical="center" indent="1"/>
    </xf>
    <xf numFmtId="0" fontId="107" fillId="0" borderId="0" xfId="28" applyNumberFormat="1" applyFont="1" applyAlignment="1">
      <alignment vertical="center"/>
    </xf>
    <xf numFmtId="189" fontId="31" fillId="0" borderId="0" xfId="27" applyNumberFormat="1" applyFont="1"/>
    <xf numFmtId="0" fontId="49" fillId="0" borderId="0" xfId="0" applyFont="1"/>
    <xf numFmtId="0" fontId="109" fillId="0" borderId="0" xfId="0" applyFont="1"/>
    <xf numFmtId="0" fontId="36" fillId="0" borderId="0" xfId="0" applyFont="1" applyAlignment="1">
      <alignment vertical="top" wrapText="1"/>
    </xf>
    <xf numFmtId="0" fontId="46" fillId="0" borderId="0" xfId="0" applyFont="1"/>
    <xf numFmtId="0" fontId="6" fillId="0" borderId="0" xfId="0" applyFont="1"/>
    <xf numFmtId="189" fontId="46" fillId="0" borderId="0" xfId="0" applyNumberFormat="1" applyFont="1"/>
    <xf numFmtId="0" fontId="34" fillId="2" borderId="0" xfId="0" applyFont="1" applyFill="1" applyAlignment="1">
      <alignment vertical="center"/>
    </xf>
    <xf numFmtId="0" fontId="108" fillId="2" borderId="0" xfId="0" applyFont="1" applyFill="1" applyAlignment="1">
      <alignment vertical="center"/>
    </xf>
    <xf numFmtId="189" fontId="36" fillId="15" borderId="0" xfId="0" applyNumberFormat="1" applyFont="1" applyFill="1" applyAlignment="1">
      <alignment vertical="center"/>
    </xf>
    <xf numFmtId="189" fontId="110" fillId="15" borderId="0" xfId="0" applyNumberFormat="1" applyFont="1" applyFill="1" applyAlignment="1">
      <alignment vertical="center"/>
    </xf>
    <xf numFmtId="189" fontId="36" fillId="15" borderId="0" xfId="0" applyNumberFormat="1" applyFont="1" applyFill="1"/>
    <xf numFmtId="189" fontId="36" fillId="0" borderId="0" xfId="0" applyNumberFormat="1" applyFont="1"/>
    <xf numFmtId="189" fontId="31" fillId="12" borderId="0" xfId="0" applyNumberFormat="1" applyFont="1" applyFill="1" applyAlignment="1">
      <alignment horizontal="left" indent="2"/>
    </xf>
    <xf numFmtId="189" fontId="100" fillId="12" borderId="0" xfId="0" applyNumberFormat="1" applyFont="1" applyFill="1" applyAlignment="1">
      <alignment horizontal="left" indent="2"/>
    </xf>
    <xf numFmtId="189" fontId="31" fillId="12" borderId="0" xfId="0" applyNumberFormat="1" applyFont="1" applyFill="1"/>
    <xf numFmtId="189" fontId="36" fillId="0" borderId="0" xfId="0" applyNumberFormat="1" applyFont="1" applyAlignment="1">
      <alignment horizontal="left" indent="4"/>
    </xf>
    <xf numFmtId="189" fontId="110" fillId="0" borderId="0" xfId="0" applyNumberFormat="1" applyFont="1" applyAlignment="1">
      <alignment horizontal="left" indent="4"/>
    </xf>
    <xf numFmtId="189" fontId="31" fillId="14" borderId="0" xfId="0" applyNumberFormat="1" applyFont="1" applyFill="1" applyAlignment="1">
      <alignment horizontal="left" indent="6"/>
    </xf>
    <xf numFmtId="189" fontId="31" fillId="14" borderId="0" xfId="0" applyNumberFormat="1" applyFont="1" applyFill="1"/>
    <xf numFmtId="189" fontId="31" fillId="0" borderId="0" xfId="0" applyNumberFormat="1" applyFont="1" applyAlignment="1">
      <alignment horizontal="left" indent="6"/>
    </xf>
    <xf numFmtId="189" fontId="100" fillId="0" borderId="0" xfId="0" applyNumberFormat="1" applyFont="1" applyAlignment="1">
      <alignment horizontal="left" indent="6"/>
    </xf>
    <xf numFmtId="189" fontId="36" fillId="14" borderId="0" xfId="0" applyNumberFormat="1" applyFont="1" applyFill="1" applyAlignment="1">
      <alignment horizontal="left" indent="4"/>
    </xf>
    <xf numFmtId="189" fontId="36" fillId="14" borderId="0" xfId="0" applyNumberFormat="1" applyFont="1" applyFill="1"/>
    <xf numFmtId="189" fontId="36" fillId="0" borderId="0" xfId="0" applyNumberFormat="1" applyFont="1" applyAlignment="1">
      <alignment vertical="center"/>
    </xf>
    <xf numFmtId="184" fontId="31" fillId="12" borderId="0" xfId="27" applyNumberFormat="1" applyFont="1" applyFill="1" applyAlignment="1">
      <alignment horizontal="left" indent="2"/>
    </xf>
    <xf numFmtId="184" fontId="100" fillId="12" borderId="0" xfId="27" applyNumberFormat="1" applyFont="1" applyFill="1" applyAlignment="1">
      <alignment horizontal="left" indent="2"/>
    </xf>
    <xf numFmtId="184" fontId="31" fillId="12" borderId="0" xfId="27" applyNumberFormat="1" applyFont="1" applyFill="1"/>
    <xf numFmtId="189" fontId="100" fillId="0" borderId="0" xfId="0" applyNumberFormat="1" applyFont="1"/>
    <xf numFmtId="189" fontId="48" fillId="0" borderId="0" xfId="0" applyNumberFormat="1" applyFont="1"/>
    <xf numFmtId="189" fontId="110" fillId="0" borderId="0" xfId="0" applyNumberFormat="1" applyFont="1" applyAlignment="1">
      <alignment horizontal="left" indent="3"/>
    </xf>
    <xf numFmtId="189" fontId="110" fillId="14" borderId="0" xfId="0" applyNumberFormat="1" applyFont="1" applyFill="1" applyAlignment="1">
      <alignment horizontal="left" indent="3"/>
    </xf>
    <xf numFmtId="3" fontId="38" fillId="0" borderId="0" xfId="0" applyNumberFormat="1" applyFont="1"/>
    <xf numFmtId="0" fontId="31" fillId="0" borderId="0" xfId="0" applyFont="1" applyAlignment="1">
      <alignment vertical="top" wrapText="1"/>
    </xf>
    <xf numFmtId="0" fontId="109" fillId="13" borderId="0" xfId="0" applyFont="1" applyFill="1" applyAlignment="1">
      <alignment vertical="center"/>
    </xf>
    <xf numFmtId="3" fontId="31" fillId="0" borderId="0" xfId="0" applyNumberFormat="1" applyFont="1" applyAlignment="1">
      <alignment vertical="top" wrapText="1"/>
    </xf>
    <xf numFmtId="0" fontId="31" fillId="14" borderId="0" xfId="0" applyFont="1" applyFill="1" applyAlignment="1">
      <alignment vertical="top" wrapText="1"/>
    </xf>
    <xf numFmtId="3" fontId="31" fillId="14" borderId="0" xfId="0" applyNumberFormat="1" applyFont="1" applyFill="1" applyAlignment="1">
      <alignment vertical="top" wrapText="1"/>
    </xf>
    <xf numFmtId="0" fontId="36" fillId="14" borderId="0" xfId="0" applyFont="1" applyFill="1" applyAlignment="1">
      <alignment vertical="top" wrapText="1"/>
    </xf>
    <xf numFmtId="0" fontId="108" fillId="13" borderId="0" xfId="0" applyFont="1" applyFill="1" applyAlignment="1">
      <alignment horizontal="left" vertical="center"/>
    </xf>
    <xf numFmtId="3" fontId="36" fillId="14" borderId="0" xfId="0" applyNumberFormat="1" applyFont="1" applyFill="1" applyAlignment="1">
      <alignment horizontal="right" vertical="center" wrapText="1"/>
    </xf>
    <xf numFmtId="0" fontId="110" fillId="0" borderId="0" xfId="0" applyFont="1" applyAlignment="1">
      <alignment vertical="top" wrapText="1"/>
    </xf>
    <xf numFmtId="3" fontId="36" fillId="0" borderId="0" xfId="0" applyNumberFormat="1" applyFont="1" applyAlignment="1">
      <alignment vertical="top" wrapText="1"/>
    </xf>
    <xf numFmtId="0" fontId="51" fillId="16" borderId="0" xfId="0" applyFont="1" applyFill="1" applyAlignment="1">
      <alignment vertical="center" wrapText="1"/>
    </xf>
    <xf numFmtId="0" fontId="108" fillId="13" borderId="0" xfId="0" applyFont="1" applyFill="1" applyAlignment="1">
      <alignment vertical="center"/>
    </xf>
    <xf numFmtId="3" fontId="51" fillId="16" borderId="0" xfId="0" applyNumberFormat="1" applyFont="1" applyFill="1" applyAlignment="1">
      <alignment vertical="center" wrapText="1"/>
    </xf>
    <xf numFmtId="0" fontId="50" fillId="0" borderId="0" xfId="0" applyFont="1" applyAlignment="1">
      <alignment vertical="center"/>
    </xf>
    <xf numFmtId="0" fontId="36" fillId="17" borderId="0" xfId="0" applyFont="1" applyFill="1"/>
    <xf numFmtId="3" fontId="34" fillId="17" borderId="0" xfId="23" applyNumberFormat="1" applyFont="1" applyFill="1"/>
    <xf numFmtId="0" fontId="36" fillId="0" borderId="0" xfId="0" applyFont="1" applyAlignment="1">
      <alignment wrapText="1"/>
    </xf>
    <xf numFmtId="0" fontId="110" fillId="0" borderId="0" xfId="0" applyFont="1" applyAlignment="1">
      <alignment wrapText="1"/>
    </xf>
    <xf numFmtId="184" fontId="36" fillId="0" borderId="0" xfId="27" applyNumberFormat="1" applyFont="1" applyAlignment="1">
      <alignment horizontal="right" vertical="top" wrapText="1"/>
    </xf>
    <xf numFmtId="0" fontId="36" fillId="0" borderId="0" xfId="0" applyFont="1" applyAlignment="1">
      <alignment horizontal="right" vertical="top" wrapText="1"/>
    </xf>
    <xf numFmtId="0" fontId="108" fillId="0" borderId="0" xfId="0" applyFont="1" applyAlignment="1">
      <alignment vertical="center"/>
    </xf>
    <xf numFmtId="0" fontId="111" fillId="0" borderId="0" xfId="0" applyFont="1"/>
    <xf numFmtId="0" fontId="31" fillId="0" borderId="0" xfId="0" applyFont="1" applyAlignment="1">
      <alignment horizontal="left"/>
    </xf>
    <xf numFmtId="0" fontId="109" fillId="13" borderId="0" xfId="0" applyFont="1" applyFill="1" applyAlignment="1">
      <alignment horizontal="left" vertical="center"/>
    </xf>
    <xf numFmtId="0" fontId="36" fillId="16" borderId="0" xfId="0" applyFont="1" applyFill="1" applyAlignment="1">
      <alignment vertical="top" wrapText="1"/>
    </xf>
    <xf numFmtId="3" fontId="31" fillId="16" borderId="0" xfId="0" applyNumberFormat="1" applyFont="1" applyFill="1"/>
    <xf numFmtId="0" fontId="109" fillId="0" borderId="0" xfId="0" applyFont="1" applyAlignment="1">
      <alignment vertical="center"/>
    </xf>
    <xf numFmtId="186" fontId="36" fillId="2" borderId="0" xfId="23" applyNumberFormat="1" applyFont="1" applyFill="1" applyAlignment="1">
      <alignment horizontal="center" vertical="center"/>
    </xf>
    <xf numFmtId="189" fontId="100" fillId="14" borderId="0" xfId="0" applyNumberFormat="1" applyFont="1" applyFill="1" applyAlignment="1">
      <alignment horizontal="left" indent="5"/>
    </xf>
    <xf numFmtId="189" fontId="100" fillId="0" borderId="0" xfId="0" applyNumberFormat="1" applyFont="1" applyAlignment="1">
      <alignment horizontal="left" indent="5"/>
    </xf>
    <xf numFmtId="189" fontId="110" fillId="0" borderId="0" xfId="0" applyNumberFormat="1" applyFont="1" applyAlignment="1">
      <alignment horizontal="left" indent="2"/>
    </xf>
    <xf numFmtId="0" fontId="112" fillId="0" borderId="0" xfId="0" applyFont="1" applyAlignment="1">
      <alignment horizontal="right"/>
    </xf>
    <xf numFmtId="0" fontId="2" fillId="0" borderId="0" xfId="0" applyFont="1" applyAlignment="1">
      <alignment horizontal="right"/>
    </xf>
    <xf numFmtId="0" fontId="2" fillId="0" borderId="0" xfId="0" applyFont="1"/>
    <xf numFmtId="0" fontId="114" fillId="0" borderId="0" xfId="0" applyFont="1" applyAlignment="1">
      <alignment vertical="center"/>
    </xf>
    <xf numFmtId="186" fontId="54" fillId="3" borderId="0" xfId="23" applyNumberFormat="1" applyFont="1" applyFill="1" applyAlignment="1">
      <alignment horizontal="center" vertical="center"/>
    </xf>
    <xf numFmtId="0" fontId="2" fillId="3" borderId="0" xfId="0" applyFont="1" applyFill="1"/>
    <xf numFmtId="0" fontId="43" fillId="2" borderId="0" xfId="0" applyFont="1" applyFill="1" applyAlignment="1">
      <alignment vertical="center"/>
    </xf>
    <xf numFmtId="186" fontId="2" fillId="0" borderId="0" xfId="0" applyNumberFormat="1" applyFont="1" applyAlignment="1">
      <alignment horizontal="right"/>
    </xf>
    <xf numFmtId="0" fontId="2" fillId="0" borderId="0" xfId="0" applyFont="1" applyAlignment="1">
      <alignment vertical="center" wrapText="1"/>
    </xf>
    <xf numFmtId="0" fontId="53" fillId="0" borderId="0" xfId="0" applyFont="1" applyAlignment="1">
      <alignment horizontal="center" wrapText="1"/>
    </xf>
    <xf numFmtId="0" fontId="2" fillId="14" borderId="2" xfId="0" applyFont="1" applyFill="1" applyBorder="1" applyAlignment="1">
      <alignment vertical="center"/>
    </xf>
    <xf numFmtId="186" fontId="2" fillId="14" borderId="2" xfId="23" applyNumberFormat="1" applyFont="1" applyFill="1" applyBorder="1" applyAlignment="1">
      <alignment horizontal="right"/>
    </xf>
    <xf numFmtId="0" fontId="2" fillId="0" borderId="2" xfId="0" applyFont="1" applyBorder="1" applyAlignment="1">
      <alignment vertical="center"/>
    </xf>
    <xf numFmtId="186" fontId="2" fillId="0" borderId="2" xfId="23" applyNumberFormat="1" applyFont="1" applyBorder="1" applyAlignment="1">
      <alignment horizontal="right"/>
    </xf>
    <xf numFmtId="0" fontId="2" fillId="14" borderId="2" xfId="0" applyFont="1" applyFill="1" applyBorder="1"/>
    <xf numFmtId="186" fontId="2" fillId="14" borderId="2" xfId="0" applyNumberFormat="1" applyFont="1" applyFill="1" applyBorder="1" applyAlignment="1">
      <alignment horizontal="right"/>
    </xf>
    <xf numFmtId="0" fontId="2" fillId="3" borderId="14" xfId="0" applyFont="1" applyFill="1" applyBorder="1" applyAlignment="1">
      <alignment vertical="center"/>
    </xf>
    <xf numFmtId="186" fontId="2" fillId="0" borderId="14" xfId="23" applyNumberFormat="1" applyFont="1" applyBorder="1" applyAlignment="1">
      <alignment horizontal="right"/>
    </xf>
    <xf numFmtId="186" fontId="53" fillId="13" borderId="21" xfId="23" applyNumberFormat="1" applyFont="1" applyFill="1" applyBorder="1" applyAlignment="1">
      <alignment horizontal="right"/>
    </xf>
    <xf numFmtId="0" fontId="2" fillId="3" borderId="0" xfId="0" applyFont="1" applyFill="1" applyAlignment="1">
      <alignment vertical="center"/>
    </xf>
    <xf numFmtId="186" fontId="2" fillId="0" borderId="0" xfId="23" applyNumberFormat="1" applyFont="1" applyAlignment="1">
      <alignment horizontal="right"/>
    </xf>
    <xf numFmtId="186" fontId="53" fillId="13" borderId="22" xfId="23" applyNumberFormat="1" applyFont="1" applyFill="1" applyBorder="1" applyAlignment="1">
      <alignment horizontal="right"/>
    </xf>
    <xf numFmtId="184" fontId="2" fillId="0" borderId="0" xfId="27" applyNumberFormat="1" applyFont="1"/>
    <xf numFmtId="184" fontId="53" fillId="13" borderId="22" xfId="27" applyNumberFormat="1" applyFont="1" applyFill="1" applyBorder="1" applyAlignment="1">
      <alignment horizontal="right"/>
    </xf>
    <xf numFmtId="0" fontId="2" fillId="3" borderId="9" xfId="0" applyFont="1" applyFill="1" applyBorder="1" applyAlignment="1">
      <alignment vertical="center"/>
    </xf>
    <xf numFmtId="186" fontId="2" fillId="0" borderId="9" xfId="23" applyNumberFormat="1" applyFont="1" applyBorder="1" applyAlignment="1">
      <alignment horizontal="right"/>
    </xf>
    <xf numFmtId="186" fontId="53" fillId="13" borderId="23" xfId="23" applyNumberFormat="1" applyFont="1" applyFill="1" applyBorder="1" applyAlignment="1">
      <alignment horizontal="right"/>
    </xf>
    <xf numFmtId="0" fontId="2" fillId="0" borderId="0" xfId="0" applyFont="1" applyAlignment="1">
      <alignment vertical="center"/>
    </xf>
    <xf numFmtId="186" fontId="53" fillId="0" borderId="0" xfId="23" applyNumberFormat="1" applyFont="1" applyAlignment="1">
      <alignment horizontal="right"/>
    </xf>
    <xf numFmtId="184" fontId="2" fillId="0" borderId="9" xfId="27" applyNumberFormat="1" applyFont="1" applyBorder="1"/>
    <xf numFmtId="184" fontId="53" fillId="13" borderId="23" xfId="27" applyNumberFormat="1" applyFont="1" applyFill="1" applyBorder="1" applyAlignment="1">
      <alignment horizontal="right"/>
    </xf>
    <xf numFmtId="0" fontId="2" fillId="0" borderId="9" xfId="0" applyFont="1" applyBorder="1" applyAlignment="1">
      <alignment vertical="center"/>
    </xf>
    <xf numFmtId="190" fontId="2" fillId="0" borderId="0" xfId="23" applyNumberFormat="1" applyFont="1" applyAlignment="1">
      <alignment horizontal="right"/>
    </xf>
    <xf numFmtId="190" fontId="53" fillId="13" borderId="23" xfId="23" applyNumberFormat="1" applyFont="1" applyFill="1" applyBorder="1" applyAlignment="1">
      <alignment horizontal="right"/>
    </xf>
    <xf numFmtId="0" fontId="2" fillId="14" borderId="18" xfId="0" applyFont="1" applyFill="1" applyBorder="1" applyAlignment="1">
      <alignment vertical="center"/>
    </xf>
    <xf numFmtId="0" fontId="2" fillId="0" borderId="8" xfId="0" applyFont="1" applyBorder="1" applyAlignment="1">
      <alignment vertical="center"/>
    </xf>
    <xf numFmtId="0" fontId="2" fillId="14" borderId="24" xfId="0" applyFont="1" applyFill="1" applyBorder="1"/>
    <xf numFmtId="186" fontId="53" fillId="13" borderId="15" xfId="23" applyNumberFormat="1" applyFont="1" applyFill="1" applyBorder="1" applyAlignment="1">
      <alignment horizontal="right"/>
    </xf>
    <xf numFmtId="186" fontId="53" fillId="13" borderId="12" xfId="23" applyNumberFormat="1" applyFont="1" applyFill="1" applyBorder="1" applyAlignment="1">
      <alignment horizontal="right"/>
    </xf>
    <xf numFmtId="186" fontId="53" fillId="13" borderId="16" xfId="23" applyNumberFormat="1" applyFont="1" applyFill="1" applyBorder="1" applyAlignment="1">
      <alignment horizontal="right"/>
    </xf>
    <xf numFmtId="186" fontId="53" fillId="0" borderId="9" xfId="23" applyNumberFormat="1" applyFont="1" applyBorder="1" applyAlignment="1">
      <alignment horizontal="right"/>
    </xf>
    <xf numFmtId="190" fontId="2" fillId="0" borderId="0" xfId="0" applyNumberFormat="1" applyFont="1" applyAlignment="1">
      <alignment vertical="center"/>
    </xf>
    <xf numFmtId="0" fontId="53" fillId="0" borderId="0" xfId="0" applyFont="1" applyAlignment="1">
      <alignment horizontal="right" wrapText="1"/>
    </xf>
    <xf numFmtId="49" fontId="31" fillId="0" borderId="0" xfId="0" applyNumberFormat="1" applyFont="1"/>
    <xf numFmtId="49" fontId="36" fillId="3" borderId="0" xfId="0" applyNumberFormat="1" applyFont="1" applyFill="1" applyAlignment="1">
      <alignment horizontal="center"/>
    </xf>
    <xf numFmtId="49" fontId="2" fillId="0" borderId="2" xfId="0" applyNumberFormat="1" applyFont="1" applyBorder="1" applyAlignment="1">
      <alignment horizontal="center" vertical="top" wrapText="1"/>
    </xf>
    <xf numFmtId="49" fontId="2" fillId="14" borderId="2" xfId="0" applyNumberFormat="1" applyFont="1" applyFill="1" applyBorder="1" applyAlignment="1">
      <alignment horizontal="center" vertical="top" wrapText="1"/>
    </xf>
    <xf numFmtId="49" fontId="2" fillId="14" borderId="15" xfId="0" applyNumberFormat="1" applyFont="1" applyFill="1" applyBorder="1" applyAlignment="1">
      <alignment horizontal="center" vertical="top" wrapText="1"/>
    </xf>
    <xf numFmtId="49" fontId="2" fillId="0" borderId="15"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31" fillId="0" borderId="0" xfId="23" applyNumberFormat="1" applyFont="1"/>
    <xf numFmtId="49" fontId="31" fillId="0" borderId="0" xfId="27" applyNumberFormat="1" applyFont="1"/>
    <xf numFmtId="49" fontId="31" fillId="0" borderId="0" xfId="0" applyNumberFormat="1" applyFont="1" applyAlignment="1">
      <alignment horizontal="left" vertical="center" wrapText="1"/>
    </xf>
    <xf numFmtId="193" fontId="2" fillId="14" borderId="17" xfId="0" applyNumberFormat="1" applyFont="1" applyFill="1" applyBorder="1" applyAlignment="1">
      <alignment horizontal="center" vertical="top" wrapText="1"/>
    </xf>
    <xf numFmtId="193" fontId="2" fillId="0" borderId="17" xfId="0" applyNumberFormat="1" applyFont="1" applyBorder="1" applyAlignment="1">
      <alignment horizontal="center" vertical="top" wrapText="1"/>
    </xf>
    <xf numFmtId="186" fontId="2" fillId="0" borderId="0" xfId="0" applyNumberFormat="1" applyFont="1" applyAlignment="1">
      <alignment horizontal="left"/>
    </xf>
    <xf numFmtId="184" fontId="31" fillId="0" borderId="0" xfId="528" applyNumberFormat="1" applyFont="1" applyAlignment="1">
      <alignment vertical="center"/>
    </xf>
    <xf numFmtId="184" fontId="96" fillId="0" borderId="0" xfId="27" applyNumberFormat="1" applyFont="1" applyAlignment="1">
      <alignment horizontal="right" vertical="center" wrapText="1"/>
    </xf>
    <xf numFmtId="195" fontId="31" fillId="0" borderId="0" xfId="0" applyNumberFormat="1" applyFont="1" applyAlignment="1">
      <alignment vertical="center"/>
    </xf>
    <xf numFmtId="195" fontId="96" fillId="31" borderId="0" xfId="527" applyNumberFormat="1" applyFont="1" applyFill="1" applyAlignment="1">
      <alignment horizontal="right" vertical="center"/>
    </xf>
    <xf numFmtId="195" fontId="31" fillId="0" borderId="0" xfId="528" applyNumberFormat="1" applyFont="1" applyBorder="1" applyAlignment="1">
      <alignment vertical="center"/>
    </xf>
    <xf numFmtId="167" fontId="31" fillId="0" borderId="0" xfId="0" applyNumberFormat="1" applyFont="1" applyAlignment="1">
      <alignment vertical="center"/>
    </xf>
    <xf numFmtId="167" fontId="96" fillId="31" borderId="0" xfId="527" applyNumberFormat="1" applyFont="1" applyFill="1" applyAlignment="1">
      <alignment horizontal="right" vertical="center"/>
    </xf>
    <xf numFmtId="167" fontId="36" fillId="26" borderId="0" xfId="23" applyFont="1" applyFill="1" applyAlignment="1">
      <alignment vertical="center"/>
    </xf>
    <xf numFmtId="167" fontId="97" fillId="31" borderId="0" xfId="527" applyNumberFormat="1" applyFont="1" applyFill="1" applyAlignment="1">
      <alignment horizontal="right" vertical="center"/>
    </xf>
    <xf numFmtId="167" fontId="36" fillId="0" borderId="0" xfId="0" applyNumberFormat="1" applyFont="1"/>
    <xf numFmtId="193" fontId="2" fillId="14" borderId="2" xfId="0" applyNumberFormat="1" applyFont="1" applyFill="1" applyBorder="1" applyAlignment="1">
      <alignment horizontal="center" vertical="center" wrapText="1"/>
    </xf>
    <xf numFmtId="49" fontId="2" fillId="14" borderId="15" xfId="0" applyNumberFormat="1" applyFont="1" applyFill="1" applyBorder="1" applyAlignment="1">
      <alignment horizontal="center" vertical="center" wrapText="1"/>
    </xf>
    <xf numFmtId="0" fontId="116" fillId="36" borderId="2" xfId="532" applyFont="1" applyFill="1" applyBorder="1" applyAlignment="1">
      <alignment horizontal="center" vertical="center" wrapText="1"/>
    </xf>
    <xf numFmtId="185" fontId="117" fillId="0" borderId="0" xfId="23" applyNumberFormat="1" applyFont="1"/>
    <xf numFmtId="0" fontId="117" fillId="0" borderId="0" xfId="0" applyFont="1"/>
    <xf numFmtId="0" fontId="76" fillId="2" borderId="0" xfId="0" applyFont="1" applyFill="1" applyAlignment="1">
      <alignment horizontal="left" vertical="center" indent="1"/>
    </xf>
    <xf numFmtId="0" fontId="118" fillId="29" borderId="0" xfId="0" applyFont="1" applyFill="1" applyAlignment="1">
      <alignment vertical="center"/>
    </xf>
    <xf numFmtId="0" fontId="119" fillId="29" borderId="0" xfId="0" applyFont="1" applyFill="1" applyAlignment="1">
      <alignment vertical="center"/>
    </xf>
    <xf numFmtId="49" fontId="120" fillId="35" borderId="0" xfId="0" applyNumberFormat="1" applyFont="1" applyFill="1" applyAlignment="1">
      <alignment horizontal="center" vertical="center"/>
    </xf>
    <xf numFmtId="1" fontId="117" fillId="0" borderId="0" xfId="0" applyNumberFormat="1" applyFont="1" applyAlignment="1">
      <alignment wrapText="1"/>
    </xf>
    <xf numFmtId="0" fontId="121" fillId="0" borderId="0" xfId="0" applyFont="1" applyAlignment="1">
      <alignment vertical="center"/>
    </xf>
    <xf numFmtId="0" fontId="122" fillId="0" borderId="0" xfId="0" applyFont="1" applyAlignment="1">
      <alignment horizontal="center" vertical="center" wrapText="1"/>
    </xf>
    <xf numFmtId="1" fontId="123" fillId="0" borderId="0" xfId="0" applyNumberFormat="1" applyFont="1" applyAlignment="1">
      <alignment horizontal="center" vertical="center" wrapText="1"/>
    </xf>
    <xf numFmtId="1" fontId="124" fillId="0" borderId="0" xfId="0" applyNumberFormat="1" applyFont="1" applyAlignment="1">
      <alignment wrapText="1"/>
    </xf>
    <xf numFmtId="0" fontId="2" fillId="14" borderId="0" xfId="0" applyFont="1" applyFill="1" applyAlignment="1">
      <alignment horizontal="left" vertical="center" wrapText="1" readingOrder="1"/>
    </xf>
    <xf numFmtId="0" fontId="121" fillId="14" borderId="0" xfId="0" applyFont="1" applyFill="1" applyAlignment="1">
      <alignment horizontal="left" vertical="center" readingOrder="1"/>
    </xf>
    <xf numFmtId="185" fontId="53" fillId="14" borderId="0" xfId="23" applyNumberFormat="1" applyFont="1" applyFill="1" applyAlignment="1">
      <alignment horizontal="left" vertical="center" wrapText="1" readingOrder="1"/>
    </xf>
    <xf numFmtId="0" fontId="124" fillId="0" borderId="0" xfId="0" applyFont="1"/>
    <xf numFmtId="0" fontId="2" fillId="0" borderId="0" xfId="0" applyFont="1" applyAlignment="1">
      <alignment horizontal="left" vertical="center" wrapText="1" indent="1" readingOrder="1"/>
    </xf>
    <xf numFmtId="0" fontId="121" fillId="0" borderId="0" xfId="0" applyFont="1" applyAlignment="1">
      <alignment horizontal="left" vertical="center" readingOrder="1"/>
    </xf>
    <xf numFmtId="185" fontId="2" fillId="0" borderId="0" xfId="23" applyNumberFormat="1" applyFont="1" applyAlignment="1">
      <alignment horizontal="left" vertical="center" wrapText="1" indent="1" readingOrder="1"/>
    </xf>
    <xf numFmtId="0" fontId="2" fillId="14" borderId="0" xfId="0" applyFont="1" applyFill="1" applyAlignment="1">
      <alignment horizontal="left" vertical="center" wrapText="1" indent="1" readingOrder="1"/>
    </xf>
    <xf numFmtId="185" fontId="2" fillId="14" borderId="0" xfId="23" applyNumberFormat="1" applyFont="1" applyFill="1" applyAlignment="1">
      <alignment horizontal="left" vertical="center" wrapText="1" indent="1" readingOrder="1"/>
    </xf>
    <xf numFmtId="0" fontId="53" fillId="5" borderId="0" xfId="0" applyFont="1" applyFill="1" applyAlignment="1">
      <alignment horizontal="left" vertical="center" wrapText="1" readingOrder="1"/>
    </xf>
    <xf numFmtId="0" fontId="125" fillId="5" borderId="0" xfId="0" applyFont="1" applyFill="1" applyAlignment="1">
      <alignment horizontal="left" vertical="center" readingOrder="1"/>
    </xf>
    <xf numFmtId="185" fontId="53" fillId="5" borderId="0" xfId="23" applyNumberFormat="1" applyFont="1" applyFill="1" applyAlignment="1">
      <alignment horizontal="left" vertical="center" wrapText="1" readingOrder="1"/>
    </xf>
    <xf numFmtId="0" fontId="54" fillId="0" borderId="0" xfId="0" applyFont="1" applyAlignment="1">
      <alignment horizontal="left" vertical="center" wrapText="1" indent="1" readingOrder="1"/>
    </xf>
    <xf numFmtId="0" fontId="126" fillId="0" borderId="0" xfId="0" applyFont="1" applyAlignment="1">
      <alignment horizontal="left" vertical="center" readingOrder="1"/>
    </xf>
    <xf numFmtId="185" fontId="54" fillId="0" borderId="0" xfId="23" applyNumberFormat="1" applyFont="1" applyAlignment="1">
      <alignment horizontal="left" vertical="center" wrapText="1" readingOrder="1"/>
    </xf>
    <xf numFmtId="185" fontId="53" fillId="0" borderId="0" xfId="23" applyNumberFormat="1" applyFont="1" applyAlignment="1">
      <alignment horizontal="left" vertical="center" wrapText="1" readingOrder="1"/>
    </xf>
    <xf numFmtId="0" fontId="54" fillId="0" borderId="0" xfId="0" applyFont="1" applyAlignment="1">
      <alignment horizontal="left" vertical="center" wrapText="1" readingOrder="1"/>
    </xf>
    <xf numFmtId="0" fontId="127" fillId="0" borderId="0" xfId="0" applyFont="1" applyAlignment="1">
      <alignment horizontal="left" vertical="center" wrapText="1" indent="1" readingOrder="1"/>
    </xf>
    <xf numFmtId="185" fontId="127" fillId="0" borderId="0" xfId="23" applyNumberFormat="1" applyFont="1" applyAlignment="1">
      <alignment horizontal="left" vertical="center" wrapText="1" indent="1" readingOrder="1"/>
    </xf>
    <xf numFmtId="185" fontId="127" fillId="0" borderId="0" xfId="23" applyNumberFormat="1" applyFont="1" applyAlignment="1">
      <alignment horizontal="center" vertical="center" wrapText="1" readingOrder="1"/>
    </xf>
    <xf numFmtId="185" fontId="2" fillId="0" borderId="0" xfId="23" applyNumberFormat="1" applyFont="1" applyAlignment="1">
      <alignment horizontal="center" vertical="center" wrapText="1" readingOrder="1"/>
    </xf>
    <xf numFmtId="0" fontId="128" fillId="0" borderId="0" xfId="0" applyFont="1"/>
    <xf numFmtId="0" fontId="127" fillId="14" borderId="0" xfId="0" applyFont="1" applyFill="1" applyAlignment="1">
      <alignment horizontal="left" vertical="center" wrapText="1" indent="1" readingOrder="1"/>
    </xf>
    <xf numFmtId="185" fontId="127" fillId="14" borderId="0" xfId="23" applyNumberFormat="1" applyFont="1" applyFill="1" applyAlignment="1">
      <alignment horizontal="left" vertical="center" wrapText="1" indent="1" readingOrder="1"/>
    </xf>
    <xf numFmtId="185" fontId="127" fillId="14" borderId="0" xfId="23" applyNumberFormat="1" applyFont="1" applyFill="1" applyAlignment="1">
      <alignment horizontal="center" vertical="center" wrapText="1" readingOrder="1"/>
    </xf>
    <xf numFmtId="185" fontId="2" fillId="14" borderId="0" xfId="23" applyNumberFormat="1" applyFont="1" applyFill="1" applyAlignment="1">
      <alignment horizontal="center" vertical="center" wrapText="1" readingOrder="1"/>
    </xf>
    <xf numFmtId="0" fontId="53" fillId="5" borderId="0" xfId="0" applyFont="1" applyFill="1" applyAlignment="1">
      <alignment horizontal="left" vertical="center" wrapText="1" indent="1" readingOrder="1"/>
    </xf>
    <xf numFmtId="185" fontId="129" fillId="5" borderId="0" xfId="23" applyNumberFormat="1" applyFont="1" applyFill="1" applyAlignment="1">
      <alignment horizontal="right" vertical="center" wrapText="1" readingOrder="1"/>
    </xf>
    <xf numFmtId="0" fontId="2" fillId="0" borderId="0" xfId="0" applyFont="1" applyAlignment="1">
      <alignment horizontal="left" vertical="center" wrapText="1" readingOrder="1"/>
    </xf>
    <xf numFmtId="185" fontId="2" fillId="0" borderId="0" xfId="23" applyNumberFormat="1" applyFont="1" applyAlignment="1">
      <alignment horizontal="left" vertical="center" wrapText="1" readingOrder="1"/>
    </xf>
    <xf numFmtId="185" fontId="127" fillId="0" borderId="0" xfId="23" applyNumberFormat="1" applyFont="1" applyAlignment="1">
      <alignment horizontal="right" vertical="center" wrapText="1" indent="1" readingOrder="1"/>
    </xf>
    <xf numFmtId="185" fontId="127" fillId="14" borderId="0" xfId="23" applyNumberFormat="1" applyFont="1" applyFill="1" applyAlignment="1">
      <alignment horizontal="right" vertical="center" wrapText="1" indent="1" readingOrder="1"/>
    </xf>
    <xf numFmtId="0" fontId="2" fillId="14" borderId="0" xfId="0" applyFont="1" applyFill="1" applyAlignment="1">
      <alignment horizontal="left" vertical="center" indent="1" readingOrder="1"/>
    </xf>
    <xf numFmtId="0" fontId="53" fillId="0" borderId="0" xfId="0" applyFont="1" applyAlignment="1">
      <alignment horizontal="left" vertical="center" wrapText="1" readingOrder="1"/>
    </xf>
    <xf numFmtId="0" fontId="125" fillId="0" borderId="0" xfId="0" applyFont="1" applyAlignment="1">
      <alignment horizontal="left" vertical="center" readingOrder="1"/>
    </xf>
    <xf numFmtId="0" fontId="53" fillId="13" borderId="0" xfId="0" applyFont="1" applyFill="1" applyAlignment="1">
      <alignment horizontal="left" vertical="center" wrapText="1" readingOrder="1"/>
    </xf>
    <xf numFmtId="0" fontId="125" fillId="13" borderId="0" xfId="0" applyFont="1" applyFill="1" applyAlignment="1">
      <alignment horizontal="left" vertical="center" readingOrder="1"/>
    </xf>
    <xf numFmtId="185" fontId="53" fillId="13" borderId="0" xfId="23" applyNumberFormat="1" applyFont="1" applyFill="1" applyAlignment="1">
      <alignment horizontal="left" vertical="center" wrapText="1" readingOrder="1"/>
    </xf>
    <xf numFmtId="185" fontId="124" fillId="0" borderId="0" xfId="23" applyNumberFormat="1" applyFont="1"/>
    <xf numFmtId="0" fontId="90" fillId="0" borderId="0" xfId="28" applyNumberFormat="1" applyFont="1" applyAlignment="1">
      <alignment horizontal="center" vertical="center"/>
    </xf>
    <xf numFmtId="0" fontId="10" fillId="0" borderId="0" xfId="0" applyFont="1"/>
    <xf numFmtId="3" fontId="10" fillId="0" borderId="0" xfId="0" applyNumberFormat="1" applyFont="1"/>
    <xf numFmtId="184" fontId="10" fillId="0" borderId="0" xfId="528" applyNumberFormat="1" applyFont="1"/>
    <xf numFmtId="186" fontId="10" fillId="0" borderId="0" xfId="23" applyNumberFormat="1" applyFont="1"/>
    <xf numFmtId="0" fontId="10" fillId="14" borderId="0" xfId="0" applyFont="1" applyFill="1"/>
    <xf numFmtId="184" fontId="10" fillId="14" borderId="0" xfId="27" applyNumberFormat="1" applyFont="1" applyFill="1"/>
    <xf numFmtId="184" fontId="10" fillId="0" borderId="0" xfId="27" applyNumberFormat="1" applyFont="1"/>
    <xf numFmtId="187" fontId="10" fillId="0" borderId="0" xfId="23" applyNumberFormat="1" applyFont="1"/>
    <xf numFmtId="186" fontId="10" fillId="0" borderId="0" xfId="0" applyNumberFormat="1" applyFont="1"/>
    <xf numFmtId="0" fontId="130" fillId="0" borderId="0" xfId="0" applyFont="1" applyAlignment="1">
      <alignment horizontal="center"/>
    </xf>
    <xf numFmtId="188" fontId="130" fillId="0" borderId="0" xfId="0" applyNumberFormat="1" applyFont="1" applyAlignment="1">
      <alignment horizontal="center"/>
    </xf>
    <xf numFmtId="186" fontId="130" fillId="0" borderId="0" xfId="23" applyNumberFormat="1" applyFont="1" applyAlignment="1">
      <alignment horizontal="center"/>
    </xf>
    <xf numFmtId="0" fontId="130" fillId="14" borderId="0" xfId="0" applyFont="1" applyFill="1" applyAlignment="1">
      <alignment horizontal="center"/>
    </xf>
    <xf numFmtId="188" fontId="130" fillId="14" borderId="0" xfId="0" applyNumberFormat="1" applyFont="1" applyFill="1" applyAlignment="1">
      <alignment horizontal="center"/>
    </xf>
    <xf numFmtId="186" fontId="130" fillId="14" borderId="0" xfId="23" applyNumberFormat="1" applyFont="1" applyFill="1" applyAlignment="1">
      <alignment horizontal="center"/>
    </xf>
    <xf numFmtId="0" fontId="54" fillId="0" borderId="0" xfId="0" applyFont="1"/>
    <xf numFmtId="186" fontId="2" fillId="0" borderId="0" xfId="23" applyNumberFormat="1" applyFont="1"/>
    <xf numFmtId="186" fontId="2" fillId="0" borderId="13" xfId="23" applyNumberFormat="1" applyFont="1" applyBorder="1"/>
    <xf numFmtId="0" fontId="2" fillId="0" borderId="13" xfId="0" applyFont="1" applyBorder="1"/>
    <xf numFmtId="0" fontId="2" fillId="14" borderId="0" xfId="0" applyFont="1" applyFill="1"/>
    <xf numFmtId="186" fontId="2" fillId="14" borderId="0" xfId="23" applyNumberFormat="1" applyFont="1" applyFill="1"/>
    <xf numFmtId="186" fontId="2" fillId="14" borderId="13" xfId="23" applyNumberFormat="1" applyFont="1" applyFill="1" applyBorder="1"/>
    <xf numFmtId="186" fontId="2" fillId="3" borderId="13" xfId="23" applyNumberFormat="1" applyFont="1" applyFill="1" applyBorder="1"/>
    <xf numFmtId="186" fontId="2" fillId="3" borderId="0" xfId="23" applyNumberFormat="1" applyFont="1" applyFill="1"/>
    <xf numFmtId="0" fontId="53" fillId="14" borderId="0" xfId="0" applyFont="1" applyFill="1"/>
    <xf numFmtId="186" fontId="53" fillId="14" borderId="0" xfId="23" applyNumberFormat="1" applyFont="1" applyFill="1"/>
    <xf numFmtId="186" fontId="53" fillId="14" borderId="13" xfId="23" applyNumberFormat="1" applyFont="1" applyFill="1" applyBorder="1"/>
    <xf numFmtId="184" fontId="2" fillId="0" borderId="13" xfId="27" applyNumberFormat="1" applyFont="1" applyBorder="1"/>
    <xf numFmtId="3" fontId="2" fillId="0" borderId="0" xfId="0" applyNumberFormat="1" applyFont="1"/>
    <xf numFmtId="0" fontId="112" fillId="0" borderId="0" xfId="0" applyFont="1" applyAlignment="1">
      <alignment horizontal="center" vertical="center"/>
    </xf>
    <xf numFmtId="186" fontId="112" fillId="0" borderId="0" xfId="23" applyNumberFormat="1" applyFont="1" applyAlignment="1">
      <alignment horizontal="center" vertical="center"/>
    </xf>
    <xf numFmtId="0" fontId="53" fillId="12" borderId="10" xfId="0" applyFont="1" applyFill="1" applyBorder="1" applyAlignment="1">
      <alignment vertical="center"/>
    </xf>
    <xf numFmtId="0" fontId="54" fillId="12" borderId="10" xfId="23" applyNumberFormat="1" applyFont="1" applyFill="1" applyBorder="1" applyAlignment="1">
      <alignment horizontal="center" vertical="center"/>
    </xf>
    <xf numFmtId="0" fontId="54" fillId="12" borderId="19" xfId="23" applyNumberFormat="1" applyFont="1" applyFill="1" applyBorder="1" applyAlignment="1">
      <alignment horizontal="center" vertical="center"/>
    </xf>
    <xf numFmtId="0" fontId="114" fillId="0" borderId="0" xfId="0" applyFont="1"/>
    <xf numFmtId="0" fontId="2" fillId="0" borderId="13" xfId="0" applyFont="1" applyBorder="1" applyAlignment="1">
      <alignment horizontal="left"/>
    </xf>
    <xf numFmtId="191" fontId="2" fillId="0" borderId="0" xfId="0" applyNumberFormat="1" applyFont="1" applyAlignment="1">
      <alignment horizontal="center"/>
    </xf>
    <xf numFmtId="191" fontId="2" fillId="0" borderId="13" xfId="0" applyNumberFormat="1" applyFont="1" applyBorder="1" applyAlignment="1">
      <alignment horizontal="center"/>
    </xf>
    <xf numFmtId="43" fontId="10" fillId="0" borderId="0" xfId="527" applyFont="1"/>
    <xf numFmtId="0" fontId="53" fillId="29" borderId="0" xfId="0" applyFont="1" applyFill="1" applyAlignment="1">
      <alignment vertical="center"/>
    </xf>
    <xf numFmtId="186" fontId="53" fillId="29" borderId="0" xfId="23" applyNumberFormat="1" applyFont="1" applyFill="1" applyAlignment="1">
      <alignment horizontal="center" vertical="center"/>
    </xf>
    <xf numFmtId="186" fontId="53" fillId="12" borderId="0" xfId="23" applyNumberFormat="1" applyFont="1" applyFill="1" applyAlignment="1">
      <alignment horizontal="center" vertical="center"/>
    </xf>
    <xf numFmtId="186" fontId="131" fillId="12" borderId="0" xfId="23" applyNumberFormat="1" applyFont="1" applyFill="1" applyAlignment="1">
      <alignment horizontal="center" vertical="center"/>
    </xf>
    <xf numFmtId="0" fontId="40" fillId="0" borderId="0" xfId="0" applyFont="1"/>
    <xf numFmtId="0" fontId="113" fillId="2" borderId="0" xfId="0" applyFont="1" applyFill="1" applyAlignment="1">
      <alignment vertical="center"/>
    </xf>
    <xf numFmtId="0" fontId="2" fillId="0" borderId="25" xfId="0" applyFont="1" applyBorder="1" applyAlignment="1">
      <alignment horizontal="right"/>
    </xf>
    <xf numFmtId="0" fontId="2" fillId="0" borderId="26" xfId="0" applyFont="1" applyBorder="1" applyAlignment="1">
      <alignment horizontal="right"/>
    </xf>
    <xf numFmtId="0" fontId="2" fillId="0" borderId="13" xfId="0" applyFont="1" applyBorder="1" applyAlignment="1">
      <alignment horizontal="right"/>
    </xf>
    <xf numFmtId="0" fontId="112" fillId="0" borderId="13" xfId="0" applyFont="1" applyBorder="1" applyAlignment="1">
      <alignment horizontal="right"/>
    </xf>
    <xf numFmtId="0" fontId="53" fillId="3" borderId="0" xfId="0" applyFont="1" applyFill="1" applyAlignment="1">
      <alignment vertical="center"/>
    </xf>
    <xf numFmtId="186" fontId="54" fillId="3" borderId="13" xfId="23" applyNumberFormat="1" applyFont="1" applyFill="1" applyBorder="1" applyAlignment="1">
      <alignment horizontal="center" vertical="center"/>
    </xf>
    <xf numFmtId="43" fontId="2" fillId="0" borderId="0" xfId="527" applyFont="1" applyAlignment="1">
      <alignment horizontal="right"/>
    </xf>
    <xf numFmtId="0" fontId="54" fillId="3" borderId="0" xfId="0" applyFont="1" applyFill="1" applyAlignment="1">
      <alignment vertical="center"/>
    </xf>
    <xf numFmtId="186" fontId="2" fillId="0" borderId="25" xfId="23" applyNumberFormat="1" applyFont="1" applyBorder="1" applyAlignment="1">
      <alignment horizontal="right"/>
    </xf>
    <xf numFmtId="186" fontId="2" fillId="0" borderId="26" xfId="23" applyNumberFormat="1" applyFont="1" applyBorder="1" applyAlignment="1">
      <alignment horizontal="right"/>
    </xf>
    <xf numFmtId="186" fontId="2" fillId="0" borderId="13" xfId="23" applyNumberFormat="1" applyFont="1" applyBorder="1" applyAlignment="1">
      <alignment horizontal="right"/>
    </xf>
    <xf numFmtId="0" fontId="2" fillId="14" borderId="0" xfId="0" applyFont="1" applyFill="1" applyAlignment="1">
      <alignment vertical="center"/>
    </xf>
    <xf numFmtId="186" fontId="2" fillId="14" borderId="25" xfId="23" applyNumberFormat="1" applyFont="1" applyFill="1" applyBorder="1" applyAlignment="1">
      <alignment horizontal="right"/>
    </xf>
    <xf numFmtId="186" fontId="2" fillId="14" borderId="0" xfId="23" applyNumberFormat="1" applyFont="1" applyFill="1" applyAlignment="1">
      <alignment horizontal="right"/>
    </xf>
    <xf numFmtId="186" fontId="2" fillId="14" borderId="26" xfId="23" applyNumberFormat="1" applyFont="1" applyFill="1" applyBorder="1" applyAlignment="1">
      <alignment horizontal="right"/>
    </xf>
    <xf numFmtId="186" fontId="2" fillId="14" borderId="13" xfId="23" applyNumberFormat="1" applyFont="1" applyFill="1" applyBorder="1" applyAlignment="1">
      <alignment horizontal="right"/>
    </xf>
    <xf numFmtId="190" fontId="2" fillId="14" borderId="13" xfId="23" applyNumberFormat="1" applyFont="1" applyFill="1" applyBorder="1" applyAlignment="1">
      <alignment horizontal="right"/>
    </xf>
    <xf numFmtId="190" fontId="2" fillId="14" borderId="0" xfId="23" applyNumberFormat="1" applyFont="1" applyFill="1" applyAlignment="1">
      <alignment horizontal="right"/>
    </xf>
    <xf numFmtId="0" fontId="129" fillId="3" borderId="0" xfId="0" applyFont="1" applyFill="1" applyAlignment="1">
      <alignment horizontal="left" vertical="center" indent="2"/>
    </xf>
    <xf numFmtId="186" fontId="129" fillId="0" borderId="25" xfId="23" applyNumberFormat="1" applyFont="1" applyBorder="1" applyAlignment="1">
      <alignment horizontal="right"/>
    </xf>
    <xf numFmtId="186" fontId="129" fillId="0" borderId="0" xfId="23" applyNumberFormat="1" applyFont="1" applyAlignment="1">
      <alignment horizontal="right"/>
    </xf>
    <xf numFmtId="186" fontId="129" fillId="0" borderId="26" xfId="23" applyNumberFormat="1" applyFont="1" applyBorder="1" applyAlignment="1">
      <alignment horizontal="right"/>
    </xf>
    <xf numFmtId="186" fontId="129" fillId="0" borderId="13" xfId="23" applyNumberFormat="1" applyFont="1" applyBorder="1" applyAlignment="1">
      <alignment horizontal="right"/>
    </xf>
    <xf numFmtId="190" fontId="129" fillId="0" borderId="13" xfId="23" applyNumberFormat="1" applyFont="1" applyBorder="1" applyAlignment="1">
      <alignment horizontal="right"/>
    </xf>
    <xf numFmtId="190" fontId="129" fillId="0" borderId="0" xfId="23" applyNumberFormat="1" applyFont="1" applyAlignment="1">
      <alignment horizontal="right"/>
    </xf>
    <xf numFmtId="0" fontId="129" fillId="0" borderId="0" xfId="0" applyFont="1"/>
    <xf numFmtId="0" fontId="129" fillId="14" borderId="0" xfId="0" applyFont="1" applyFill="1" applyAlignment="1">
      <alignment horizontal="left" vertical="center" indent="2"/>
    </xf>
    <xf numFmtId="186" fontId="129" fillId="14" borderId="25" xfId="23" applyNumberFormat="1" applyFont="1" applyFill="1" applyBorder="1" applyAlignment="1">
      <alignment horizontal="right"/>
    </xf>
    <xf numFmtId="186" fontId="129" fillId="14" borderId="0" xfId="23" applyNumberFormat="1" applyFont="1" applyFill="1" applyAlignment="1">
      <alignment horizontal="right"/>
    </xf>
    <xf numFmtId="186" fontId="129" fillId="14" borderId="26" xfId="23" applyNumberFormat="1" applyFont="1" applyFill="1" applyBorder="1" applyAlignment="1">
      <alignment horizontal="right"/>
    </xf>
    <xf numFmtId="186" fontId="129" fillId="14" borderId="13" xfId="23" applyNumberFormat="1" applyFont="1" applyFill="1" applyBorder="1" applyAlignment="1">
      <alignment horizontal="right"/>
    </xf>
    <xf numFmtId="190" fontId="129" fillId="14" borderId="13" xfId="23" applyNumberFormat="1" applyFont="1" applyFill="1" applyBorder="1" applyAlignment="1">
      <alignment horizontal="right"/>
    </xf>
    <xf numFmtId="190" fontId="129" fillId="14" borderId="0" xfId="23" applyNumberFormat="1" applyFont="1" applyFill="1" applyAlignment="1">
      <alignment horizontal="right"/>
    </xf>
    <xf numFmtId="186" fontId="2" fillId="3" borderId="0" xfId="23" applyNumberFormat="1" applyFont="1" applyFill="1" applyAlignment="1">
      <alignment horizontal="right"/>
    </xf>
    <xf numFmtId="190" fontId="2" fillId="0" borderId="13" xfId="23" applyNumberFormat="1" applyFont="1" applyBorder="1" applyAlignment="1">
      <alignment horizontal="right"/>
    </xf>
    <xf numFmtId="190" fontId="2" fillId="3" borderId="0" xfId="23" applyNumberFormat="1" applyFont="1" applyFill="1" applyAlignment="1">
      <alignment horizontal="right"/>
    </xf>
    <xf numFmtId="186" fontId="112" fillId="0" borderId="0" xfId="23" applyNumberFormat="1" applyFont="1" applyAlignment="1">
      <alignment horizontal="right"/>
    </xf>
    <xf numFmtId="184" fontId="112" fillId="0" borderId="0" xfId="27" applyNumberFormat="1" applyFont="1" applyAlignment="1">
      <alignment horizontal="right"/>
    </xf>
    <xf numFmtId="190" fontId="112" fillId="0" borderId="0" xfId="27" applyNumberFormat="1" applyFont="1" applyAlignment="1">
      <alignment horizontal="right"/>
    </xf>
    <xf numFmtId="190" fontId="112" fillId="0" borderId="0" xfId="23" applyNumberFormat="1" applyFont="1" applyAlignment="1">
      <alignment horizontal="right"/>
    </xf>
    <xf numFmtId="0" fontId="54" fillId="0" borderId="0" xfId="0" applyFont="1" applyAlignment="1">
      <alignment vertical="center"/>
    </xf>
    <xf numFmtId="186" fontId="112" fillId="0" borderId="13" xfId="23" applyNumberFormat="1" applyFont="1" applyBorder="1" applyAlignment="1">
      <alignment horizontal="right"/>
    </xf>
    <xf numFmtId="190" fontId="112" fillId="0" borderId="13" xfId="23" applyNumberFormat="1" applyFont="1" applyBorder="1" applyAlignment="1">
      <alignment horizontal="right"/>
    </xf>
    <xf numFmtId="0" fontId="2" fillId="3" borderId="0" xfId="0" applyFont="1" applyFill="1" applyAlignment="1">
      <alignment horizontal="left"/>
    </xf>
    <xf numFmtId="199" fontId="2" fillId="14" borderId="0" xfId="527" applyNumberFormat="1" applyFont="1" applyFill="1"/>
    <xf numFmtId="199" fontId="2" fillId="14" borderId="25" xfId="527" applyNumberFormat="1" applyFont="1" applyFill="1" applyBorder="1" applyAlignment="1">
      <alignment horizontal="right"/>
    </xf>
    <xf numFmtId="199" fontId="2" fillId="14" borderId="0" xfId="527" applyNumberFormat="1" applyFont="1" applyFill="1" applyAlignment="1">
      <alignment horizontal="right"/>
    </xf>
    <xf numFmtId="199" fontId="2" fillId="14" borderId="26" xfId="527" applyNumberFormat="1" applyFont="1" applyFill="1" applyBorder="1" applyAlignment="1">
      <alignment horizontal="right"/>
    </xf>
    <xf numFmtId="199" fontId="2" fillId="14" borderId="13" xfId="527" applyNumberFormat="1" applyFont="1" applyFill="1" applyBorder="1" applyAlignment="1">
      <alignment horizontal="right"/>
    </xf>
    <xf numFmtId="199" fontId="2" fillId="0" borderId="0" xfId="527" applyNumberFormat="1" applyFont="1"/>
    <xf numFmtId="199" fontId="2" fillId="0" borderId="25" xfId="527" applyNumberFormat="1" applyFont="1" applyBorder="1" applyAlignment="1">
      <alignment horizontal="right"/>
    </xf>
    <xf numFmtId="199" fontId="2" fillId="0" borderId="0" xfId="527" applyNumberFormat="1" applyFont="1" applyAlignment="1">
      <alignment horizontal="right"/>
    </xf>
    <xf numFmtId="199" fontId="2" fillId="0" borderId="26" xfId="527" applyNumberFormat="1" applyFont="1" applyBorder="1" applyAlignment="1">
      <alignment horizontal="right"/>
    </xf>
    <xf numFmtId="199" fontId="2" fillId="0" borderId="13" xfId="527" applyNumberFormat="1" applyFont="1" applyBorder="1" applyAlignment="1">
      <alignment horizontal="right"/>
    </xf>
    <xf numFmtId="184" fontId="2" fillId="14" borderId="0" xfId="528" applyNumberFormat="1" applyFont="1" applyFill="1"/>
    <xf numFmtId="184" fontId="2" fillId="14" borderId="25" xfId="528" applyNumberFormat="1" applyFont="1" applyFill="1" applyBorder="1" applyAlignment="1">
      <alignment horizontal="right"/>
    </xf>
    <xf numFmtId="184" fontId="2" fillId="14" borderId="0" xfId="528" applyNumberFormat="1" applyFont="1" applyFill="1" applyAlignment="1">
      <alignment horizontal="right"/>
    </xf>
    <xf numFmtId="184" fontId="2" fillId="14" borderId="26" xfId="528" applyNumberFormat="1" applyFont="1" applyFill="1" applyBorder="1" applyAlignment="1">
      <alignment horizontal="right"/>
    </xf>
    <xf numFmtId="184" fontId="2" fillId="14" borderId="13" xfId="528" applyNumberFormat="1" applyFont="1" applyFill="1" applyBorder="1" applyAlignment="1">
      <alignment horizontal="right"/>
    </xf>
    <xf numFmtId="184" fontId="2" fillId="0" borderId="0" xfId="528" applyNumberFormat="1" applyFont="1"/>
    <xf numFmtId="0" fontId="112" fillId="3" borderId="0" xfId="0" applyFont="1" applyFill="1" applyAlignment="1">
      <alignment horizontal="right"/>
    </xf>
    <xf numFmtId="0" fontId="53" fillId="5" borderId="20" xfId="0" applyFont="1" applyFill="1" applyBorder="1" applyAlignment="1">
      <alignment vertical="center"/>
    </xf>
    <xf numFmtId="192" fontId="53" fillId="0" borderId="0" xfId="0" applyNumberFormat="1" applyFont="1"/>
    <xf numFmtId="192" fontId="53" fillId="0" borderId="25" xfId="0" applyNumberFormat="1" applyFont="1" applyBorder="1" applyAlignment="1">
      <alignment horizontal="right"/>
    </xf>
    <xf numFmtId="192" fontId="53" fillId="0" borderId="0" xfId="0" applyNumberFormat="1" applyFont="1" applyAlignment="1">
      <alignment horizontal="right"/>
    </xf>
    <xf numFmtId="192" fontId="53" fillId="0" borderId="26" xfId="0" applyNumberFormat="1" applyFont="1" applyBorder="1" applyAlignment="1">
      <alignment horizontal="right"/>
    </xf>
    <xf numFmtId="192" fontId="53" fillId="0" borderId="13" xfId="0" applyNumberFormat="1" applyFont="1" applyBorder="1" applyAlignment="1">
      <alignment horizontal="right"/>
    </xf>
    <xf numFmtId="192" fontId="132" fillId="0" borderId="13" xfId="0" applyNumberFormat="1" applyFont="1" applyBorder="1" applyAlignment="1">
      <alignment horizontal="right"/>
    </xf>
    <xf numFmtId="192" fontId="132" fillId="0" borderId="0" xfId="0" applyNumberFormat="1" applyFont="1" applyAlignment="1">
      <alignment horizontal="right"/>
    </xf>
    <xf numFmtId="189" fontId="2" fillId="0" borderId="0" xfId="0" applyNumberFormat="1" applyFont="1"/>
    <xf numFmtId="189" fontId="2" fillId="0" borderId="25" xfId="0" applyNumberFormat="1" applyFont="1" applyBorder="1" applyAlignment="1">
      <alignment horizontal="right"/>
    </xf>
    <xf numFmtId="189" fontId="2" fillId="0" borderId="0" xfId="0" applyNumberFormat="1" applyFont="1" applyAlignment="1">
      <alignment horizontal="right"/>
    </xf>
    <xf numFmtId="189" fontId="2" fillId="0" borderId="26" xfId="0" applyNumberFormat="1" applyFont="1" applyBorder="1" applyAlignment="1">
      <alignment horizontal="right"/>
    </xf>
    <xf numFmtId="189" fontId="2" fillId="0" borderId="13" xfId="0" applyNumberFormat="1" applyFont="1" applyBorder="1" applyAlignment="1">
      <alignment horizontal="right"/>
    </xf>
    <xf numFmtId="189" fontId="112" fillId="0" borderId="13" xfId="0" applyNumberFormat="1" applyFont="1" applyBorder="1" applyAlignment="1">
      <alignment horizontal="right"/>
    </xf>
    <xf numFmtId="189" fontId="112" fillId="0" borderId="0" xfId="0" applyNumberFormat="1" applyFont="1" applyAlignment="1">
      <alignment horizontal="right"/>
    </xf>
    <xf numFmtId="184" fontId="44" fillId="0" borderId="2" xfId="27" applyNumberFormat="1" applyFont="1" applyBorder="1" applyAlignment="1">
      <alignment horizontal="left" vertical="center" wrapText="1"/>
    </xf>
    <xf numFmtId="0" fontId="84" fillId="0" borderId="16" xfId="0" applyFont="1" applyBorder="1" applyAlignment="1">
      <alignment horizontal="left" vertical="center" wrapText="1"/>
    </xf>
    <xf numFmtId="186" fontId="2" fillId="14" borderId="18" xfId="23" applyNumberFormat="1" applyFont="1" applyFill="1" applyBorder="1" applyAlignment="1">
      <alignment horizontal="right"/>
    </xf>
    <xf numFmtId="186" fontId="2" fillId="0" borderId="8" xfId="23" applyNumberFormat="1" applyFont="1" applyBorder="1" applyAlignment="1">
      <alignment horizontal="right"/>
    </xf>
    <xf numFmtId="186" fontId="2" fillId="14" borderId="24" xfId="0" applyNumberFormat="1" applyFont="1" applyFill="1" applyBorder="1" applyAlignment="1">
      <alignment horizontal="right"/>
    </xf>
    <xf numFmtId="184" fontId="31" fillId="0" borderId="0" xfId="528" applyNumberFormat="1" applyFont="1"/>
    <xf numFmtId="184" fontId="31" fillId="24" borderId="0" xfId="528" applyNumberFormat="1" applyFont="1" applyFill="1"/>
    <xf numFmtId="184" fontId="36" fillId="0" borderId="0" xfId="528" applyNumberFormat="1" applyFont="1"/>
    <xf numFmtId="184" fontId="31" fillId="3" borderId="0" xfId="528" applyNumberFormat="1" applyFont="1" applyFill="1"/>
    <xf numFmtId="184" fontId="38" fillId="0" borderId="0" xfId="528" applyNumberFormat="1" applyFont="1"/>
    <xf numFmtId="184" fontId="31" fillId="0" borderId="0" xfId="528" applyNumberFormat="1" applyFont="1" applyAlignment="1">
      <alignment horizontal="center"/>
    </xf>
    <xf numFmtId="0" fontId="83" fillId="28" borderId="0" xfId="0" applyFont="1" applyFill="1" applyAlignment="1">
      <alignment horizontal="left" vertical="center"/>
    </xf>
    <xf numFmtId="0" fontId="76" fillId="23" borderId="0" xfId="0" applyFont="1" applyFill="1" applyAlignment="1">
      <alignment horizontal="left" vertical="center" indent="1"/>
    </xf>
    <xf numFmtId="0" fontId="28" fillId="23" borderId="0" xfId="0" applyFont="1" applyFill="1" applyAlignment="1">
      <alignment horizontal="left" vertical="center" indent="1"/>
    </xf>
    <xf numFmtId="0" fontId="76" fillId="22" borderId="0" xfId="0" applyFont="1" applyFill="1" applyAlignment="1">
      <alignment horizontal="left" vertical="center" indent="1"/>
    </xf>
    <xf numFmtId="0" fontId="26" fillId="0" borderId="0" xfId="0" applyFont="1"/>
    <xf numFmtId="0" fontId="27" fillId="0" borderId="0" xfId="0" applyFont="1"/>
    <xf numFmtId="0" fontId="87" fillId="20" borderId="0" xfId="0" applyFont="1" applyFill="1" applyAlignment="1">
      <alignment horizontal="left" vertical="center" indent="1"/>
    </xf>
    <xf numFmtId="0" fontId="82" fillId="19" borderId="0" xfId="0" applyFont="1" applyFill="1" applyAlignment="1">
      <alignment horizontal="center" vertical="center"/>
    </xf>
    <xf numFmtId="0" fontId="86" fillId="0" borderId="0" xfId="0" applyFont="1" applyAlignment="1">
      <alignment horizontal="left" vertical="center"/>
    </xf>
    <xf numFmtId="0" fontId="86" fillId="0" borderId="8" xfId="0" applyFont="1" applyBorder="1" applyAlignment="1">
      <alignment horizontal="left" vertical="center"/>
    </xf>
    <xf numFmtId="0" fontId="87" fillId="21" borderId="0" xfId="0" applyFont="1" applyFill="1" applyAlignment="1">
      <alignment horizontal="left" vertical="center" indent="1"/>
    </xf>
    <xf numFmtId="0" fontId="28" fillId="2" borderId="0" xfId="0" applyFont="1" applyFill="1" applyAlignment="1">
      <alignment horizontal="left" vertical="center"/>
    </xf>
    <xf numFmtId="0" fontId="76" fillId="2" borderId="0" xfId="0" applyFont="1" applyFill="1" applyAlignment="1">
      <alignment horizontal="left" vertical="center" indent="1"/>
    </xf>
    <xf numFmtId="0" fontId="43" fillId="2" borderId="0" xfId="0" applyFont="1" applyFill="1" applyAlignment="1">
      <alignment horizontal="left"/>
    </xf>
    <xf numFmtId="0" fontId="113" fillId="2" borderId="0" xfId="0" applyFont="1" applyFill="1" applyAlignment="1">
      <alignment horizontal="center" vertical="center"/>
    </xf>
    <xf numFmtId="0" fontId="0" fillId="0" borderId="0" xfId="0" applyAlignment="1">
      <alignment vertical="center" wrapText="1"/>
    </xf>
    <xf numFmtId="189" fontId="2" fillId="14" borderId="2" xfId="0" applyNumberFormat="1" applyFont="1" applyFill="1" applyBorder="1" applyAlignment="1">
      <alignment horizontal="center" vertical="center" wrapText="1"/>
    </xf>
    <xf numFmtId="0" fontId="44" fillId="14" borderId="2" xfId="0" applyFont="1" applyFill="1" applyBorder="1" applyAlignment="1">
      <alignment horizontal="left" vertical="center" wrapText="1"/>
    </xf>
    <xf numFmtId="184" fontId="31" fillId="14" borderId="0" xfId="27" applyNumberFormat="1" applyFont="1" applyFill="1" applyAlignment="1">
      <alignment horizontal="right" vertical="center" wrapText="1"/>
    </xf>
  </cellXfs>
  <cellStyles count="533">
    <cellStyle name="Cancel" xfId="1" xr:uid="{00000000-0005-0000-0000-000006000000}"/>
    <cellStyle name="CELSIA" xfId="2" xr:uid="{00000000-0005-0000-0000-000007000000}"/>
    <cellStyle name="CELSIA TEXTOS" xfId="3" xr:uid="{00000000-0005-0000-0000-000008000000}"/>
    <cellStyle name="CELSIA_%_N_VERDANA_12" xfId="4" xr:uid="{00000000-0005-0000-0000-000009000000}"/>
    <cellStyle name="Comma  - Style3" xfId="5" xr:uid="{00000000-0005-0000-0000-00000A000000}"/>
    <cellStyle name="Comma [0] 3" xfId="10" xr:uid="{00000000-0005-0000-0000-00000F000000}"/>
    <cellStyle name="Comma [0] 3 2" xfId="11" xr:uid="{00000000-0005-0000-0000-000010000000}"/>
    <cellStyle name="Comma 12" xfId="6" xr:uid="{00000000-0005-0000-0000-00000B000000}"/>
    <cellStyle name="Comma 12 2" xfId="7" xr:uid="{00000000-0005-0000-0000-00000C000000}"/>
    <cellStyle name="Comma 2" xfId="8" xr:uid="{00000000-0005-0000-0000-00000D000000}"/>
    <cellStyle name="Comma 2 2" xfId="9" xr:uid="{00000000-0005-0000-0000-00000E000000}"/>
    <cellStyle name="Currency 2" xfId="12" xr:uid="{00000000-0005-0000-0000-000011000000}"/>
    <cellStyle name="Currency 2 10" xfId="13" xr:uid="{00000000-0005-0000-0000-000012000000}"/>
    <cellStyle name="Currency 2 2" xfId="14" xr:uid="{00000000-0005-0000-0000-000013000000}"/>
    <cellStyle name="Currency 2 2 2" xfId="15" xr:uid="{00000000-0005-0000-0000-000014000000}"/>
    <cellStyle name="Currency 2 2 3" xfId="16" xr:uid="{00000000-0005-0000-0000-000015000000}"/>
    <cellStyle name="Currency 2 3" xfId="17" xr:uid="{00000000-0005-0000-0000-000016000000}"/>
    <cellStyle name="Currency 4" xfId="18" xr:uid="{00000000-0005-0000-0000-000017000000}"/>
    <cellStyle name="Currency 4 2" xfId="19" xr:uid="{00000000-0005-0000-0000-000018000000}"/>
    <cellStyle name="EstiloNormal" xfId="20" xr:uid="{00000000-0005-0000-0000-000019000000}"/>
    <cellStyle name="Heading No Underline" xfId="21" xr:uid="{00000000-0005-0000-0000-00001A000000}"/>
    <cellStyle name="Hipervínculo" xfId="526" builtinId="8"/>
    <cellStyle name="Hipervínculo 2" xfId="22" xr:uid="{00000000-0005-0000-0000-00001B000000}"/>
    <cellStyle name="Hipervínculo 3" xfId="531" xr:uid="{87C4AAF3-10AE-4EB3-B8E5-7820839B4A1B}"/>
    <cellStyle name="Millares" xfId="527" builtinId="3"/>
    <cellStyle name="Millares [0] 10" xfId="299" xr:uid="{00000000-0005-0000-0000-000030010000}"/>
    <cellStyle name="Millares [0] 11" xfId="300" xr:uid="{00000000-0005-0000-0000-000031010000}"/>
    <cellStyle name="Millares [0] 12" xfId="301" xr:uid="{00000000-0005-0000-0000-000032010000}"/>
    <cellStyle name="Millares [0] 13" xfId="302" xr:uid="{00000000-0005-0000-0000-000033010000}"/>
    <cellStyle name="Millares [0] 14" xfId="303" xr:uid="{00000000-0005-0000-0000-000034010000}"/>
    <cellStyle name="Millares [0] 2" xfId="304" xr:uid="{00000000-0005-0000-0000-000035010000}"/>
    <cellStyle name="Millares [0] 2 2" xfId="305" xr:uid="{00000000-0005-0000-0000-000036010000}"/>
    <cellStyle name="Millares [0] 2 2 2" xfId="306" xr:uid="{00000000-0005-0000-0000-000037010000}"/>
    <cellStyle name="Millares [0] 2 2 2 2" xfId="307" xr:uid="{00000000-0005-0000-0000-000038010000}"/>
    <cellStyle name="Millares [0] 2 2 3" xfId="308" xr:uid="{00000000-0005-0000-0000-000039010000}"/>
    <cellStyle name="Millares [0] 2 2 4" xfId="309" xr:uid="{00000000-0005-0000-0000-00003A010000}"/>
    <cellStyle name="Millares [0] 2 3" xfId="310" xr:uid="{00000000-0005-0000-0000-00003B010000}"/>
    <cellStyle name="Millares [0] 2 3 2" xfId="311" xr:uid="{00000000-0005-0000-0000-00003C010000}"/>
    <cellStyle name="Millares [0] 2 3 3" xfId="312" xr:uid="{00000000-0005-0000-0000-00003D010000}"/>
    <cellStyle name="Millares [0] 2 3 4" xfId="313" xr:uid="{00000000-0005-0000-0000-00003E010000}"/>
    <cellStyle name="Millares [0] 2 4" xfId="314" xr:uid="{00000000-0005-0000-0000-00003F010000}"/>
    <cellStyle name="Millares [0] 2 5" xfId="315" xr:uid="{00000000-0005-0000-0000-000040010000}"/>
    <cellStyle name="Millares [0] 2 6" xfId="316" xr:uid="{00000000-0005-0000-0000-000041010000}"/>
    <cellStyle name="Millares [0] 2 7" xfId="317" xr:uid="{00000000-0005-0000-0000-000042010000}"/>
    <cellStyle name="Millares [0] 3" xfId="318" xr:uid="{00000000-0005-0000-0000-000043010000}"/>
    <cellStyle name="Millares [0] 3 2" xfId="319" xr:uid="{00000000-0005-0000-0000-000044010000}"/>
    <cellStyle name="Millares [0] 3 2 2" xfId="320" xr:uid="{00000000-0005-0000-0000-000045010000}"/>
    <cellStyle name="Millares [0] 3 2 2 2" xfId="321" xr:uid="{00000000-0005-0000-0000-000046010000}"/>
    <cellStyle name="Millares [0] 3 2 3" xfId="322" xr:uid="{00000000-0005-0000-0000-000047010000}"/>
    <cellStyle name="Millares [0] 3 3" xfId="323" xr:uid="{00000000-0005-0000-0000-000048010000}"/>
    <cellStyle name="Millares [0] 3 3 2" xfId="324" xr:uid="{00000000-0005-0000-0000-000049010000}"/>
    <cellStyle name="Millares [0] 3 4" xfId="325" xr:uid="{00000000-0005-0000-0000-00004A010000}"/>
    <cellStyle name="Millares [0] 3 5" xfId="326" xr:uid="{00000000-0005-0000-0000-00004B010000}"/>
    <cellStyle name="Millares [0] 4" xfId="327" xr:uid="{00000000-0005-0000-0000-00004C010000}"/>
    <cellStyle name="Millares [0] 4 2" xfId="328" xr:uid="{00000000-0005-0000-0000-00004D010000}"/>
    <cellStyle name="Millares [0] 4 3" xfId="329" xr:uid="{00000000-0005-0000-0000-00004E010000}"/>
    <cellStyle name="Millares [0] 4 4" xfId="330" xr:uid="{00000000-0005-0000-0000-00004F010000}"/>
    <cellStyle name="Millares [0] 5" xfId="331" xr:uid="{00000000-0005-0000-0000-000050010000}"/>
    <cellStyle name="Millares [0] 5 2" xfId="332" xr:uid="{00000000-0005-0000-0000-000051010000}"/>
    <cellStyle name="Millares [0] 5 3" xfId="333" xr:uid="{00000000-0005-0000-0000-000052010000}"/>
    <cellStyle name="Millares [0] 6" xfId="334" xr:uid="{00000000-0005-0000-0000-000053010000}"/>
    <cellStyle name="Millares [0] 6 2" xfId="335" xr:uid="{00000000-0005-0000-0000-000054010000}"/>
    <cellStyle name="Millares [0] 7" xfId="336" xr:uid="{00000000-0005-0000-0000-000055010000}"/>
    <cellStyle name="Millares [0] 7 2" xfId="337" xr:uid="{00000000-0005-0000-0000-000056010000}"/>
    <cellStyle name="Millares [0] 8" xfId="338" xr:uid="{00000000-0005-0000-0000-000057010000}"/>
    <cellStyle name="Millares [0] 9" xfId="339" xr:uid="{00000000-0005-0000-0000-000058010000}"/>
    <cellStyle name="Millares 10" xfId="23" xr:uid="{00000000-0005-0000-0000-00001C000000}"/>
    <cellStyle name="Millares 10 11" xfId="24" xr:uid="{00000000-0005-0000-0000-00001D000000}"/>
    <cellStyle name="Millares 10 2" xfId="25" xr:uid="{00000000-0005-0000-0000-00001E000000}"/>
    <cellStyle name="Millares 10 2 2" xfId="26" xr:uid="{00000000-0005-0000-0000-00001F000000}"/>
    <cellStyle name="Millares 10 2 2 2" xfId="27" xr:uid="{00000000-0005-0000-0000-000020000000}"/>
    <cellStyle name="Millares 10 2 2 2 2" xfId="28" xr:uid="{00000000-0005-0000-0000-000021000000}"/>
    <cellStyle name="Millares 10 2 2 2 2 2" xfId="29" xr:uid="{00000000-0005-0000-0000-000022000000}"/>
    <cellStyle name="Millares 10 2 2 2 2 2 2" xfId="30" xr:uid="{00000000-0005-0000-0000-000023000000}"/>
    <cellStyle name="Millares 10 2 2 2 2 2 2 2" xfId="31" xr:uid="{00000000-0005-0000-0000-000024000000}"/>
    <cellStyle name="Millares 10 2 2 2 2 3" xfId="32" xr:uid="{00000000-0005-0000-0000-000025000000}"/>
    <cellStyle name="Millares 10 2 2 2 2 3 2" xfId="33" xr:uid="{00000000-0005-0000-0000-000026000000}"/>
    <cellStyle name="Millares 10 2 2 2 3" xfId="34" xr:uid="{00000000-0005-0000-0000-000027000000}"/>
    <cellStyle name="Millares 10 2 2 2 3 2" xfId="35" xr:uid="{00000000-0005-0000-0000-000028000000}"/>
    <cellStyle name="Millares 10 2 2 2 3 2 2" xfId="36" xr:uid="{00000000-0005-0000-0000-000029000000}"/>
    <cellStyle name="Millares 10 2 2 2 4" xfId="37" xr:uid="{00000000-0005-0000-0000-00002A000000}"/>
    <cellStyle name="Millares 10 2 2 2 4 2" xfId="38" xr:uid="{00000000-0005-0000-0000-00002B000000}"/>
    <cellStyle name="Millares 10 2 2 3" xfId="39" xr:uid="{00000000-0005-0000-0000-00002C000000}"/>
    <cellStyle name="Millares 10 2 2 3 2" xfId="40" xr:uid="{00000000-0005-0000-0000-00002D000000}"/>
    <cellStyle name="Millares 10 2 2 3 2 2" xfId="41" xr:uid="{00000000-0005-0000-0000-00002E000000}"/>
    <cellStyle name="Millares 10 2 2 3 2 2 2" xfId="42" xr:uid="{00000000-0005-0000-0000-00002F000000}"/>
    <cellStyle name="Millares 10 2 2 3 3" xfId="43" xr:uid="{00000000-0005-0000-0000-000030000000}"/>
    <cellStyle name="Millares 10 2 2 3 3 2" xfId="44" xr:uid="{00000000-0005-0000-0000-000031000000}"/>
    <cellStyle name="Millares 10 2 2 4" xfId="45" xr:uid="{00000000-0005-0000-0000-000032000000}"/>
    <cellStyle name="Millares 10 2 2 4 2" xfId="46" xr:uid="{00000000-0005-0000-0000-000033000000}"/>
    <cellStyle name="Millares 10 2 2 4 2 2" xfId="47" xr:uid="{00000000-0005-0000-0000-000034000000}"/>
    <cellStyle name="Millares 10 2 2 5" xfId="48" xr:uid="{00000000-0005-0000-0000-000035000000}"/>
    <cellStyle name="Millares 10 2 2 5 2" xfId="49" xr:uid="{00000000-0005-0000-0000-000036000000}"/>
    <cellStyle name="Millares 10 3" xfId="50" xr:uid="{00000000-0005-0000-0000-000037000000}"/>
    <cellStyle name="Millares 11" xfId="51" xr:uid="{00000000-0005-0000-0000-000038000000}"/>
    <cellStyle name="Millares 11 2" xfId="52" xr:uid="{00000000-0005-0000-0000-000039000000}"/>
    <cellStyle name="Millares 11 2 2" xfId="53" xr:uid="{00000000-0005-0000-0000-00003A000000}"/>
    <cellStyle name="Millares 12" xfId="54" xr:uid="{00000000-0005-0000-0000-00003B000000}"/>
    <cellStyle name="Millares 12 2" xfId="55" xr:uid="{00000000-0005-0000-0000-00003C000000}"/>
    <cellStyle name="Millares 12 2 2" xfId="56" xr:uid="{00000000-0005-0000-0000-00003D000000}"/>
    <cellStyle name="Millares 12 2 2 2" xfId="57" xr:uid="{00000000-0005-0000-0000-00003E000000}"/>
    <cellStyle name="Millares 12 2 2 2 2" xfId="58" xr:uid="{00000000-0005-0000-0000-00003F000000}"/>
    <cellStyle name="Millares 12 2 2 2 2 2" xfId="59" xr:uid="{00000000-0005-0000-0000-000040000000}"/>
    <cellStyle name="Millares 12 2 2 2 2 2 2" xfId="60" xr:uid="{00000000-0005-0000-0000-000041000000}"/>
    <cellStyle name="Millares 12 2 2 2 2 2 2 2" xfId="61" xr:uid="{00000000-0005-0000-0000-000042000000}"/>
    <cellStyle name="Millares 12 2 2 2 2 3" xfId="62" xr:uid="{00000000-0005-0000-0000-000043000000}"/>
    <cellStyle name="Millares 12 2 2 2 2 3 2" xfId="63" xr:uid="{00000000-0005-0000-0000-000044000000}"/>
    <cellStyle name="Millares 12 2 2 2 3" xfId="64" xr:uid="{00000000-0005-0000-0000-000045000000}"/>
    <cellStyle name="Millares 12 2 2 2 3 2" xfId="65" xr:uid="{00000000-0005-0000-0000-000046000000}"/>
    <cellStyle name="Millares 12 2 2 2 3 2 2" xfId="66" xr:uid="{00000000-0005-0000-0000-000047000000}"/>
    <cellStyle name="Millares 12 2 2 2 4" xfId="67" xr:uid="{00000000-0005-0000-0000-000048000000}"/>
    <cellStyle name="Millares 12 2 2 2 4 2" xfId="68" xr:uid="{00000000-0005-0000-0000-000049000000}"/>
    <cellStyle name="Millares 12 2 2 3" xfId="69" xr:uid="{00000000-0005-0000-0000-00004A000000}"/>
    <cellStyle name="Millares 12 2 2 3 2" xfId="70" xr:uid="{00000000-0005-0000-0000-00004B000000}"/>
    <cellStyle name="Millares 12 2 2 3 2 2" xfId="71" xr:uid="{00000000-0005-0000-0000-00004C000000}"/>
    <cellStyle name="Millares 12 2 2 3 2 2 2" xfId="72" xr:uid="{00000000-0005-0000-0000-00004D000000}"/>
    <cellStyle name="Millares 12 2 2 3 3" xfId="73" xr:uid="{00000000-0005-0000-0000-00004E000000}"/>
    <cellStyle name="Millares 12 2 2 3 3 2" xfId="74" xr:uid="{00000000-0005-0000-0000-00004F000000}"/>
    <cellStyle name="Millares 12 2 2 4" xfId="75" xr:uid="{00000000-0005-0000-0000-000050000000}"/>
    <cellStyle name="Millares 12 2 2 4 2" xfId="76" xr:uid="{00000000-0005-0000-0000-000051000000}"/>
    <cellStyle name="Millares 12 2 2 4 2 2" xfId="77" xr:uid="{00000000-0005-0000-0000-000052000000}"/>
    <cellStyle name="Millares 12 2 2 4 2 2 2" xfId="78" xr:uid="{00000000-0005-0000-0000-000053000000}"/>
    <cellStyle name="Millares 12 2 2 4 3" xfId="79" xr:uid="{00000000-0005-0000-0000-000054000000}"/>
    <cellStyle name="Millares 12 2 2 4 3 2" xfId="80" xr:uid="{00000000-0005-0000-0000-000055000000}"/>
    <cellStyle name="Millares 12 2 2 5" xfId="81" xr:uid="{00000000-0005-0000-0000-000056000000}"/>
    <cellStyle name="Millares 12 2 2 5 2" xfId="82" xr:uid="{00000000-0005-0000-0000-000057000000}"/>
    <cellStyle name="Millares 12 2 2 5 2 2" xfId="83" xr:uid="{00000000-0005-0000-0000-000058000000}"/>
    <cellStyle name="Millares 12 2 2 6" xfId="84" xr:uid="{00000000-0005-0000-0000-000059000000}"/>
    <cellStyle name="Millares 12 2 2 6 2" xfId="85" xr:uid="{00000000-0005-0000-0000-00005A000000}"/>
    <cellStyle name="Millares 12 2 2 7" xfId="86" xr:uid="{00000000-0005-0000-0000-00005B000000}"/>
    <cellStyle name="Millares 12 2 2 8" xfId="87" xr:uid="{00000000-0005-0000-0000-00005C000000}"/>
    <cellStyle name="Millares 12 2 2 9" xfId="88" xr:uid="{00000000-0005-0000-0000-00005D000000}"/>
    <cellStyle name="Millares 12 2 3" xfId="89" xr:uid="{00000000-0005-0000-0000-00005E000000}"/>
    <cellStyle name="Millares 12 3" xfId="90" xr:uid="{00000000-0005-0000-0000-00005F000000}"/>
    <cellStyle name="Millares 12 4" xfId="91" xr:uid="{00000000-0005-0000-0000-000060000000}"/>
    <cellStyle name="Millares 13" xfId="92" xr:uid="{00000000-0005-0000-0000-000061000000}"/>
    <cellStyle name="Millares 13 2" xfId="93" xr:uid="{00000000-0005-0000-0000-000062000000}"/>
    <cellStyle name="Millares 13 2 2" xfId="94" xr:uid="{00000000-0005-0000-0000-000063000000}"/>
    <cellStyle name="Millares 13 3" xfId="95" xr:uid="{00000000-0005-0000-0000-000064000000}"/>
    <cellStyle name="Millares 13 4" xfId="96" xr:uid="{00000000-0005-0000-0000-000065000000}"/>
    <cellStyle name="Millares 14" xfId="97" xr:uid="{00000000-0005-0000-0000-000066000000}"/>
    <cellStyle name="Millares 14 2" xfId="98" xr:uid="{00000000-0005-0000-0000-000067000000}"/>
    <cellStyle name="Millares 14 3" xfId="99" xr:uid="{00000000-0005-0000-0000-000068000000}"/>
    <cellStyle name="Millares 15" xfId="100" xr:uid="{00000000-0005-0000-0000-000069000000}"/>
    <cellStyle name="Millares 15 2" xfId="101" xr:uid="{00000000-0005-0000-0000-00006A000000}"/>
    <cellStyle name="Millares 15 3" xfId="102" xr:uid="{00000000-0005-0000-0000-00006B000000}"/>
    <cellStyle name="Millares 16" xfId="103" xr:uid="{00000000-0005-0000-0000-00006C000000}"/>
    <cellStyle name="Millares 16 2" xfId="104" xr:uid="{00000000-0005-0000-0000-00006D000000}"/>
    <cellStyle name="Millares 17" xfId="105" xr:uid="{00000000-0005-0000-0000-00006E000000}"/>
    <cellStyle name="Millares 17 2" xfId="106" xr:uid="{00000000-0005-0000-0000-00006F000000}"/>
    <cellStyle name="Millares 18" xfId="107" xr:uid="{00000000-0005-0000-0000-000070000000}"/>
    <cellStyle name="Millares 19" xfId="530" xr:uid="{C2E82622-E269-4081-A04F-D71A16C5B5EB}"/>
    <cellStyle name="Millares 2" xfId="108" xr:uid="{00000000-0005-0000-0000-000071000000}"/>
    <cellStyle name="Millares 2 2" xfId="109" xr:uid="{00000000-0005-0000-0000-000072000000}"/>
    <cellStyle name="Millares 2 2 2" xfId="110" xr:uid="{00000000-0005-0000-0000-000073000000}"/>
    <cellStyle name="Millares 2 2 2 2" xfId="111" xr:uid="{00000000-0005-0000-0000-000074000000}"/>
    <cellStyle name="Millares 2 2 2 2 2" xfId="112" xr:uid="{00000000-0005-0000-0000-000075000000}"/>
    <cellStyle name="Millares 2 2 2 2 2 2" xfId="113" xr:uid="{00000000-0005-0000-0000-000076000000}"/>
    <cellStyle name="Millares 2 2 2 2 3" xfId="114" xr:uid="{00000000-0005-0000-0000-000077000000}"/>
    <cellStyle name="Millares 2 2 2 3" xfId="115" xr:uid="{00000000-0005-0000-0000-000078000000}"/>
    <cellStyle name="Millares 2 2 2 3 2" xfId="116" xr:uid="{00000000-0005-0000-0000-000079000000}"/>
    <cellStyle name="Millares 2 2 2 8" xfId="117" xr:uid="{00000000-0005-0000-0000-00007A000000}"/>
    <cellStyle name="Millares 2 2 3" xfId="118" xr:uid="{00000000-0005-0000-0000-00007B000000}"/>
    <cellStyle name="Millares 2 2 3 2" xfId="119" xr:uid="{00000000-0005-0000-0000-00007C000000}"/>
    <cellStyle name="Millares 2 2 3 2 2" xfId="120" xr:uid="{00000000-0005-0000-0000-00007D000000}"/>
    <cellStyle name="Millares 2 2 3 2 2 2" xfId="121" xr:uid="{00000000-0005-0000-0000-00007E000000}"/>
    <cellStyle name="Millares 2 2 3 3" xfId="122" xr:uid="{00000000-0005-0000-0000-00007F000000}"/>
    <cellStyle name="Millares 2 2 3 3 2" xfId="123" xr:uid="{00000000-0005-0000-0000-000080000000}"/>
    <cellStyle name="Millares 2 2 4" xfId="124" xr:uid="{00000000-0005-0000-0000-000081000000}"/>
    <cellStyle name="Millares 2 2 4 2" xfId="125" xr:uid="{00000000-0005-0000-0000-000082000000}"/>
    <cellStyle name="Millares 2 2 4 2 2" xfId="126" xr:uid="{00000000-0005-0000-0000-000083000000}"/>
    <cellStyle name="Millares 2 2 5" xfId="127" xr:uid="{00000000-0005-0000-0000-000084000000}"/>
    <cellStyle name="Millares 2 2 5 2" xfId="128" xr:uid="{00000000-0005-0000-0000-000085000000}"/>
    <cellStyle name="Millares 2 2 6" xfId="129" xr:uid="{00000000-0005-0000-0000-000086000000}"/>
    <cellStyle name="Millares 2 3" xfId="130" xr:uid="{00000000-0005-0000-0000-000087000000}"/>
    <cellStyle name="Millares 2 3 2" xfId="131" xr:uid="{00000000-0005-0000-0000-000088000000}"/>
    <cellStyle name="Millares 2 3 2 2" xfId="132" xr:uid="{00000000-0005-0000-0000-000089000000}"/>
    <cellStyle name="Millares 2 3 2 2 2" xfId="133" xr:uid="{00000000-0005-0000-0000-00008A000000}"/>
    <cellStyle name="Millares 2 3 3" xfId="134" xr:uid="{00000000-0005-0000-0000-00008B000000}"/>
    <cellStyle name="Millares 2 3 3 2" xfId="135" xr:uid="{00000000-0005-0000-0000-00008C000000}"/>
    <cellStyle name="Millares 2 3 4" xfId="136" xr:uid="{00000000-0005-0000-0000-00008D000000}"/>
    <cellStyle name="Millares 2 3 5" xfId="137" xr:uid="{00000000-0005-0000-0000-00008E000000}"/>
    <cellStyle name="Millares 2 4" xfId="138" xr:uid="{00000000-0005-0000-0000-00008F000000}"/>
    <cellStyle name="Millares 2 4 2" xfId="139" xr:uid="{00000000-0005-0000-0000-000090000000}"/>
    <cellStyle name="Millares 2 4 2 2" xfId="140" xr:uid="{00000000-0005-0000-0000-000091000000}"/>
    <cellStyle name="Millares 2 4 2 2 2" xfId="141" xr:uid="{00000000-0005-0000-0000-000092000000}"/>
    <cellStyle name="Millares 2 4 3" xfId="142" xr:uid="{00000000-0005-0000-0000-000093000000}"/>
    <cellStyle name="Millares 2 4 3 2" xfId="143" xr:uid="{00000000-0005-0000-0000-000094000000}"/>
    <cellStyle name="Millares 2 4 4" xfId="144" xr:uid="{00000000-0005-0000-0000-000095000000}"/>
    <cellStyle name="Millares 2 4 5" xfId="145" xr:uid="{00000000-0005-0000-0000-000096000000}"/>
    <cellStyle name="Millares 2 5" xfId="146" xr:uid="{00000000-0005-0000-0000-000097000000}"/>
    <cellStyle name="Millares 2 5 2" xfId="147" xr:uid="{00000000-0005-0000-0000-000098000000}"/>
    <cellStyle name="Millares 2 5 2 2" xfId="148" xr:uid="{00000000-0005-0000-0000-000099000000}"/>
    <cellStyle name="Millares 2 5 3" xfId="149" xr:uid="{00000000-0005-0000-0000-00009A000000}"/>
    <cellStyle name="Millares 2 6" xfId="150" xr:uid="{00000000-0005-0000-0000-00009B000000}"/>
    <cellStyle name="Millares 2 6 2" xfId="151" xr:uid="{00000000-0005-0000-0000-00009C000000}"/>
    <cellStyle name="Millares 2 7" xfId="152" xr:uid="{00000000-0005-0000-0000-00009D000000}"/>
    <cellStyle name="Millares 28" xfId="153" xr:uid="{00000000-0005-0000-0000-00009E000000}"/>
    <cellStyle name="Millares 3" xfId="154" xr:uid="{00000000-0005-0000-0000-00009F000000}"/>
    <cellStyle name="Millares 3 2" xfId="155" xr:uid="{00000000-0005-0000-0000-0000A0000000}"/>
    <cellStyle name="Millares 3 2 2" xfId="156" xr:uid="{00000000-0005-0000-0000-0000A1000000}"/>
    <cellStyle name="Millares 3 2 2 2" xfId="157" xr:uid="{00000000-0005-0000-0000-0000A2000000}"/>
    <cellStyle name="Millares 3 2 3" xfId="158" xr:uid="{00000000-0005-0000-0000-0000A3000000}"/>
    <cellStyle name="Millares 3 2 3 2" xfId="159" xr:uid="{00000000-0005-0000-0000-0000A4000000}"/>
    <cellStyle name="Millares 3 3" xfId="160" xr:uid="{00000000-0005-0000-0000-0000A5000000}"/>
    <cellStyle name="Millares 3 3 2" xfId="161" xr:uid="{00000000-0005-0000-0000-0000A6000000}"/>
    <cellStyle name="Millares 3 3 2 2" xfId="162" xr:uid="{00000000-0005-0000-0000-0000A7000000}"/>
    <cellStyle name="Millares 3 3 3" xfId="163" xr:uid="{00000000-0005-0000-0000-0000A8000000}"/>
    <cellStyle name="Millares 3 3 3 2" xfId="164" xr:uid="{00000000-0005-0000-0000-0000A9000000}"/>
    <cellStyle name="Millares 3 4" xfId="165" xr:uid="{00000000-0005-0000-0000-0000AA000000}"/>
    <cellStyle name="Millares 3 4 2" xfId="166" xr:uid="{00000000-0005-0000-0000-0000AB000000}"/>
    <cellStyle name="Millares 3 4 3" xfId="167" xr:uid="{00000000-0005-0000-0000-0000AC000000}"/>
    <cellStyle name="Millares 3 5" xfId="168" xr:uid="{00000000-0005-0000-0000-0000AD000000}"/>
    <cellStyle name="Millares 3 5 2" xfId="169" xr:uid="{00000000-0005-0000-0000-0000AE000000}"/>
    <cellStyle name="Millares 3 6" xfId="170" xr:uid="{00000000-0005-0000-0000-0000AF000000}"/>
    <cellStyle name="Millares 30" xfId="171" xr:uid="{00000000-0005-0000-0000-0000B0000000}"/>
    <cellStyle name="Millares 4" xfId="172" xr:uid="{00000000-0005-0000-0000-0000B1000000}"/>
    <cellStyle name="Millares 4 2" xfId="173" xr:uid="{00000000-0005-0000-0000-0000B2000000}"/>
    <cellStyle name="Millares 4 2 2" xfId="174" xr:uid="{00000000-0005-0000-0000-0000B3000000}"/>
    <cellStyle name="Millares 4 2 2 2" xfId="175" xr:uid="{00000000-0005-0000-0000-0000B4000000}"/>
    <cellStyle name="Millares 4 2 3" xfId="176" xr:uid="{00000000-0005-0000-0000-0000B5000000}"/>
    <cellStyle name="Millares 4 3" xfId="177" xr:uid="{00000000-0005-0000-0000-0000B6000000}"/>
    <cellStyle name="Millares 4 3 2" xfId="178" xr:uid="{00000000-0005-0000-0000-0000B7000000}"/>
    <cellStyle name="Millares 4 3 3" xfId="179" xr:uid="{00000000-0005-0000-0000-0000B8000000}"/>
    <cellStyle name="Millares 4 4" xfId="180" xr:uid="{00000000-0005-0000-0000-0000B9000000}"/>
    <cellStyle name="Millares 4 5" xfId="181" xr:uid="{00000000-0005-0000-0000-0000BA000000}"/>
    <cellStyle name="Millares 5" xfId="182" xr:uid="{00000000-0005-0000-0000-0000BB000000}"/>
    <cellStyle name="Millares 5 2" xfId="183" xr:uid="{00000000-0005-0000-0000-0000BC000000}"/>
    <cellStyle name="Millares 5 2 2" xfId="184" xr:uid="{00000000-0005-0000-0000-0000BD000000}"/>
    <cellStyle name="Millares 5 2 2 2" xfId="185" xr:uid="{00000000-0005-0000-0000-0000BE000000}"/>
    <cellStyle name="Millares 5 3" xfId="186" xr:uid="{00000000-0005-0000-0000-0000BF000000}"/>
    <cellStyle name="Millares 5 3 2" xfId="187" xr:uid="{00000000-0005-0000-0000-0000C0000000}"/>
    <cellStyle name="Millares 5 4" xfId="188" xr:uid="{00000000-0005-0000-0000-0000C1000000}"/>
    <cellStyle name="Millares 5 5" xfId="189" xr:uid="{00000000-0005-0000-0000-0000C2000000}"/>
    <cellStyle name="Millares 6" xfId="190" xr:uid="{00000000-0005-0000-0000-0000C3000000}"/>
    <cellStyle name="Millares 6 2" xfId="191" xr:uid="{00000000-0005-0000-0000-0000C4000000}"/>
    <cellStyle name="Millares 6 2 2" xfId="192" xr:uid="{00000000-0005-0000-0000-0000C5000000}"/>
    <cellStyle name="Millares 6 3" xfId="193" xr:uid="{00000000-0005-0000-0000-0000C6000000}"/>
    <cellStyle name="Millares 6 3 2" xfId="194" xr:uid="{00000000-0005-0000-0000-0000C7000000}"/>
    <cellStyle name="Millares 6 4" xfId="195" xr:uid="{00000000-0005-0000-0000-0000C8000000}"/>
    <cellStyle name="Millares 69" xfId="196" xr:uid="{00000000-0005-0000-0000-0000C9000000}"/>
    <cellStyle name="Millares 69 2" xfId="197" xr:uid="{00000000-0005-0000-0000-0000CA000000}"/>
    <cellStyle name="Millares 69 3" xfId="198" xr:uid="{00000000-0005-0000-0000-0000CB000000}"/>
    <cellStyle name="Millares 7" xfId="199" xr:uid="{00000000-0005-0000-0000-0000CC000000}"/>
    <cellStyle name="Millares 7 2" xfId="200" xr:uid="{00000000-0005-0000-0000-0000CD000000}"/>
    <cellStyle name="Millares 7 2 2" xfId="201" xr:uid="{00000000-0005-0000-0000-0000CE000000}"/>
    <cellStyle name="Millares 7 3" xfId="202" xr:uid="{00000000-0005-0000-0000-0000CF000000}"/>
    <cellStyle name="Millares 7 3 2" xfId="203" xr:uid="{00000000-0005-0000-0000-0000D0000000}"/>
    <cellStyle name="Millares 7 4" xfId="204" xr:uid="{00000000-0005-0000-0000-0000D1000000}"/>
    <cellStyle name="Millares 71" xfId="205" xr:uid="{00000000-0005-0000-0000-0000D2000000}"/>
    <cellStyle name="Millares 71 2" xfId="206" xr:uid="{00000000-0005-0000-0000-0000D3000000}"/>
    <cellStyle name="Millares 71 2 2" xfId="207" xr:uid="{00000000-0005-0000-0000-0000D4000000}"/>
    <cellStyle name="Millares 71 2 2 2" xfId="208" xr:uid="{00000000-0005-0000-0000-0000D5000000}"/>
    <cellStyle name="Millares 71 2 2 2 2" xfId="209" xr:uid="{00000000-0005-0000-0000-0000D6000000}"/>
    <cellStyle name="Millares 71 2 2 2 2 2" xfId="210" xr:uid="{00000000-0005-0000-0000-0000D7000000}"/>
    <cellStyle name="Millares 71 2 2 3" xfId="211" xr:uid="{00000000-0005-0000-0000-0000D8000000}"/>
    <cellStyle name="Millares 71 2 2 3 2" xfId="212" xr:uid="{00000000-0005-0000-0000-0000D9000000}"/>
    <cellStyle name="Millares 71 2 3" xfId="213" xr:uid="{00000000-0005-0000-0000-0000DA000000}"/>
    <cellStyle name="Millares 71 2 3 2" xfId="214" xr:uid="{00000000-0005-0000-0000-0000DB000000}"/>
    <cellStyle name="Millares 71 2 3 2 2" xfId="215" xr:uid="{00000000-0005-0000-0000-0000DC000000}"/>
    <cellStyle name="Millares 71 2 4" xfId="216" xr:uid="{00000000-0005-0000-0000-0000DD000000}"/>
    <cellStyle name="Millares 71 2 4 2" xfId="217" xr:uid="{00000000-0005-0000-0000-0000DE000000}"/>
    <cellStyle name="Millares 71 3" xfId="218" xr:uid="{00000000-0005-0000-0000-0000DF000000}"/>
    <cellStyle name="Millares 71 3 2" xfId="219" xr:uid="{00000000-0005-0000-0000-0000E0000000}"/>
    <cellStyle name="Millares 71 3 2 2" xfId="220" xr:uid="{00000000-0005-0000-0000-0000E1000000}"/>
    <cellStyle name="Millares 71 3 2 2 2" xfId="221" xr:uid="{00000000-0005-0000-0000-0000E2000000}"/>
    <cellStyle name="Millares 71 3 3" xfId="222" xr:uid="{00000000-0005-0000-0000-0000E3000000}"/>
    <cellStyle name="Millares 71 3 3 2" xfId="223" xr:uid="{00000000-0005-0000-0000-0000E4000000}"/>
    <cellStyle name="Millares 71 4" xfId="224" xr:uid="{00000000-0005-0000-0000-0000E5000000}"/>
    <cellStyle name="Millares 71 4 2" xfId="225" xr:uid="{00000000-0005-0000-0000-0000E6000000}"/>
    <cellStyle name="Millares 71 4 2 2" xfId="226" xr:uid="{00000000-0005-0000-0000-0000E7000000}"/>
    <cellStyle name="Millares 71 5" xfId="227" xr:uid="{00000000-0005-0000-0000-0000E8000000}"/>
    <cellStyle name="Millares 71 5 2" xfId="228" xr:uid="{00000000-0005-0000-0000-0000E9000000}"/>
    <cellStyle name="Millares 72" xfId="229" xr:uid="{00000000-0005-0000-0000-0000EA000000}"/>
    <cellStyle name="Millares 72 2" xfId="230" xr:uid="{00000000-0005-0000-0000-0000EB000000}"/>
    <cellStyle name="Millares 72 2 2" xfId="231" xr:uid="{00000000-0005-0000-0000-0000EC000000}"/>
    <cellStyle name="Millares 72 2 2 2" xfId="232" xr:uid="{00000000-0005-0000-0000-0000ED000000}"/>
    <cellStyle name="Millares 72 2 2 2 2" xfId="233" xr:uid="{00000000-0005-0000-0000-0000EE000000}"/>
    <cellStyle name="Millares 72 2 2 2 2 2" xfId="234" xr:uid="{00000000-0005-0000-0000-0000EF000000}"/>
    <cellStyle name="Millares 72 2 2 3" xfId="235" xr:uid="{00000000-0005-0000-0000-0000F0000000}"/>
    <cellStyle name="Millares 72 2 2 3 2" xfId="236" xr:uid="{00000000-0005-0000-0000-0000F1000000}"/>
    <cellStyle name="Millares 72 2 3" xfId="237" xr:uid="{00000000-0005-0000-0000-0000F2000000}"/>
    <cellStyle name="Millares 72 2 3 2" xfId="238" xr:uid="{00000000-0005-0000-0000-0000F3000000}"/>
    <cellStyle name="Millares 72 2 3 2 2" xfId="239" xr:uid="{00000000-0005-0000-0000-0000F4000000}"/>
    <cellStyle name="Millares 72 2 4" xfId="240" xr:uid="{00000000-0005-0000-0000-0000F5000000}"/>
    <cellStyle name="Millares 72 2 4 2" xfId="241" xr:uid="{00000000-0005-0000-0000-0000F6000000}"/>
    <cellStyle name="Millares 72 3" xfId="242" xr:uid="{00000000-0005-0000-0000-0000F7000000}"/>
    <cellStyle name="Millares 72 3 2" xfId="243" xr:uid="{00000000-0005-0000-0000-0000F8000000}"/>
    <cellStyle name="Millares 72 3 2 2" xfId="244" xr:uid="{00000000-0005-0000-0000-0000F9000000}"/>
    <cellStyle name="Millares 72 3 2 2 2" xfId="245" xr:uid="{00000000-0005-0000-0000-0000FA000000}"/>
    <cellStyle name="Millares 72 3 3" xfId="246" xr:uid="{00000000-0005-0000-0000-0000FB000000}"/>
    <cellStyle name="Millares 72 3 3 2" xfId="247" xr:uid="{00000000-0005-0000-0000-0000FC000000}"/>
    <cellStyle name="Millares 72 4" xfId="248" xr:uid="{00000000-0005-0000-0000-0000FD000000}"/>
    <cellStyle name="Millares 72 4 2" xfId="249" xr:uid="{00000000-0005-0000-0000-0000FE000000}"/>
    <cellStyle name="Millares 72 4 2 2" xfId="250" xr:uid="{00000000-0005-0000-0000-0000FF000000}"/>
    <cellStyle name="Millares 72 5" xfId="251" xr:uid="{00000000-0005-0000-0000-000000010000}"/>
    <cellStyle name="Millares 72 5 2" xfId="252" xr:uid="{00000000-0005-0000-0000-000001010000}"/>
    <cellStyle name="Millares 73" xfId="253" xr:uid="{00000000-0005-0000-0000-000002010000}"/>
    <cellStyle name="Millares 73 2" xfId="254" xr:uid="{00000000-0005-0000-0000-000003010000}"/>
    <cellStyle name="Millares 73 2 2" xfId="255" xr:uid="{00000000-0005-0000-0000-000004010000}"/>
    <cellStyle name="Millares 73 2 2 2" xfId="256" xr:uid="{00000000-0005-0000-0000-000005010000}"/>
    <cellStyle name="Millares 73 2 2 2 2" xfId="257" xr:uid="{00000000-0005-0000-0000-000006010000}"/>
    <cellStyle name="Millares 73 2 2 2 2 2" xfId="258" xr:uid="{00000000-0005-0000-0000-000007010000}"/>
    <cellStyle name="Millares 73 2 2 2 2 2 2" xfId="259" xr:uid="{00000000-0005-0000-0000-000008010000}"/>
    <cellStyle name="Millares 73 2 2 2 3" xfId="260" xr:uid="{00000000-0005-0000-0000-000009010000}"/>
    <cellStyle name="Millares 73 2 2 2 3 2" xfId="261" xr:uid="{00000000-0005-0000-0000-00000A010000}"/>
    <cellStyle name="Millares 73 2 2 3" xfId="262" xr:uid="{00000000-0005-0000-0000-00000B010000}"/>
    <cellStyle name="Millares 73 2 2 3 2" xfId="263" xr:uid="{00000000-0005-0000-0000-00000C010000}"/>
    <cellStyle name="Millares 73 2 2 3 2 2" xfId="264" xr:uid="{00000000-0005-0000-0000-00000D010000}"/>
    <cellStyle name="Millares 73 2 2 4" xfId="265" xr:uid="{00000000-0005-0000-0000-00000E010000}"/>
    <cellStyle name="Millares 73 2 2 4 2" xfId="266" xr:uid="{00000000-0005-0000-0000-00000F010000}"/>
    <cellStyle name="Millares 73 2 3" xfId="267" xr:uid="{00000000-0005-0000-0000-000010010000}"/>
    <cellStyle name="Millares 73 2 3 2" xfId="268" xr:uid="{00000000-0005-0000-0000-000011010000}"/>
    <cellStyle name="Millares 73 2 3 2 2" xfId="269" xr:uid="{00000000-0005-0000-0000-000012010000}"/>
    <cellStyle name="Millares 73 2 3 2 2 2" xfId="270" xr:uid="{00000000-0005-0000-0000-000013010000}"/>
    <cellStyle name="Millares 73 2 3 3" xfId="271" xr:uid="{00000000-0005-0000-0000-000014010000}"/>
    <cellStyle name="Millares 73 2 3 3 2" xfId="272" xr:uid="{00000000-0005-0000-0000-000015010000}"/>
    <cellStyle name="Millares 73 2 4" xfId="273" xr:uid="{00000000-0005-0000-0000-000016010000}"/>
    <cellStyle name="Millares 73 2 4 2" xfId="274" xr:uid="{00000000-0005-0000-0000-000017010000}"/>
    <cellStyle name="Millares 73 2 4 2 2" xfId="275" xr:uid="{00000000-0005-0000-0000-000018010000}"/>
    <cellStyle name="Millares 73 2 4 2 2 2" xfId="276" xr:uid="{00000000-0005-0000-0000-000019010000}"/>
    <cellStyle name="Millares 73 2 4 3" xfId="277" xr:uid="{00000000-0005-0000-0000-00001A010000}"/>
    <cellStyle name="Millares 73 2 4 3 2" xfId="278" xr:uid="{00000000-0005-0000-0000-00001B010000}"/>
    <cellStyle name="Millares 73 2 5" xfId="279" xr:uid="{00000000-0005-0000-0000-00001C010000}"/>
    <cellStyle name="Millares 73 2 5 2" xfId="280" xr:uid="{00000000-0005-0000-0000-00001D010000}"/>
    <cellStyle name="Millares 73 2 5 2 2" xfId="281" xr:uid="{00000000-0005-0000-0000-00001E010000}"/>
    <cellStyle name="Millares 73 2 6" xfId="282" xr:uid="{00000000-0005-0000-0000-00001F010000}"/>
    <cellStyle name="Millares 73 2 6 2" xfId="283" xr:uid="{00000000-0005-0000-0000-000020010000}"/>
    <cellStyle name="Millares 73 3" xfId="284" xr:uid="{00000000-0005-0000-0000-000021010000}"/>
    <cellStyle name="Millares 79" xfId="285" xr:uid="{00000000-0005-0000-0000-000022010000}"/>
    <cellStyle name="Millares 8" xfId="286" xr:uid="{00000000-0005-0000-0000-000023010000}"/>
    <cellStyle name="Millares 8 2" xfId="287" xr:uid="{00000000-0005-0000-0000-000024010000}"/>
    <cellStyle name="Millares 8 2 2" xfId="288" xr:uid="{00000000-0005-0000-0000-000025010000}"/>
    <cellStyle name="Millares 8 3" xfId="289" xr:uid="{00000000-0005-0000-0000-000026010000}"/>
    <cellStyle name="Millares 8 3 2" xfId="290" xr:uid="{00000000-0005-0000-0000-000027010000}"/>
    <cellStyle name="Millares 8 4" xfId="291" xr:uid="{00000000-0005-0000-0000-000028010000}"/>
    <cellStyle name="Millares 9" xfId="292" xr:uid="{00000000-0005-0000-0000-000029010000}"/>
    <cellStyle name="Millares 9 2" xfId="293" xr:uid="{00000000-0005-0000-0000-00002A010000}"/>
    <cellStyle name="Millares 9 2 2" xfId="294" xr:uid="{00000000-0005-0000-0000-00002B010000}"/>
    <cellStyle name="Millares 9 3" xfId="295" xr:uid="{00000000-0005-0000-0000-00002C010000}"/>
    <cellStyle name="Millares 9 3 2" xfId="296" xr:uid="{00000000-0005-0000-0000-00002D010000}"/>
    <cellStyle name="Millares 9 4" xfId="297" xr:uid="{00000000-0005-0000-0000-00002E010000}"/>
    <cellStyle name="Millares 93" xfId="298" xr:uid="{00000000-0005-0000-0000-00002F010000}"/>
    <cellStyle name="Moneda [0] 2" xfId="346" xr:uid="{00000000-0005-0000-0000-00005F010000}"/>
    <cellStyle name="Moneda [0] 2 2" xfId="347" xr:uid="{00000000-0005-0000-0000-000060010000}"/>
    <cellStyle name="Moneda [0] 2 2 2" xfId="348" xr:uid="{00000000-0005-0000-0000-000061010000}"/>
    <cellStyle name="Moneda [0] 2 3" xfId="349" xr:uid="{00000000-0005-0000-0000-000062010000}"/>
    <cellStyle name="Moneda [0] 2 4" xfId="350" xr:uid="{00000000-0005-0000-0000-000063010000}"/>
    <cellStyle name="Moneda [0] 3" xfId="351" xr:uid="{00000000-0005-0000-0000-000064010000}"/>
    <cellStyle name="Moneda [0] 4" xfId="352" xr:uid="{00000000-0005-0000-0000-000065010000}"/>
    <cellStyle name="Moneda 2" xfId="340" xr:uid="{00000000-0005-0000-0000-000059010000}"/>
    <cellStyle name="Moneda 2 2" xfId="341" xr:uid="{00000000-0005-0000-0000-00005A010000}"/>
    <cellStyle name="Moneda 2 3" xfId="342" xr:uid="{00000000-0005-0000-0000-00005B010000}"/>
    <cellStyle name="Moneda 2 4" xfId="343" xr:uid="{00000000-0005-0000-0000-00005C010000}"/>
    <cellStyle name="Moneda 3" xfId="344" xr:uid="{00000000-0005-0000-0000-00005D010000}"/>
    <cellStyle name="Moneda 4" xfId="345" xr:uid="{00000000-0005-0000-0000-00005E010000}"/>
    <cellStyle name="Normal" xfId="0" builtinId="0"/>
    <cellStyle name="Normal 10" xfId="353" xr:uid="{00000000-0005-0000-0000-000066010000}"/>
    <cellStyle name="Normal 10 2" xfId="354" xr:uid="{00000000-0005-0000-0000-000067010000}"/>
    <cellStyle name="Normal 10 3" xfId="355" xr:uid="{00000000-0005-0000-0000-000068010000}"/>
    <cellStyle name="Normal 11" xfId="356" xr:uid="{00000000-0005-0000-0000-000069010000}"/>
    <cellStyle name="Normal 12" xfId="357" xr:uid="{00000000-0005-0000-0000-00006A010000}"/>
    <cellStyle name="Normal 122 2" xfId="358" xr:uid="{00000000-0005-0000-0000-00006B010000}"/>
    <cellStyle name="Normal 129" xfId="359" xr:uid="{00000000-0005-0000-0000-00006C010000}"/>
    <cellStyle name="Normal 13" xfId="360" xr:uid="{00000000-0005-0000-0000-00006D010000}"/>
    <cellStyle name="Normal 13 2" xfId="361" xr:uid="{00000000-0005-0000-0000-00006E010000}"/>
    <cellStyle name="Normal 14" xfId="362" xr:uid="{00000000-0005-0000-0000-00006F010000}"/>
    <cellStyle name="Normal 15" xfId="363" xr:uid="{00000000-0005-0000-0000-000070010000}"/>
    <cellStyle name="Normal 154" xfId="364" xr:uid="{00000000-0005-0000-0000-000071010000}"/>
    <cellStyle name="Normal 16" xfId="365" xr:uid="{00000000-0005-0000-0000-000072010000}"/>
    <cellStyle name="Normal 17" xfId="366" xr:uid="{00000000-0005-0000-0000-000073010000}"/>
    <cellStyle name="Normal 170 2" xfId="367" xr:uid="{00000000-0005-0000-0000-000074010000}"/>
    <cellStyle name="Normal 172" xfId="368" xr:uid="{00000000-0005-0000-0000-000075010000}"/>
    <cellStyle name="Normal 18" xfId="369" xr:uid="{00000000-0005-0000-0000-000076010000}"/>
    <cellStyle name="Normal 181" xfId="370" xr:uid="{00000000-0005-0000-0000-000077010000}"/>
    <cellStyle name="Normal 181 2" xfId="371" xr:uid="{00000000-0005-0000-0000-000078010000}"/>
    <cellStyle name="Normal 184" xfId="372" xr:uid="{00000000-0005-0000-0000-000079010000}"/>
    <cellStyle name="Normal 184 2" xfId="373" xr:uid="{00000000-0005-0000-0000-00007A010000}"/>
    <cellStyle name="Normal 185" xfId="374" xr:uid="{00000000-0005-0000-0000-00007B010000}"/>
    <cellStyle name="Normal 185 2" xfId="375" xr:uid="{00000000-0005-0000-0000-00007C010000}"/>
    <cellStyle name="Normal 185 3" xfId="376" xr:uid="{00000000-0005-0000-0000-00007D010000}"/>
    <cellStyle name="Normal 186" xfId="377" xr:uid="{00000000-0005-0000-0000-00007E010000}"/>
    <cellStyle name="Normal 186 2" xfId="378" xr:uid="{00000000-0005-0000-0000-00007F010000}"/>
    <cellStyle name="Normal 186 3" xfId="379" xr:uid="{00000000-0005-0000-0000-000080010000}"/>
    <cellStyle name="Normal 187" xfId="380" xr:uid="{00000000-0005-0000-0000-000081010000}"/>
    <cellStyle name="Normal 187 2" xfId="381" xr:uid="{00000000-0005-0000-0000-000082010000}"/>
    <cellStyle name="Normal 188" xfId="382" xr:uid="{00000000-0005-0000-0000-000083010000}"/>
    <cellStyle name="Normal 188 2" xfId="383" xr:uid="{00000000-0005-0000-0000-000084010000}"/>
    <cellStyle name="Normal 19" xfId="384" xr:uid="{00000000-0005-0000-0000-000085010000}"/>
    <cellStyle name="Normal 190" xfId="385" xr:uid="{00000000-0005-0000-0000-000086010000}"/>
    <cellStyle name="Normal 190 2" xfId="386" xr:uid="{00000000-0005-0000-0000-000087010000}"/>
    <cellStyle name="Normal 191" xfId="387" xr:uid="{00000000-0005-0000-0000-000088010000}"/>
    <cellStyle name="Normal 191 2" xfId="388" xr:uid="{00000000-0005-0000-0000-000089010000}"/>
    <cellStyle name="Normal 192" xfId="389" xr:uid="{00000000-0005-0000-0000-00008A010000}"/>
    <cellStyle name="Normal 192 2" xfId="390" xr:uid="{00000000-0005-0000-0000-00008B010000}"/>
    <cellStyle name="Normal 193" xfId="391" xr:uid="{00000000-0005-0000-0000-00008C010000}"/>
    <cellStyle name="Normal 193 2" xfId="392" xr:uid="{00000000-0005-0000-0000-00008D010000}"/>
    <cellStyle name="Normal 193 3" xfId="393" xr:uid="{00000000-0005-0000-0000-00008E010000}"/>
    <cellStyle name="Normal 194" xfId="394" xr:uid="{00000000-0005-0000-0000-00008F010000}"/>
    <cellStyle name="Normal 194 2" xfId="395" xr:uid="{00000000-0005-0000-0000-000090010000}"/>
    <cellStyle name="Normal 196" xfId="396" xr:uid="{00000000-0005-0000-0000-000091010000}"/>
    <cellStyle name="Normal 196 2" xfId="397" xr:uid="{00000000-0005-0000-0000-000092010000}"/>
    <cellStyle name="Normal 197" xfId="398" xr:uid="{00000000-0005-0000-0000-000093010000}"/>
    <cellStyle name="Normal 197 2" xfId="399" xr:uid="{00000000-0005-0000-0000-000094010000}"/>
    <cellStyle name="Normal 199" xfId="400" xr:uid="{00000000-0005-0000-0000-000095010000}"/>
    <cellStyle name="Normal 199 2" xfId="401" xr:uid="{00000000-0005-0000-0000-000096010000}"/>
    <cellStyle name="Normal 2" xfId="402" xr:uid="{00000000-0005-0000-0000-000097010000}"/>
    <cellStyle name="Normal 2 17" xfId="403" xr:uid="{00000000-0005-0000-0000-000098010000}"/>
    <cellStyle name="Normal 2 2" xfId="404" xr:uid="{00000000-0005-0000-0000-000099010000}"/>
    <cellStyle name="Normal 2 2 2" xfId="405" xr:uid="{00000000-0005-0000-0000-00009A010000}"/>
    <cellStyle name="Normal 2 2 2 2" xfId="406" xr:uid="{00000000-0005-0000-0000-00009B010000}"/>
    <cellStyle name="Normal 2 2 3" xfId="407" xr:uid="{00000000-0005-0000-0000-00009C010000}"/>
    <cellStyle name="Normal 2 2 4" xfId="408" xr:uid="{00000000-0005-0000-0000-00009D010000}"/>
    <cellStyle name="Normal 2 3" xfId="409" xr:uid="{00000000-0005-0000-0000-00009E010000}"/>
    <cellStyle name="Normal 2 3 2" xfId="410" xr:uid="{00000000-0005-0000-0000-00009F010000}"/>
    <cellStyle name="Normal 2 3 3" xfId="411" xr:uid="{00000000-0005-0000-0000-0000A0010000}"/>
    <cellStyle name="Normal 2 3 4" xfId="412" xr:uid="{00000000-0005-0000-0000-0000A1010000}"/>
    <cellStyle name="Normal 2 4" xfId="413" xr:uid="{00000000-0005-0000-0000-0000A2010000}"/>
    <cellStyle name="Normal 2 4 2" xfId="414" xr:uid="{00000000-0005-0000-0000-0000A3010000}"/>
    <cellStyle name="Normal 2 40" xfId="415" xr:uid="{00000000-0005-0000-0000-0000A4010000}"/>
    <cellStyle name="Normal 2 44" xfId="416" xr:uid="{00000000-0005-0000-0000-0000A5010000}"/>
    <cellStyle name="Normal 2 5" xfId="417" xr:uid="{00000000-0005-0000-0000-0000A6010000}"/>
    <cellStyle name="Normal 2 6" xfId="418" xr:uid="{00000000-0005-0000-0000-0000A7010000}"/>
    <cellStyle name="Normal 2 7" xfId="419" xr:uid="{00000000-0005-0000-0000-0000A8010000}"/>
    <cellStyle name="Normal 2 8" xfId="532" xr:uid="{4D2AE025-C3CF-403D-A917-42503B3AAB8F}"/>
    <cellStyle name="Normal 2_Capex Octubre 08 Template 2008 IDB corre" xfId="438" xr:uid="{00000000-0005-0000-0000-0000BB010000}"/>
    <cellStyle name="Normal 20" xfId="420" xr:uid="{00000000-0005-0000-0000-0000A9010000}"/>
    <cellStyle name="Normal 200" xfId="421" xr:uid="{00000000-0005-0000-0000-0000AA010000}"/>
    <cellStyle name="Normal 200 2" xfId="422" xr:uid="{00000000-0005-0000-0000-0000AB010000}"/>
    <cellStyle name="Normal 201" xfId="423" xr:uid="{00000000-0005-0000-0000-0000AC010000}"/>
    <cellStyle name="Normal 201 2" xfId="424" xr:uid="{00000000-0005-0000-0000-0000AD010000}"/>
    <cellStyle name="Normal 202" xfId="425" xr:uid="{00000000-0005-0000-0000-0000AE010000}"/>
    <cellStyle name="Normal 202 2" xfId="426" xr:uid="{00000000-0005-0000-0000-0000AF010000}"/>
    <cellStyle name="Normal 204" xfId="427" xr:uid="{00000000-0005-0000-0000-0000B0010000}"/>
    <cellStyle name="Normal 204 2" xfId="428" xr:uid="{00000000-0005-0000-0000-0000B1010000}"/>
    <cellStyle name="Normal 21" xfId="429" xr:uid="{00000000-0005-0000-0000-0000B2010000}"/>
    <cellStyle name="Normal 21 2" xfId="430" xr:uid="{00000000-0005-0000-0000-0000B3010000}"/>
    <cellStyle name="Normal 214 2" xfId="431" xr:uid="{00000000-0005-0000-0000-0000B4010000}"/>
    <cellStyle name="Normal 214 2 11" xfId="432" xr:uid="{00000000-0005-0000-0000-0000B5010000}"/>
    <cellStyle name="Normal 214 2 38" xfId="433" xr:uid="{00000000-0005-0000-0000-0000B6010000}"/>
    <cellStyle name="Normal 22" xfId="434" xr:uid="{00000000-0005-0000-0000-0000B7010000}"/>
    <cellStyle name="Normal 23" xfId="529" xr:uid="{9D459E7A-59ED-4482-89CA-04B63D022DD2}"/>
    <cellStyle name="Normal 25 2" xfId="435" xr:uid="{00000000-0005-0000-0000-0000B8010000}"/>
    <cellStyle name="Normal 28" xfId="436" xr:uid="{00000000-0005-0000-0000-0000B9010000}"/>
    <cellStyle name="Normal 28 2" xfId="437" xr:uid="{00000000-0005-0000-0000-0000BA010000}"/>
    <cellStyle name="Normal 3" xfId="439" xr:uid="{00000000-0005-0000-0000-0000BC010000}"/>
    <cellStyle name="Normal 3 2" xfId="440" xr:uid="{00000000-0005-0000-0000-0000BD010000}"/>
    <cellStyle name="Normal 3 2 2" xfId="441" xr:uid="{00000000-0005-0000-0000-0000BE010000}"/>
    <cellStyle name="Normal 3 2 3" xfId="442" xr:uid="{00000000-0005-0000-0000-0000BF010000}"/>
    <cellStyle name="Normal 3 3" xfId="443" xr:uid="{00000000-0005-0000-0000-0000C0010000}"/>
    <cellStyle name="Normal 3 4" xfId="444" xr:uid="{00000000-0005-0000-0000-0000C1010000}"/>
    <cellStyle name="Normal 3 5" xfId="445" xr:uid="{00000000-0005-0000-0000-0000C2010000}"/>
    <cellStyle name="Normal 3 6" xfId="446" xr:uid="{00000000-0005-0000-0000-0000C3010000}"/>
    <cellStyle name="Normal 3 7" xfId="447" xr:uid="{00000000-0005-0000-0000-0000C4010000}"/>
    <cellStyle name="Normal 4" xfId="448" xr:uid="{00000000-0005-0000-0000-0000C5010000}"/>
    <cellStyle name="Normal 4 2" xfId="449" xr:uid="{00000000-0005-0000-0000-0000C6010000}"/>
    <cellStyle name="Normal 4 2 2 3" xfId="450" xr:uid="{00000000-0005-0000-0000-0000C7010000}"/>
    <cellStyle name="Normal 4 3" xfId="451" xr:uid="{00000000-0005-0000-0000-0000C8010000}"/>
    <cellStyle name="Normal 42" xfId="452" xr:uid="{00000000-0005-0000-0000-0000C9010000}"/>
    <cellStyle name="Normal 42 2" xfId="453" xr:uid="{00000000-0005-0000-0000-0000CA010000}"/>
    <cellStyle name="Normal 5" xfId="454" xr:uid="{00000000-0005-0000-0000-0000CB010000}"/>
    <cellStyle name="Normal 5 2" xfId="455" xr:uid="{00000000-0005-0000-0000-0000CC010000}"/>
    <cellStyle name="Normal 5 3" xfId="456" xr:uid="{00000000-0005-0000-0000-0000CD010000}"/>
    <cellStyle name="Normal 5 4" xfId="457" xr:uid="{00000000-0005-0000-0000-0000CE010000}"/>
    <cellStyle name="Normal 6" xfId="458" xr:uid="{00000000-0005-0000-0000-0000CF010000}"/>
    <cellStyle name="Normal 6 2" xfId="459" xr:uid="{00000000-0005-0000-0000-0000D0010000}"/>
    <cellStyle name="Normal 6 3" xfId="460" xr:uid="{00000000-0005-0000-0000-0000D1010000}"/>
    <cellStyle name="Normal 6 4" xfId="461" xr:uid="{00000000-0005-0000-0000-0000D2010000}"/>
    <cellStyle name="Normal 7" xfId="462" xr:uid="{00000000-0005-0000-0000-0000D3010000}"/>
    <cellStyle name="Normal 7 2" xfId="463" xr:uid="{00000000-0005-0000-0000-0000D4010000}"/>
    <cellStyle name="Normal 7 3" xfId="464" xr:uid="{00000000-0005-0000-0000-0000D5010000}"/>
    <cellStyle name="Normal 7 4" xfId="465" xr:uid="{00000000-0005-0000-0000-0000D6010000}"/>
    <cellStyle name="Normal 8" xfId="466" xr:uid="{00000000-0005-0000-0000-0000D7010000}"/>
    <cellStyle name="Normal 8 2" xfId="467" xr:uid="{00000000-0005-0000-0000-0000D8010000}"/>
    <cellStyle name="Normal 8 3" xfId="468" xr:uid="{00000000-0005-0000-0000-0000D9010000}"/>
    <cellStyle name="Normal 8 4" xfId="469" xr:uid="{00000000-0005-0000-0000-0000DA010000}"/>
    <cellStyle name="Normal 80" xfId="470" xr:uid="{00000000-0005-0000-0000-0000DB010000}"/>
    <cellStyle name="Normal 9" xfId="471" xr:uid="{00000000-0005-0000-0000-0000DC010000}"/>
    <cellStyle name="Normal 9 2" xfId="472" xr:uid="{00000000-0005-0000-0000-0000DD010000}"/>
    <cellStyle name="Porcentaje" xfId="528" builtinId="5"/>
    <cellStyle name="Porcentaje 13" xfId="473" xr:uid="{00000000-0005-0000-0000-0000DE010000}"/>
    <cellStyle name="Porcentaje 2" xfId="474" xr:uid="{00000000-0005-0000-0000-0000DF010000}"/>
    <cellStyle name="Porcentaje 2 2" xfId="475" xr:uid="{00000000-0005-0000-0000-0000E0010000}"/>
    <cellStyle name="Porcentaje 2 2 2" xfId="476" xr:uid="{00000000-0005-0000-0000-0000E1010000}"/>
    <cellStyle name="Porcentaje 2 2 3" xfId="477" xr:uid="{00000000-0005-0000-0000-0000E2010000}"/>
    <cellStyle name="Porcentaje 2 3" xfId="478" xr:uid="{00000000-0005-0000-0000-0000E3010000}"/>
    <cellStyle name="Porcentaje 2 4" xfId="479" xr:uid="{00000000-0005-0000-0000-0000E4010000}"/>
    <cellStyle name="Porcentaje 3" xfId="480" xr:uid="{00000000-0005-0000-0000-0000E5010000}"/>
    <cellStyle name="Porcentaje 3 2" xfId="481" xr:uid="{00000000-0005-0000-0000-0000E6010000}"/>
    <cellStyle name="Porcentaje 3 3" xfId="482" xr:uid="{00000000-0005-0000-0000-0000E7010000}"/>
    <cellStyle name="Porcentaje 4" xfId="483" xr:uid="{00000000-0005-0000-0000-0000E8010000}"/>
    <cellStyle name="Porcentaje 4 2" xfId="484" xr:uid="{00000000-0005-0000-0000-0000E9010000}"/>
    <cellStyle name="Porcentaje 5" xfId="485" xr:uid="{00000000-0005-0000-0000-0000EA010000}"/>
    <cellStyle name="Porcentaje 6" xfId="486" xr:uid="{00000000-0005-0000-0000-0000EB010000}"/>
    <cellStyle name="Porcentaje 7" xfId="487" xr:uid="{00000000-0005-0000-0000-0000EC010000}"/>
    <cellStyle name="Porcentaje 8" xfId="488" xr:uid="{00000000-0005-0000-0000-0000ED010000}"/>
    <cellStyle name="Porcentual 2" xfId="489" xr:uid="{00000000-0005-0000-0000-0000EE010000}"/>
    <cellStyle name="SAPBorder" xfId="490" xr:uid="{00000000-0005-0000-0000-0000EF010000}"/>
    <cellStyle name="SAPDataCell" xfId="491" xr:uid="{00000000-0005-0000-0000-0000F0010000}"/>
    <cellStyle name="SAPDataRemoved" xfId="492" xr:uid="{00000000-0005-0000-0000-0000F1010000}"/>
    <cellStyle name="SAPDataTotalCell" xfId="493" xr:uid="{00000000-0005-0000-0000-0000F2010000}"/>
    <cellStyle name="SAPDimensionCell" xfId="494" xr:uid="{00000000-0005-0000-0000-0000F3010000}"/>
    <cellStyle name="SAPEditableDataCell" xfId="495" xr:uid="{00000000-0005-0000-0000-0000F4010000}"/>
    <cellStyle name="SAPEditableDataTotalCell" xfId="496" xr:uid="{00000000-0005-0000-0000-0000F5010000}"/>
    <cellStyle name="SAPEmphasized" xfId="497" xr:uid="{00000000-0005-0000-0000-0000F6010000}"/>
    <cellStyle name="SAPEmphasizedEditableDataCell" xfId="498" xr:uid="{00000000-0005-0000-0000-0000F7010000}"/>
    <cellStyle name="SAPEmphasizedEditableDataTotalCell" xfId="499" xr:uid="{00000000-0005-0000-0000-0000F8010000}"/>
    <cellStyle name="SAPEmphasizedLockedDataCell" xfId="500" xr:uid="{00000000-0005-0000-0000-0000F9010000}"/>
    <cellStyle name="SAPEmphasizedLockedDataTotalCell" xfId="501" xr:uid="{00000000-0005-0000-0000-0000FA010000}"/>
    <cellStyle name="SAPEmphasizedReadonlyDataCell" xfId="502" xr:uid="{00000000-0005-0000-0000-0000FB010000}"/>
    <cellStyle name="SAPEmphasizedReadonlyDataTotalCell" xfId="503" xr:uid="{00000000-0005-0000-0000-0000FC010000}"/>
    <cellStyle name="SAPEmphasizedTotal" xfId="504" xr:uid="{00000000-0005-0000-0000-0000FD010000}"/>
    <cellStyle name="SAPError" xfId="505" xr:uid="{00000000-0005-0000-0000-0000FE010000}"/>
    <cellStyle name="SAPExceptionLevel1" xfId="506" xr:uid="{00000000-0005-0000-0000-0000FF010000}"/>
    <cellStyle name="SAPExceptionLevel2" xfId="507" xr:uid="{00000000-0005-0000-0000-000000020000}"/>
    <cellStyle name="SAPExceptionLevel3" xfId="508" xr:uid="{00000000-0005-0000-0000-000001020000}"/>
    <cellStyle name="SAPExceptionLevel4" xfId="509" xr:uid="{00000000-0005-0000-0000-000002020000}"/>
    <cellStyle name="SAPExceptionLevel5" xfId="510" xr:uid="{00000000-0005-0000-0000-000003020000}"/>
    <cellStyle name="SAPExceptionLevel6" xfId="511" xr:uid="{00000000-0005-0000-0000-000004020000}"/>
    <cellStyle name="SAPExceptionLevel7" xfId="512" xr:uid="{00000000-0005-0000-0000-000005020000}"/>
    <cellStyle name="SAPExceptionLevel8" xfId="513" xr:uid="{00000000-0005-0000-0000-000006020000}"/>
    <cellStyle name="SAPExceptionLevel9" xfId="514" xr:uid="{00000000-0005-0000-0000-000007020000}"/>
    <cellStyle name="SAPFormula" xfId="515" xr:uid="{00000000-0005-0000-0000-000008020000}"/>
    <cellStyle name="SAPGroupingFillCell" xfId="516" xr:uid="{00000000-0005-0000-0000-000009020000}"/>
    <cellStyle name="SAPHierarchyCell" xfId="517" xr:uid="{00000000-0005-0000-0000-00000A020000}"/>
    <cellStyle name="SAPHierarchyOddCell" xfId="518" xr:uid="{00000000-0005-0000-0000-00000B020000}"/>
    <cellStyle name="SAPLockedDataCell" xfId="519" xr:uid="{00000000-0005-0000-0000-00000C020000}"/>
    <cellStyle name="SAPLockedDataTotalCell" xfId="520" xr:uid="{00000000-0005-0000-0000-00000D020000}"/>
    <cellStyle name="SAPMemberCell" xfId="521" xr:uid="{00000000-0005-0000-0000-00000E020000}"/>
    <cellStyle name="SAPMemberTotalCell" xfId="522" xr:uid="{00000000-0005-0000-0000-00000F020000}"/>
    <cellStyle name="SAPMessageText" xfId="523" xr:uid="{00000000-0005-0000-0000-000010020000}"/>
    <cellStyle name="SAPReadonlyDataCell" xfId="524" xr:uid="{00000000-0005-0000-0000-000011020000}"/>
    <cellStyle name="SAPReadonlyDataTotalCell" xfId="525" xr:uid="{00000000-0005-0000-0000-00001202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F8F8F8"/>
      <rgbColor rgb="FFC00000"/>
      <rgbColor rgb="FF007833"/>
      <rgbColor rgb="FF000080"/>
      <rgbColor rgb="FF595959"/>
      <rgbColor rgb="FF800080"/>
      <rgbColor rgb="FF008080"/>
      <rgbColor rgb="FFBFBFBF"/>
      <rgbColor rgb="FF7F7F7F"/>
      <rgbColor rgb="FFAFABAB"/>
      <rgbColor rgb="FFCC1919"/>
      <rgbColor rgb="FFFFFCB5"/>
      <rgbColor rgb="FFE0F1E7"/>
      <rgbColor rgb="FF660066"/>
      <rgbColor rgb="FFDEDEDE"/>
      <rgbColor rgb="FF0563C1"/>
      <rgbColor rgb="FFD0CECE"/>
      <rgbColor rgb="FF000080"/>
      <rgbColor rgb="FFFF00FF"/>
      <rgbColor rgb="FFE7E6E6"/>
      <rgbColor rgb="FF00FFFF"/>
      <rgbColor rgb="FF800080"/>
      <rgbColor rgb="FF800000"/>
      <rgbColor rgb="FF008080"/>
      <rgbColor rgb="FF0000CC"/>
      <rgbColor rgb="FF13A2E1"/>
      <rgbColor rgb="FFF2F2F2"/>
      <rgbColor rgb="FFEAEAEA"/>
      <rgbColor rgb="FFFBF5EE"/>
      <rgbColor rgb="FFCCCCCC"/>
      <rgbColor rgb="FFFBDFDF"/>
      <rgbColor rgb="FFD9D9D9"/>
      <rgbColor rgb="FFF7E3D5"/>
      <rgbColor rgb="FF3366FF"/>
      <rgbColor rgb="FF00BE91"/>
      <rgbColor rgb="FFE0E0E0"/>
      <rgbColor rgb="FFDDDDDD"/>
      <rgbColor rgb="FFE5E5E5"/>
      <rgbColor rgb="FFD5752D"/>
      <rgbColor rgb="FF666666"/>
      <rgbColor rgb="FFA6A6A6"/>
      <rgbColor rgb="FF404040"/>
      <rgbColor rgb="FF339966"/>
      <rgbColor rgb="FF003300"/>
      <rgbColor rgb="FF262626"/>
      <rgbColor rgb="FFD14900"/>
      <rgbColor rgb="FF59595B"/>
      <rgbColor rgb="FF44546A"/>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85727</xdr:colOff>
      <xdr:row>0</xdr:row>
      <xdr:rowOff>63646</xdr:rowOff>
    </xdr:from>
    <xdr:to>
      <xdr:col>2</xdr:col>
      <xdr:colOff>1495425</xdr:colOff>
      <xdr:row>6</xdr:row>
      <xdr:rowOff>126411</xdr:rowOff>
    </xdr:to>
    <xdr:pic>
      <xdr:nvPicPr>
        <xdr:cNvPr id="3" name="Imagen 2">
          <a:extLst>
            <a:ext uri="{FF2B5EF4-FFF2-40B4-BE49-F238E27FC236}">
              <a16:creationId xmlns:a16="http://schemas.microsoft.com/office/drawing/2014/main" id="{F772F525-DF3D-5C04-0D43-4F0A52984B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077" y="63646"/>
          <a:ext cx="1409698" cy="1367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95141</xdr:colOff>
      <xdr:row>0</xdr:row>
      <xdr:rowOff>50661</xdr:rowOff>
    </xdr:from>
    <xdr:to>
      <xdr:col>0</xdr:col>
      <xdr:colOff>466726</xdr:colOff>
      <xdr:row>1</xdr:row>
      <xdr:rowOff>171451</xdr:rowOff>
    </xdr:to>
    <xdr:pic>
      <xdr:nvPicPr>
        <xdr:cNvPr id="5" name="1 Imagen" descr="Recorte de pantalla">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srcRect r="7326" b="5152"/>
        <a:stretch/>
      </xdr:blipFill>
      <xdr:spPr>
        <a:xfrm>
          <a:off x="95141" y="50661"/>
          <a:ext cx="374760" cy="32399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66600</xdr:colOff>
      <xdr:row>0</xdr:row>
      <xdr:rowOff>9360</xdr:rowOff>
    </xdr:from>
    <xdr:to>
      <xdr:col>0</xdr:col>
      <xdr:colOff>562055</xdr:colOff>
      <xdr:row>2</xdr:row>
      <xdr:rowOff>20160</xdr:rowOff>
    </xdr:to>
    <xdr:pic>
      <xdr:nvPicPr>
        <xdr:cNvPr id="6" name="1 Imagen" descr="Recorte de pantalla">
          <a:extLst>
            <a:ext uri="{FF2B5EF4-FFF2-40B4-BE49-F238E27FC236}">
              <a16:creationId xmlns:a16="http://schemas.microsoft.com/office/drawing/2014/main" id="{00000000-0008-0000-0700-000006000000}"/>
            </a:ext>
          </a:extLst>
        </xdr:cNvPr>
        <xdr:cNvPicPr/>
      </xdr:nvPicPr>
      <xdr:blipFill>
        <a:blip xmlns:r="http://schemas.openxmlformats.org/officeDocument/2006/relationships" r:embed="rId1"/>
        <a:srcRect r="7275" b="5217"/>
        <a:stretch/>
      </xdr:blipFill>
      <xdr:spPr>
        <a:xfrm>
          <a:off x="66600" y="9360"/>
          <a:ext cx="500400" cy="410760"/>
        </a:xfrm>
        <a:prstGeom prst="rect">
          <a:avLst/>
        </a:prstGeom>
        <a:ln w="0">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47520</xdr:colOff>
      <xdr:row>0</xdr:row>
      <xdr:rowOff>76320</xdr:rowOff>
    </xdr:from>
    <xdr:to>
      <xdr:col>0</xdr:col>
      <xdr:colOff>492510</xdr:colOff>
      <xdr:row>1</xdr:row>
      <xdr:rowOff>200095</xdr:rowOff>
    </xdr:to>
    <xdr:pic>
      <xdr:nvPicPr>
        <xdr:cNvPr id="8" name="1 Imagen" descr="Recorte de pantalla">
          <a:extLst>
            <a:ext uri="{FF2B5EF4-FFF2-40B4-BE49-F238E27FC236}">
              <a16:creationId xmlns:a16="http://schemas.microsoft.com/office/drawing/2014/main" id="{00000000-0008-0000-0A00-000008000000}"/>
            </a:ext>
          </a:extLst>
        </xdr:cNvPr>
        <xdr:cNvPicPr/>
      </xdr:nvPicPr>
      <xdr:blipFill>
        <a:blip xmlns:r="http://schemas.openxmlformats.org/officeDocument/2006/relationships" r:embed="rId1"/>
        <a:srcRect r="7333" b="5179"/>
        <a:stretch/>
      </xdr:blipFill>
      <xdr:spPr>
        <a:xfrm>
          <a:off x="47520" y="76320"/>
          <a:ext cx="446760" cy="330120"/>
        </a:xfrm>
        <a:prstGeom prst="rect">
          <a:avLst/>
        </a:prstGeom>
        <a:ln w="0">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0</xdr:col>
      <xdr:colOff>571500</xdr:colOff>
      <xdr:row>2</xdr:row>
      <xdr:rowOff>131580</xdr:rowOff>
    </xdr:to>
    <xdr:pic>
      <xdr:nvPicPr>
        <xdr:cNvPr id="9" name="1 Imagen" descr="Recorte de pantalla">
          <a:extLst>
            <a:ext uri="{FF2B5EF4-FFF2-40B4-BE49-F238E27FC236}">
              <a16:creationId xmlns:a16="http://schemas.microsoft.com/office/drawing/2014/main" id="{00000000-0008-0000-0E00-000009000000}"/>
            </a:ext>
          </a:extLst>
        </xdr:cNvPr>
        <xdr:cNvPicPr/>
      </xdr:nvPicPr>
      <xdr:blipFill>
        <a:blip xmlns:r="http://schemas.openxmlformats.org/officeDocument/2006/relationships" r:embed="rId1"/>
        <a:srcRect r="7309" b="5147"/>
        <a:stretch/>
      </xdr:blipFill>
      <xdr:spPr>
        <a:xfrm>
          <a:off x="76200" y="95250"/>
          <a:ext cx="495300" cy="41733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343440</xdr:colOff>
      <xdr:row>3</xdr:row>
      <xdr:rowOff>31287</xdr:rowOff>
    </xdr:from>
    <xdr:to>
      <xdr:col>7</xdr:col>
      <xdr:colOff>531283</xdr:colOff>
      <xdr:row>7</xdr:row>
      <xdr:rowOff>115619</xdr:rowOff>
    </xdr:to>
    <xdr:pic>
      <xdr:nvPicPr>
        <xdr:cNvPr id="65" name="Imagen 64">
          <a:extLst>
            <a:ext uri="{FF2B5EF4-FFF2-40B4-BE49-F238E27FC236}">
              <a16:creationId xmlns:a16="http://schemas.microsoft.com/office/drawing/2014/main" id="{065B36B1-1F5E-4B19-8D00-DBB4CF013766}"/>
            </a:ext>
          </a:extLst>
        </xdr:cNvPr>
        <xdr:cNvPicPr>
          <a:picLocks noChangeAspect="1"/>
        </xdr:cNvPicPr>
      </xdr:nvPicPr>
      <xdr:blipFill>
        <a:blip xmlns:r="http://schemas.openxmlformats.org/officeDocument/2006/relationships" r:embed="rId1"/>
        <a:stretch>
          <a:fillRect/>
        </a:stretch>
      </xdr:blipFill>
      <xdr:spPr>
        <a:xfrm>
          <a:off x="5086890" y="440862"/>
          <a:ext cx="930793" cy="808232"/>
        </a:xfrm>
        <a:prstGeom prst="rect">
          <a:avLst/>
        </a:prstGeom>
      </xdr:spPr>
    </xdr:pic>
    <xdr:clientData/>
  </xdr:twoCellAnchor>
  <xdr:twoCellAnchor>
    <xdr:from>
      <xdr:col>5</xdr:col>
      <xdr:colOff>485141</xdr:colOff>
      <xdr:row>10</xdr:row>
      <xdr:rowOff>172508</xdr:rowOff>
    </xdr:from>
    <xdr:to>
      <xdr:col>8</xdr:col>
      <xdr:colOff>523875</xdr:colOff>
      <xdr:row>13</xdr:row>
      <xdr:rowOff>21167</xdr:rowOff>
    </xdr:to>
    <xdr:sp macro="" textlink="">
      <xdr:nvSpPr>
        <xdr:cNvPr id="66" name="106 Rectángulo">
          <a:extLst>
            <a:ext uri="{FF2B5EF4-FFF2-40B4-BE49-F238E27FC236}">
              <a16:creationId xmlns:a16="http://schemas.microsoft.com/office/drawing/2014/main" id="{9F01000E-DD94-4A04-99AD-5ABAFCE98801}"/>
            </a:ext>
          </a:extLst>
        </xdr:cNvPr>
        <xdr:cNvSpPr/>
      </xdr:nvSpPr>
      <xdr:spPr>
        <a:xfrm>
          <a:off x="4180841" y="2125133"/>
          <a:ext cx="2162809" cy="391584"/>
        </a:xfrm>
        <a:prstGeom prst="rect">
          <a:avLst/>
        </a:prstGeom>
        <a:noFill/>
        <a:ln w="12700" cap="flat" cmpd="sng" algn="ctr">
          <a:noFill/>
          <a:prstDash val="solid"/>
          <a:miter lim="800000"/>
        </a:ln>
        <a:effectLst/>
      </xdr:spPr>
      <xdr:txBody>
        <a:bodyPr wrap="square" lIns="72000" rIns="7200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400" b="1" i="0" u="none" strike="noStrike" kern="1200" cap="none" spc="0" normalizeH="0" baseline="0" noProof="0">
              <a:ln>
                <a:noFill/>
              </a:ln>
              <a:solidFill>
                <a:srgbClr val="ED7D31"/>
              </a:solidFill>
              <a:effectLst/>
              <a:uLnTx/>
              <a:uFillTx/>
              <a:latin typeface="Calibri" panose="020F0502020204030204"/>
              <a:ea typeface="+mn-ea"/>
              <a:cs typeface="Arial" panose="020B0604020202020204" pitchFamily="34" charset="0"/>
            </a:rPr>
            <a:t>Celsia Colombia S.A. E.S.P.</a:t>
          </a:r>
          <a:endParaRPr kumimoji="0" lang="es-ES" sz="1400" b="1" i="0" u="none" strike="noStrike" kern="1200" cap="none" spc="0" normalizeH="0" baseline="30000" noProof="0">
            <a:ln>
              <a:noFill/>
            </a:ln>
            <a:solidFill>
              <a:srgbClr val="ED7D31"/>
            </a:solidFill>
            <a:effectLst/>
            <a:uLnTx/>
            <a:uFillTx/>
            <a:latin typeface="Calibri" panose="020F0502020204030204"/>
            <a:ea typeface="+mn-ea"/>
            <a:cs typeface="Arial" panose="020B0604020202020204" pitchFamily="34" charset="0"/>
          </a:endParaRPr>
        </a:p>
      </xdr:txBody>
    </xdr:sp>
    <xdr:clientData/>
  </xdr:twoCellAnchor>
  <xdr:twoCellAnchor>
    <xdr:from>
      <xdr:col>1</xdr:col>
      <xdr:colOff>457200</xdr:colOff>
      <xdr:row>10</xdr:row>
      <xdr:rowOff>178837</xdr:rowOff>
    </xdr:from>
    <xdr:to>
      <xdr:col>4</xdr:col>
      <xdr:colOff>293158</xdr:colOff>
      <xdr:row>13</xdr:row>
      <xdr:rowOff>17971</xdr:rowOff>
    </xdr:to>
    <xdr:sp macro="" textlink="">
      <xdr:nvSpPr>
        <xdr:cNvPr id="67" name="106 Rectángulo">
          <a:extLst>
            <a:ext uri="{FF2B5EF4-FFF2-40B4-BE49-F238E27FC236}">
              <a16:creationId xmlns:a16="http://schemas.microsoft.com/office/drawing/2014/main" id="{219E4096-BC36-4B9F-8860-D2DFE617A2CD}"/>
            </a:ext>
          </a:extLst>
        </xdr:cNvPr>
        <xdr:cNvSpPr/>
      </xdr:nvSpPr>
      <xdr:spPr>
        <a:xfrm>
          <a:off x="876300" y="2131462"/>
          <a:ext cx="2369608" cy="382059"/>
        </a:xfrm>
        <a:prstGeom prst="rect">
          <a:avLst/>
        </a:prstGeom>
        <a:noFill/>
        <a:ln w="12700" cap="flat" cmpd="sng" algn="ctr">
          <a:noFill/>
          <a:prstDash val="solid"/>
          <a:miter lim="800000"/>
        </a:ln>
        <a:effectLst/>
      </xdr:spPr>
      <xdr:txBody>
        <a:bodyPr wrap="square" lIns="72000" rIns="7200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400" b="1" i="0" u="none" strike="noStrike" kern="1200" cap="none" spc="0" normalizeH="0" baseline="0" noProof="0">
              <a:ln>
                <a:noFill/>
              </a:ln>
              <a:solidFill>
                <a:srgbClr val="ED7D31"/>
              </a:solidFill>
              <a:effectLst/>
              <a:uLnTx/>
              <a:uFillTx/>
              <a:latin typeface="Calibri" panose="020F0502020204030204"/>
              <a:ea typeface="+mn-ea"/>
              <a:cs typeface="Arial" panose="020B0604020202020204" pitchFamily="34" charset="0"/>
            </a:rPr>
            <a:t>Celsia Centroamérica S.A.</a:t>
          </a:r>
        </a:p>
      </xdr:txBody>
    </xdr:sp>
    <xdr:clientData/>
  </xdr:twoCellAnchor>
  <xdr:twoCellAnchor>
    <xdr:from>
      <xdr:col>7</xdr:col>
      <xdr:colOff>69062</xdr:colOff>
      <xdr:row>7</xdr:row>
      <xdr:rowOff>77519</xdr:rowOff>
    </xdr:from>
    <xdr:to>
      <xdr:col>7</xdr:col>
      <xdr:colOff>69156</xdr:colOff>
      <xdr:row>9</xdr:row>
      <xdr:rowOff>66309</xdr:rowOff>
    </xdr:to>
    <xdr:cxnSp macro="">
      <xdr:nvCxnSpPr>
        <xdr:cNvPr id="68" name="Conector recto 67">
          <a:extLst>
            <a:ext uri="{FF2B5EF4-FFF2-40B4-BE49-F238E27FC236}">
              <a16:creationId xmlns:a16="http://schemas.microsoft.com/office/drawing/2014/main" id="{2B995AC6-6308-4ED0-8A75-9F56274A65DC}"/>
            </a:ext>
          </a:extLst>
        </xdr:cNvPr>
        <xdr:cNvCxnSpPr>
          <a:cxnSpLocks/>
        </xdr:cNvCxnSpPr>
      </xdr:nvCxnSpPr>
      <xdr:spPr>
        <a:xfrm>
          <a:off x="5269712" y="1487219"/>
          <a:ext cx="94" cy="350740"/>
        </a:xfrm>
        <a:prstGeom prst="line">
          <a:avLst/>
        </a:prstGeom>
        <a:noFill/>
        <a:ln w="12700" cap="flat" cmpd="sng" algn="ctr">
          <a:solidFill>
            <a:srgbClr val="ED7D31"/>
          </a:solidFill>
          <a:prstDash val="solid"/>
          <a:miter lim="800000"/>
        </a:ln>
        <a:effectLst/>
      </xdr:spPr>
    </xdr:cxnSp>
    <xdr:clientData/>
  </xdr:twoCellAnchor>
  <xdr:twoCellAnchor>
    <xdr:from>
      <xdr:col>7</xdr:col>
      <xdr:colOff>172507</xdr:colOff>
      <xdr:row>7</xdr:row>
      <xdr:rowOff>126399</xdr:rowOff>
    </xdr:from>
    <xdr:to>
      <xdr:col>8</xdr:col>
      <xdr:colOff>161924</xdr:colOff>
      <xdr:row>9</xdr:row>
      <xdr:rowOff>27951</xdr:rowOff>
    </xdr:to>
    <xdr:sp macro="" textlink="">
      <xdr:nvSpPr>
        <xdr:cNvPr id="69" name="Rectángulo 68">
          <a:extLst>
            <a:ext uri="{FF2B5EF4-FFF2-40B4-BE49-F238E27FC236}">
              <a16:creationId xmlns:a16="http://schemas.microsoft.com/office/drawing/2014/main" id="{FDBA35FA-59D5-4420-90DF-6A254DA7FF57}"/>
            </a:ext>
          </a:extLst>
        </xdr:cNvPr>
        <xdr:cNvSpPr/>
      </xdr:nvSpPr>
      <xdr:spPr>
        <a:xfrm>
          <a:off x="5373157" y="1536099"/>
          <a:ext cx="608542" cy="263502"/>
        </a:xfrm>
        <a:prstGeom prst="rect">
          <a:avLst/>
        </a:prstGeom>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rgbClr val="E7E6E6">
                  <a:lumMod val="25000"/>
                </a:srgbClr>
              </a:solidFill>
              <a:effectLst/>
              <a:uLnTx/>
              <a:uFillTx/>
              <a:latin typeface="Calibri" panose="020F0502020204030204"/>
              <a:ea typeface="+mn-ea"/>
              <a:cs typeface="Arial" panose="020B0604020202020204" pitchFamily="34" charset="0"/>
            </a:rPr>
            <a:t>65,11</a:t>
          </a:r>
          <a:r>
            <a:rPr kumimoji="0" lang="es-ES" sz="1100" b="1" i="0" u="none" strike="noStrike" kern="1200" cap="none" spc="0" normalizeH="0" baseline="0" noProof="0">
              <a:ln>
                <a:noFill/>
              </a:ln>
              <a:solidFill>
                <a:srgbClr val="E7E6E6">
                  <a:lumMod val="25000"/>
                </a:srgbClr>
              </a:solidFill>
              <a:effectLst/>
              <a:uLnTx/>
              <a:uFillTx/>
              <a:latin typeface="Calibri" panose="020F0502020204030204"/>
              <a:ea typeface="+mn-ea"/>
              <a:cs typeface="Arial" panose="020B0604020202020204" pitchFamily="34" charset="0"/>
            </a:rPr>
            <a:t>%</a:t>
          </a:r>
        </a:p>
      </xdr:txBody>
    </xdr:sp>
    <xdr:clientData/>
  </xdr:twoCellAnchor>
  <xdr:twoCellAnchor>
    <xdr:from>
      <xdr:col>3</xdr:col>
      <xdr:colOff>29580</xdr:colOff>
      <xdr:row>7</xdr:row>
      <xdr:rowOff>114280</xdr:rowOff>
    </xdr:from>
    <xdr:to>
      <xdr:col>3</xdr:col>
      <xdr:colOff>654050</xdr:colOff>
      <xdr:row>9</xdr:row>
      <xdr:rowOff>16890</xdr:rowOff>
    </xdr:to>
    <xdr:sp macro="" textlink="">
      <xdr:nvSpPr>
        <xdr:cNvPr id="70" name="Rectángulo 69">
          <a:extLst>
            <a:ext uri="{FF2B5EF4-FFF2-40B4-BE49-F238E27FC236}">
              <a16:creationId xmlns:a16="http://schemas.microsoft.com/office/drawing/2014/main" id="{AAE89766-CB30-4616-92D0-16998E7B1E3F}"/>
            </a:ext>
          </a:extLst>
        </xdr:cNvPr>
        <xdr:cNvSpPr/>
      </xdr:nvSpPr>
      <xdr:spPr>
        <a:xfrm>
          <a:off x="2039355" y="1523980"/>
          <a:ext cx="624470" cy="264560"/>
        </a:xfrm>
        <a:prstGeom prst="rect">
          <a:avLst/>
        </a:prstGeom>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100" b="1" i="0" u="none" strike="noStrike" kern="1200" cap="none" spc="0" normalizeH="0" baseline="0" noProof="0">
              <a:ln>
                <a:noFill/>
              </a:ln>
              <a:solidFill>
                <a:srgbClr val="E7E6E6">
                  <a:lumMod val="25000"/>
                </a:srgbClr>
              </a:solidFill>
              <a:effectLst/>
              <a:uLnTx/>
              <a:uFillTx/>
              <a:latin typeface="Calibri" panose="020F0502020204030204"/>
              <a:ea typeface="+mn-ea"/>
              <a:cs typeface="Arial" panose="020B0604020202020204" pitchFamily="34" charset="0"/>
            </a:rPr>
            <a:t>100%</a:t>
          </a:r>
        </a:p>
      </xdr:txBody>
    </xdr:sp>
    <xdr:clientData/>
  </xdr:twoCellAnchor>
  <xdr:twoCellAnchor>
    <xdr:from>
      <xdr:col>3</xdr:col>
      <xdr:colOff>19050</xdr:colOff>
      <xdr:row>4</xdr:row>
      <xdr:rowOff>92075</xdr:rowOff>
    </xdr:from>
    <xdr:to>
      <xdr:col>6</xdr:col>
      <xdr:colOff>202092</xdr:colOff>
      <xdr:row>4</xdr:row>
      <xdr:rowOff>102813</xdr:rowOff>
    </xdr:to>
    <xdr:cxnSp macro="">
      <xdr:nvCxnSpPr>
        <xdr:cNvPr id="71" name="Conector recto 70">
          <a:extLst>
            <a:ext uri="{FF2B5EF4-FFF2-40B4-BE49-F238E27FC236}">
              <a16:creationId xmlns:a16="http://schemas.microsoft.com/office/drawing/2014/main" id="{0C8F8546-3786-4686-A625-BEA797FA9454}"/>
            </a:ext>
          </a:extLst>
        </xdr:cNvPr>
        <xdr:cNvCxnSpPr/>
      </xdr:nvCxnSpPr>
      <xdr:spPr>
        <a:xfrm>
          <a:off x="2028825" y="958850"/>
          <a:ext cx="2630967" cy="10738"/>
        </a:xfrm>
        <a:prstGeom prst="line">
          <a:avLst/>
        </a:prstGeom>
        <a:noFill/>
        <a:ln w="12700" cap="flat" cmpd="sng" algn="ctr">
          <a:solidFill>
            <a:srgbClr val="ED7D31"/>
          </a:solidFill>
          <a:prstDash val="solid"/>
          <a:miter lim="800000"/>
        </a:ln>
        <a:effectLst/>
      </xdr:spPr>
    </xdr:cxnSp>
    <xdr:clientData/>
  </xdr:twoCellAnchor>
  <xdr:twoCellAnchor>
    <xdr:from>
      <xdr:col>8</xdr:col>
      <xdr:colOff>92</xdr:colOff>
      <xdr:row>4</xdr:row>
      <xdr:rowOff>115513</xdr:rowOff>
    </xdr:from>
    <xdr:to>
      <xdr:col>11</xdr:col>
      <xdr:colOff>350308</xdr:colOff>
      <xdr:row>4</xdr:row>
      <xdr:rowOff>115513</xdr:rowOff>
    </xdr:to>
    <xdr:cxnSp macro="">
      <xdr:nvCxnSpPr>
        <xdr:cNvPr id="72" name="Conector recto 71">
          <a:extLst>
            <a:ext uri="{FF2B5EF4-FFF2-40B4-BE49-F238E27FC236}">
              <a16:creationId xmlns:a16="http://schemas.microsoft.com/office/drawing/2014/main" id="{85AB84BF-2023-4116-9826-DEAF386BCF48}"/>
            </a:ext>
          </a:extLst>
        </xdr:cNvPr>
        <xdr:cNvCxnSpPr/>
      </xdr:nvCxnSpPr>
      <xdr:spPr>
        <a:xfrm>
          <a:off x="5819867" y="982288"/>
          <a:ext cx="2731466" cy="0"/>
        </a:xfrm>
        <a:prstGeom prst="line">
          <a:avLst/>
        </a:prstGeom>
        <a:noFill/>
        <a:ln w="12700" cap="flat" cmpd="sng" algn="ctr">
          <a:solidFill>
            <a:srgbClr val="ED7D31"/>
          </a:solidFill>
          <a:prstDash val="solid"/>
          <a:miter lim="800000"/>
        </a:ln>
        <a:effectLst/>
      </xdr:spPr>
    </xdr:cxnSp>
    <xdr:clientData/>
  </xdr:twoCellAnchor>
  <xdr:twoCellAnchor>
    <xdr:from>
      <xdr:col>1</xdr:col>
      <xdr:colOff>673101</xdr:colOff>
      <xdr:row>17</xdr:row>
      <xdr:rowOff>75153</xdr:rowOff>
    </xdr:from>
    <xdr:to>
      <xdr:col>4</xdr:col>
      <xdr:colOff>115359</xdr:colOff>
      <xdr:row>19</xdr:row>
      <xdr:rowOff>0</xdr:rowOff>
    </xdr:to>
    <xdr:sp macro="" textlink="">
      <xdr:nvSpPr>
        <xdr:cNvPr id="73" name="106 Rectángulo">
          <a:extLst>
            <a:ext uri="{FF2B5EF4-FFF2-40B4-BE49-F238E27FC236}">
              <a16:creationId xmlns:a16="http://schemas.microsoft.com/office/drawing/2014/main" id="{5D397D99-35CF-401F-8E03-3F1BCFF00DE5}"/>
            </a:ext>
          </a:extLst>
        </xdr:cNvPr>
        <xdr:cNvSpPr/>
      </xdr:nvSpPr>
      <xdr:spPr>
        <a:xfrm>
          <a:off x="1092201" y="3294603"/>
          <a:ext cx="1975908" cy="411098"/>
        </a:xfrm>
        <a:prstGeom prst="rect">
          <a:avLst/>
        </a:prstGeom>
        <a:noFill/>
        <a:ln w="12700" cap="flat" cmpd="sng" algn="ctr">
          <a:noFill/>
          <a:prstDash val="solid"/>
          <a:miter lim="800000"/>
        </a:ln>
        <a:effectLst/>
      </xdr:spPr>
      <xdr:txBody>
        <a:bodyPr wrap="square" lIns="72000" rIns="7200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90000"/>
            </a:lnSpc>
            <a:spcBef>
              <a:spcPts val="0"/>
            </a:spcBef>
            <a:spcAft>
              <a:spcPts val="0"/>
            </a:spcAft>
            <a:buClrTx/>
            <a:buSzTx/>
            <a:buFontTx/>
            <a:buNone/>
            <a:tabLst/>
            <a:defRPr/>
          </a:pPr>
          <a:r>
            <a:rPr kumimoji="0" lang="es-ES" sz="1200" b="1" i="0" u="none" strike="noStrike" kern="1200" cap="none" spc="0" normalizeH="0" baseline="0" noProof="0">
              <a:ln>
                <a:noFill/>
              </a:ln>
              <a:solidFill>
                <a:srgbClr val="ED7D31"/>
              </a:solidFill>
              <a:effectLst/>
              <a:uLnTx/>
              <a:uFillTx/>
              <a:latin typeface="Calibri" panose="020F0502020204030204"/>
              <a:ea typeface="+mn-ea"/>
              <a:cs typeface="Arial" panose="020B0604020202020204" pitchFamily="34" charset="0"/>
            </a:rPr>
            <a:t>Termoeléctrica El Tesorito</a:t>
          </a:r>
        </a:p>
      </xdr:txBody>
    </xdr:sp>
    <xdr:clientData/>
  </xdr:twoCellAnchor>
  <xdr:twoCellAnchor>
    <xdr:from>
      <xdr:col>5</xdr:col>
      <xdr:colOff>673508</xdr:colOff>
      <xdr:row>17</xdr:row>
      <xdr:rowOff>98227</xdr:rowOff>
    </xdr:from>
    <xdr:to>
      <xdr:col>8</xdr:col>
      <xdr:colOff>254</xdr:colOff>
      <xdr:row>19</xdr:row>
      <xdr:rowOff>0</xdr:rowOff>
    </xdr:to>
    <xdr:sp macro="" textlink="">
      <xdr:nvSpPr>
        <xdr:cNvPr id="74" name="106 Rectángulo">
          <a:extLst>
            <a:ext uri="{FF2B5EF4-FFF2-40B4-BE49-F238E27FC236}">
              <a16:creationId xmlns:a16="http://schemas.microsoft.com/office/drawing/2014/main" id="{1DF2599E-85F2-40DA-83B1-3F300ED66E70}"/>
            </a:ext>
          </a:extLst>
        </xdr:cNvPr>
        <xdr:cNvSpPr/>
      </xdr:nvSpPr>
      <xdr:spPr>
        <a:xfrm>
          <a:off x="4369208" y="3317677"/>
          <a:ext cx="1450821" cy="375708"/>
        </a:xfrm>
        <a:prstGeom prst="rect">
          <a:avLst/>
        </a:prstGeom>
        <a:noFill/>
        <a:ln w="12700" cap="flat" cmpd="sng" algn="ctr">
          <a:noFill/>
          <a:prstDash val="solid"/>
          <a:miter lim="800000"/>
        </a:ln>
        <a:effectLst/>
      </xdr:spPr>
      <xdr:txBody>
        <a:bodyPr wrap="square" lIns="72000" rIns="7200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90000"/>
            </a:lnSpc>
            <a:spcBef>
              <a:spcPts val="0"/>
            </a:spcBef>
            <a:spcAft>
              <a:spcPts val="0"/>
            </a:spcAft>
            <a:buClrTx/>
            <a:buSzTx/>
            <a:buFontTx/>
            <a:buNone/>
            <a:tabLst/>
            <a:defRPr/>
          </a:pPr>
          <a:r>
            <a:rPr kumimoji="0" lang="es-ES" sz="1200" b="1" i="0" u="none" strike="noStrike" kern="800" cap="none" spc="0" normalizeH="0" baseline="0" noProof="0">
              <a:ln>
                <a:noFill/>
              </a:ln>
              <a:solidFill>
                <a:srgbClr val="ED7D31"/>
              </a:solidFill>
              <a:effectLst/>
              <a:uLnTx/>
              <a:uFillTx/>
              <a:latin typeface="Calibri" panose="020F0502020204030204"/>
              <a:ea typeface="+mn-ea"/>
              <a:cs typeface="Arial" panose="020B0604020202020204" pitchFamily="34" charset="0"/>
            </a:rPr>
            <a:t>Caoba Inversiones </a:t>
          </a:r>
        </a:p>
      </xdr:txBody>
    </xdr:sp>
    <xdr:clientData/>
  </xdr:twoCellAnchor>
  <xdr:twoCellAnchor>
    <xdr:from>
      <xdr:col>4</xdr:col>
      <xdr:colOff>130850</xdr:colOff>
      <xdr:row>17</xdr:row>
      <xdr:rowOff>98227</xdr:rowOff>
    </xdr:from>
    <xdr:to>
      <xdr:col>5</xdr:col>
      <xdr:colOff>563105</xdr:colOff>
      <xdr:row>19</xdr:row>
      <xdr:rowOff>0</xdr:rowOff>
    </xdr:to>
    <xdr:sp macro="" textlink="">
      <xdr:nvSpPr>
        <xdr:cNvPr id="75" name="106 Rectángulo">
          <a:extLst>
            <a:ext uri="{FF2B5EF4-FFF2-40B4-BE49-F238E27FC236}">
              <a16:creationId xmlns:a16="http://schemas.microsoft.com/office/drawing/2014/main" id="{F7E9E744-99DD-4D10-A1E0-093251CF4D96}"/>
            </a:ext>
          </a:extLst>
        </xdr:cNvPr>
        <xdr:cNvSpPr/>
      </xdr:nvSpPr>
      <xdr:spPr>
        <a:xfrm>
          <a:off x="3083600" y="3317677"/>
          <a:ext cx="1175205" cy="375708"/>
        </a:xfrm>
        <a:prstGeom prst="rect">
          <a:avLst/>
        </a:prstGeom>
        <a:noFill/>
        <a:ln w="12700" cap="flat" cmpd="sng" algn="ctr">
          <a:noFill/>
          <a:prstDash val="solid"/>
          <a:miter lim="800000"/>
        </a:ln>
        <a:effectLst/>
      </xdr:spPr>
      <xdr:txBody>
        <a:bodyPr wrap="square" lIns="72000" rIns="7200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90000"/>
            </a:lnSpc>
            <a:spcBef>
              <a:spcPts val="0"/>
            </a:spcBef>
            <a:spcAft>
              <a:spcPts val="0"/>
            </a:spcAft>
            <a:buClrTx/>
            <a:buSzTx/>
            <a:buFontTx/>
            <a:buNone/>
            <a:tabLst/>
            <a:defRPr/>
          </a:pPr>
          <a:r>
            <a:rPr kumimoji="0" lang="es-ES" sz="1200" b="1" i="0" u="none" strike="noStrike" kern="1200" cap="none" spc="0" normalizeH="0" baseline="0" noProof="0">
              <a:ln>
                <a:noFill/>
              </a:ln>
              <a:solidFill>
                <a:srgbClr val="ED7D31"/>
              </a:solidFill>
              <a:effectLst/>
              <a:uLnTx/>
              <a:uFillTx/>
              <a:latin typeface="Calibri" panose="020F0502020204030204"/>
              <a:ea typeface="+mn-ea"/>
              <a:cs typeface="Arial" panose="020B0604020202020204" pitchFamily="34" charset="0"/>
            </a:rPr>
            <a:t>C2 Energía</a:t>
          </a:r>
        </a:p>
      </xdr:txBody>
    </xdr:sp>
    <xdr:clientData/>
  </xdr:twoCellAnchor>
  <xdr:twoCellAnchor>
    <xdr:from>
      <xdr:col>3</xdr:col>
      <xdr:colOff>114524</xdr:colOff>
      <xdr:row>15</xdr:row>
      <xdr:rowOff>162869</xdr:rowOff>
    </xdr:from>
    <xdr:to>
      <xdr:col>3</xdr:col>
      <xdr:colOff>657225</xdr:colOff>
      <xdr:row>16</xdr:row>
      <xdr:rowOff>177800</xdr:rowOff>
    </xdr:to>
    <xdr:sp macro="" textlink="">
      <xdr:nvSpPr>
        <xdr:cNvPr id="76" name="51 Rectángulo">
          <a:extLst>
            <a:ext uri="{FF2B5EF4-FFF2-40B4-BE49-F238E27FC236}">
              <a16:creationId xmlns:a16="http://schemas.microsoft.com/office/drawing/2014/main" id="{6FC6513E-83D3-4BCC-A2FA-9AFA360BE2EA}"/>
            </a:ext>
          </a:extLst>
        </xdr:cNvPr>
        <xdr:cNvSpPr/>
      </xdr:nvSpPr>
      <xdr:spPr>
        <a:xfrm>
          <a:off x="2124299" y="3020369"/>
          <a:ext cx="542701" cy="195906"/>
        </a:xfrm>
        <a:prstGeom prst="rect">
          <a:avLst/>
        </a:prstGeom>
        <a:noFill/>
        <a:ln w="12700" cap="flat" cmpd="sng" algn="ctr">
          <a:noFill/>
          <a:prstDash val="solid"/>
          <a:miter lim="800000"/>
        </a:ln>
        <a:effectLst/>
      </xdr:spPr>
      <xdr:txBody>
        <a:bodyPr wrap="square"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100" b="1" i="0" u="none" strike="noStrike" kern="1200" cap="none" spc="0" normalizeH="0" baseline="0" noProof="0">
              <a:ln>
                <a:noFill/>
              </a:ln>
              <a:solidFill>
                <a:srgbClr val="E7E6E6">
                  <a:lumMod val="25000"/>
                </a:srgbClr>
              </a:solidFill>
              <a:effectLst/>
              <a:uLnTx/>
              <a:uFillTx/>
              <a:latin typeface="Calibri" panose="020F0502020204030204"/>
              <a:ea typeface="+mn-ea"/>
              <a:cs typeface="Arial" panose="020B0604020202020204" pitchFamily="34" charset="0"/>
            </a:rPr>
            <a:t>57,5%</a:t>
          </a:r>
        </a:p>
      </xdr:txBody>
    </xdr:sp>
    <xdr:clientData/>
  </xdr:twoCellAnchor>
  <xdr:twoCellAnchor>
    <xdr:from>
      <xdr:col>3</xdr:col>
      <xdr:colOff>5854</xdr:colOff>
      <xdr:row>4</xdr:row>
      <xdr:rowOff>104775</xdr:rowOff>
    </xdr:from>
    <xdr:to>
      <xdr:col>3</xdr:col>
      <xdr:colOff>19050</xdr:colOff>
      <xdr:row>9</xdr:row>
      <xdr:rowOff>113934</xdr:rowOff>
    </xdr:to>
    <xdr:cxnSp macro="">
      <xdr:nvCxnSpPr>
        <xdr:cNvPr id="77" name="Conector recto 76">
          <a:extLst>
            <a:ext uri="{FF2B5EF4-FFF2-40B4-BE49-F238E27FC236}">
              <a16:creationId xmlns:a16="http://schemas.microsoft.com/office/drawing/2014/main" id="{6FF252B5-DEA9-40EE-B339-5ACDA6DD4DD8}"/>
            </a:ext>
          </a:extLst>
        </xdr:cNvPr>
        <xdr:cNvCxnSpPr>
          <a:cxnSpLocks/>
          <a:endCxn id="82" idx="0"/>
        </xdr:cNvCxnSpPr>
      </xdr:nvCxnSpPr>
      <xdr:spPr>
        <a:xfrm flipH="1">
          <a:off x="2015629" y="971550"/>
          <a:ext cx="13196" cy="914034"/>
        </a:xfrm>
        <a:prstGeom prst="line">
          <a:avLst/>
        </a:prstGeom>
        <a:noFill/>
        <a:ln w="12700" cap="flat" cmpd="sng" algn="ctr">
          <a:solidFill>
            <a:srgbClr val="ED7D31"/>
          </a:solidFill>
          <a:prstDash val="solid"/>
          <a:miter lim="800000"/>
        </a:ln>
        <a:effectLst/>
      </xdr:spPr>
    </xdr:cxnSp>
    <xdr:clientData/>
  </xdr:twoCellAnchor>
  <xdr:twoCellAnchor>
    <xdr:from>
      <xdr:col>9</xdr:col>
      <xdr:colOff>44</xdr:colOff>
      <xdr:row>14</xdr:row>
      <xdr:rowOff>2274</xdr:rowOff>
    </xdr:from>
    <xdr:to>
      <xdr:col>10</xdr:col>
      <xdr:colOff>312208</xdr:colOff>
      <xdr:row>16</xdr:row>
      <xdr:rowOff>19208</xdr:rowOff>
    </xdr:to>
    <xdr:sp macro="" textlink="">
      <xdr:nvSpPr>
        <xdr:cNvPr id="78" name="106 Rectángulo">
          <a:extLst>
            <a:ext uri="{FF2B5EF4-FFF2-40B4-BE49-F238E27FC236}">
              <a16:creationId xmlns:a16="http://schemas.microsoft.com/office/drawing/2014/main" id="{CE13104E-0A51-4C34-ACDB-E355EA363B8F}"/>
            </a:ext>
          </a:extLst>
        </xdr:cNvPr>
        <xdr:cNvSpPr/>
      </xdr:nvSpPr>
      <xdr:spPr>
        <a:xfrm>
          <a:off x="6619919" y="2678799"/>
          <a:ext cx="1150364" cy="378884"/>
        </a:xfrm>
        <a:prstGeom prst="rect">
          <a:avLst/>
        </a:prstGeom>
        <a:noFill/>
        <a:ln w="12700" cap="flat" cmpd="sng" algn="ctr">
          <a:noFill/>
          <a:prstDash val="solid"/>
          <a:miter lim="800000"/>
        </a:ln>
        <a:effectLst/>
      </xdr:spPr>
      <xdr:txBody>
        <a:bodyPr wrap="square" lIns="72000" rIns="7200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90000"/>
            </a:lnSpc>
            <a:spcBef>
              <a:spcPts val="0"/>
            </a:spcBef>
            <a:spcAft>
              <a:spcPts val="0"/>
            </a:spcAft>
            <a:buClrTx/>
            <a:buSzTx/>
            <a:buFontTx/>
            <a:buNone/>
            <a:tabLst/>
            <a:defRPr/>
          </a:pPr>
          <a:r>
            <a:rPr kumimoji="0" lang="es-ES" sz="1200" b="1" i="0" u="none" strike="noStrike" kern="1200" cap="none" spc="0" normalizeH="0" baseline="0" noProof="0">
              <a:ln>
                <a:noFill/>
              </a:ln>
              <a:solidFill>
                <a:srgbClr val="ED7D31"/>
              </a:solidFill>
              <a:effectLst/>
              <a:uLnTx/>
              <a:uFillTx/>
              <a:latin typeface="Calibri" panose="020F0502020204030204"/>
              <a:ea typeface="+mn-ea"/>
              <a:cs typeface="Arial" panose="020B0604020202020204" pitchFamily="34" charset="0"/>
            </a:rPr>
            <a:t>Atera Energy </a:t>
          </a:r>
        </a:p>
      </xdr:txBody>
    </xdr:sp>
    <xdr:clientData/>
  </xdr:twoCellAnchor>
  <xdr:twoCellAnchor>
    <xdr:from>
      <xdr:col>10</xdr:col>
      <xdr:colOff>277140</xdr:colOff>
      <xdr:row>10</xdr:row>
      <xdr:rowOff>173476</xdr:rowOff>
    </xdr:from>
    <xdr:to>
      <xdr:col>12</xdr:col>
      <xdr:colOff>450020</xdr:colOff>
      <xdr:row>13</xdr:row>
      <xdr:rowOff>3085</xdr:rowOff>
    </xdr:to>
    <xdr:sp macro="" textlink="">
      <xdr:nvSpPr>
        <xdr:cNvPr id="79" name="106 Rectángulo">
          <a:extLst>
            <a:ext uri="{FF2B5EF4-FFF2-40B4-BE49-F238E27FC236}">
              <a16:creationId xmlns:a16="http://schemas.microsoft.com/office/drawing/2014/main" id="{299E6DBE-996E-4533-999C-09F4BD517ED7}"/>
            </a:ext>
          </a:extLst>
        </xdr:cNvPr>
        <xdr:cNvSpPr/>
      </xdr:nvSpPr>
      <xdr:spPr>
        <a:xfrm>
          <a:off x="7735215" y="2126101"/>
          <a:ext cx="1658780" cy="372534"/>
        </a:xfrm>
        <a:prstGeom prst="rect">
          <a:avLst/>
        </a:prstGeom>
        <a:noFill/>
        <a:ln w="12700" cap="flat" cmpd="sng" algn="ctr">
          <a:noFill/>
          <a:prstDash val="solid"/>
          <a:miter lim="800000"/>
        </a:ln>
        <a:effectLst/>
      </xdr:spPr>
      <xdr:txBody>
        <a:bodyPr wrap="square" lIns="72000" rIns="7200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400" b="1" i="0" u="none" strike="noStrike" kern="1200" cap="none" spc="0" normalizeH="0" baseline="0" noProof="0">
              <a:ln>
                <a:noFill/>
              </a:ln>
              <a:solidFill>
                <a:srgbClr val="ED7D31"/>
              </a:solidFill>
              <a:effectLst/>
              <a:uLnTx/>
              <a:uFillTx/>
              <a:latin typeface="Calibri" panose="020F0502020204030204"/>
              <a:ea typeface="+mn-ea"/>
              <a:cs typeface="Arial" panose="020B0604020202020204" pitchFamily="34" charset="0"/>
            </a:rPr>
            <a:t>GAC Perú S.A.C.</a:t>
          </a:r>
          <a:r>
            <a:rPr kumimoji="0" lang="es-ES" sz="1400" b="1" i="0" u="none" strike="noStrike" kern="1200" cap="none" spc="0" normalizeH="0" baseline="30000" noProof="0">
              <a:ln>
                <a:noFill/>
              </a:ln>
              <a:solidFill>
                <a:srgbClr val="ED7D31"/>
              </a:solidFill>
              <a:effectLst/>
              <a:uLnTx/>
              <a:uFillTx/>
              <a:latin typeface="Calibri" panose="020F0502020204030204"/>
              <a:ea typeface="+mn-ea"/>
              <a:cs typeface="Arial" panose="020B0604020202020204" pitchFamily="34" charset="0"/>
            </a:rPr>
            <a:t> </a:t>
          </a:r>
          <a:r>
            <a:rPr kumimoji="0" lang="es-ES" sz="1400" b="1" i="0" u="none" strike="noStrike" kern="1200" cap="none" spc="0" normalizeH="0" baseline="0" noProof="0">
              <a:ln>
                <a:noFill/>
              </a:ln>
              <a:solidFill>
                <a:srgbClr val="ED7D31"/>
              </a:solidFill>
              <a:effectLst/>
              <a:uLnTx/>
              <a:uFillTx/>
              <a:latin typeface="Calibri" panose="020F0502020204030204"/>
              <a:ea typeface="+mn-ea"/>
              <a:cs typeface="Arial" panose="020B0604020202020204" pitchFamily="34" charset="0"/>
            </a:rPr>
            <a:t> </a:t>
          </a:r>
        </a:p>
      </xdr:txBody>
    </xdr:sp>
    <xdr:clientData/>
  </xdr:twoCellAnchor>
  <xdr:twoCellAnchor>
    <xdr:from>
      <xdr:col>11</xdr:col>
      <xdr:colOff>360221</xdr:colOff>
      <xdr:row>7</xdr:row>
      <xdr:rowOff>126399</xdr:rowOff>
    </xdr:from>
    <xdr:to>
      <xdr:col>12</xdr:col>
      <xdr:colOff>171451</xdr:colOff>
      <xdr:row>9</xdr:row>
      <xdr:rowOff>31126</xdr:rowOff>
    </xdr:to>
    <xdr:sp macro="" textlink="">
      <xdr:nvSpPr>
        <xdr:cNvPr id="80" name="Rectángulo 79">
          <a:extLst>
            <a:ext uri="{FF2B5EF4-FFF2-40B4-BE49-F238E27FC236}">
              <a16:creationId xmlns:a16="http://schemas.microsoft.com/office/drawing/2014/main" id="{9739CC94-CA32-4159-95D5-DAD54B07DC1D}"/>
            </a:ext>
          </a:extLst>
        </xdr:cNvPr>
        <xdr:cNvSpPr/>
      </xdr:nvSpPr>
      <xdr:spPr>
        <a:xfrm>
          <a:off x="8561246" y="1536099"/>
          <a:ext cx="554180" cy="266677"/>
        </a:xfrm>
        <a:prstGeom prst="rect">
          <a:avLst/>
        </a:prstGeom>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100" b="1" i="0" u="none" strike="noStrike" kern="1200" cap="none" spc="0" normalizeH="0" baseline="0" noProof="0">
              <a:ln>
                <a:noFill/>
              </a:ln>
              <a:solidFill>
                <a:srgbClr val="E7E6E6">
                  <a:lumMod val="25000"/>
                </a:srgbClr>
              </a:solidFill>
              <a:effectLst/>
              <a:uLnTx/>
              <a:uFillTx/>
              <a:latin typeface="Calibri" panose="020F0502020204030204"/>
              <a:ea typeface="+mn-ea"/>
              <a:cs typeface="Arial" panose="020B0604020202020204" pitchFamily="34" charset="0"/>
            </a:rPr>
            <a:t>100%</a:t>
          </a:r>
        </a:p>
      </xdr:txBody>
    </xdr:sp>
    <xdr:clientData/>
  </xdr:twoCellAnchor>
  <xdr:twoCellAnchor>
    <xdr:from>
      <xdr:col>11</xdr:col>
      <xdr:colOff>359992</xdr:colOff>
      <xdr:row>4</xdr:row>
      <xdr:rowOff>114300</xdr:rowOff>
    </xdr:from>
    <xdr:to>
      <xdr:col>11</xdr:col>
      <xdr:colOff>371475</xdr:colOff>
      <xdr:row>9</xdr:row>
      <xdr:rowOff>133963</xdr:rowOff>
    </xdr:to>
    <xdr:cxnSp macro="">
      <xdr:nvCxnSpPr>
        <xdr:cNvPr id="81" name="Conector recto 80">
          <a:extLst>
            <a:ext uri="{FF2B5EF4-FFF2-40B4-BE49-F238E27FC236}">
              <a16:creationId xmlns:a16="http://schemas.microsoft.com/office/drawing/2014/main" id="{6BA5BBB6-1BFA-4FBA-B48D-58CBA28A0AE0}"/>
            </a:ext>
          </a:extLst>
        </xdr:cNvPr>
        <xdr:cNvCxnSpPr>
          <a:cxnSpLocks/>
          <a:endCxn id="83" idx="0"/>
        </xdr:cNvCxnSpPr>
      </xdr:nvCxnSpPr>
      <xdr:spPr>
        <a:xfrm flipH="1">
          <a:off x="8561017" y="981075"/>
          <a:ext cx="11483" cy="924538"/>
        </a:xfrm>
        <a:prstGeom prst="line">
          <a:avLst/>
        </a:prstGeom>
        <a:noFill/>
        <a:ln w="12700" cap="flat" cmpd="sng" algn="ctr">
          <a:solidFill>
            <a:srgbClr val="ED7D31"/>
          </a:solidFill>
          <a:prstDash val="solid"/>
          <a:miter lim="800000"/>
        </a:ln>
        <a:effectLst/>
      </xdr:spPr>
    </xdr:cxnSp>
    <xdr:clientData/>
  </xdr:twoCellAnchor>
  <xdr:twoCellAnchor>
    <xdr:from>
      <xdr:col>2</xdr:col>
      <xdr:colOff>350705</xdr:colOff>
      <xdr:row>9</xdr:row>
      <xdr:rowOff>113934</xdr:rowOff>
    </xdr:from>
    <xdr:to>
      <xdr:col>3</xdr:col>
      <xdr:colOff>502378</xdr:colOff>
      <xdr:row>10</xdr:row>
      <xdr:rowOff>174371</xdr:rowOff>
    </xdr:to>
    <xdr:sp macro="" textlink="">
      <xdr:nvSpPr>
        <xdr:cNvPr id="82" name="116 Rectángulo">
          <a:extLst>
            <a:ext uri="{FF2B5EF4-FFF2-40B4-BE49-F238E27FC236}">
              <a16:creationId xmlns:a16="http://schemas.microsoft.com/office/drawing/2014/main" id="{1DF995D1-B007-4097-A2E1-F26E6C11D707}"/>
            </a:ext>
          </a:extLst>
        </xdr:cNvPr>
        <xdr:cNvSpPr/>
      </xdr:nvSpPr>
      <xdr:spPr>
        <a:xfrm>
          <a:off x="1512755" y="1885584"/>
          <a:ext cx="999398" cy="241412"/>
        </a:xfrm>
        <a:prstGeom prst="rect">
          <a:avLst/>
        </a:prstGeom>
        <a:solidFill>
          <a:srgbClr val="E7E6E6"/>
        </a:solidFill>
        <a:ln w="12700" cap="flat" cmpd="sng" algn="ctr">
          <a:noFill/>
          <a:prstDash val="solid"/>
          <a:miter lim="800000"/>
        </a:ln>
        <a:effectLst/>
      </xdr:spPr>
      <xdr:txBody>
        <a:bodyPr wrap="square"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200" b="1" i="0" u="none" strike="noStrike" kern="1200" cap="none" spc="0" normalizeH="0" baseline="0" noProof="0">
              <a:ln>
                <a:noFill/>
              </a:ln>
              <a:solidFill>
                <a:sysClr val="windowText" lastClr="000000"/>
              </a:solidFill>
              <a:effectLst/>
              <a:uLnTx/>
              <a:uFillTx/>
              <a:latin typeface="Calibri" panose="020F0502020204030204"/>
              <a:ea typeface="+mn-ea"/>
              <a:cs typeface="Arial" panose="020B0604020202020204" pitchFamily="34" charset="0"/>
            </a:rPr>
            <a:t>PANAMÁ</a:t>
          </a:r>
        </a:p>
      </xdr:txBody>
    </xdr:sp>
    <xdr:clientData/>
  </xdr:twoCellAnchor>
  <xdr:twoCellAnchor>
    <xdr:from>
      <xdr:col>11</xdr:col>
      <xdr:colOff>30101</xdr:colOff>
      <xdr:row>9</xdr:row>
      <xdr:rowOff>133963</xdr:rowOff>
    </xdr:from>
    <xdr:to>
      <xdr:col>11</xdr:col>
      <xdr:colOff>696233</xdr:colOff>
      <xdr:row>10</xdr:row>
      <xdr:rowOff>171534</xdr:rowOff>
    </xdr:to>
    <xdr:sp macro="" textlink="">
      <xdr:nvSpPr>
        <xdr:cNvPr id="83" name="116 Rectángulo">
          <a:extLst>
            <a:ext uri="{FF2B5EF4-FFF2-40B4-BE49-F238E27FC236}">
              <a16:creationId xmlns:a16="http://schemas.microsoft.com/office/drawing/2014/main" id="{4330E0FB-AAF3-47BA-9E92-C1B661FE5161}"/>
            </a:ext>
          </a:extLst>
        </xdr:cNvPr>
        <xdr:cNvSpPr/>
      </xdr:nvSpPr>
      <xdr:spPr>
        <a:xfrm>
          <a:off x="8231126" y="1905613"/>
          <a:ext cx="666132" cy="218546"/>
        </a:xfrm>
        <a:prstGeom prst="rect">
          <a:avLst/>
        </a:prstGeom>
        <a:solidFill>
          <a:srgbClr val="E7E6E6"/>
        </a:solidFill>
        <a:ln w="12700" cap="flat" cmpd="sng" algn="ctr">
          <a:noFill/>
          <a:prstDash val="solid"/>
          <a:miter lim="800000"/>
        </a:ln>
        <a:effectLst/>
      </xdr:spPr>
      <xdr:txBody>
        <a:bodyPr wrap="square"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200" b="1" i="0" u="none" strike="noStrike" kern="1200" cap="none" spc="0" normalizeH="0" baseline="0" noProof="0">
              <a:ln>
                <a:noFill/>
              </a:ln>
              <a:solidFill>
                <a:prstClr val="black">
                  <a:lumMod val="75000"/>
                  <a:lumOff val="25000"/>
                </a:prstClr>
              </a:solidFill>
              <a:effectLst/>
              <a:uLnTx/>
              <a:uFillTx/>
              <a:latin typeface="Calibri" panose="020F0502020204030204"/>
              <a:ea typeface="+mn-ea"/>
              <a:cs typeface="Arial" panose="020B0604020202020204" pitchFamily="34" charset="0"/>
            </a:rPr>
            <a:t>PERÚ</a:t>
          </a:r>
        </a:p>
      </xdr:txBody>
    </xdr:sp>
    <xdr:clientData/>
  </xdr:twoCellAnchor>
  <xdr:twoCellAnchor>
    <xdr:from>
      <xdr:col>6</xdr:col>
      <xdr:colOff>353483</xdr:colOff>
      <xdr:row>9</xdr:row>
      <xdr:rowOff>104409</xdr:rowOff>
    </xdr:from>
    <xdr:to>
      <xdr:col>7</xdr:col>
      <xdr:colOff>521428</xdr:colOff>
      <xdr:row>10</xdr:row>
      <xdr:rowOff>164846</xdr:rowOff>
    </xdr:to>
    <xdr:sp macro="" textlink="">
      <xdr:nvSpPr>
        <xdr:cNvPr id="84" name="116 Rectángulo">
          <a:extLst>
            <a:ext uri="{FF2B5EF4-FFF2-40B4-BE49-F238E27FC236}">
              <a16:creationId xmlns:a16="http://schemas.microsoft.com/office/drawing/2014/main" id="{8145763D-3613-48F7-BD3D-D00CCEC0C678}"/>
            </a:ext>
          </a:extLst>
        </xdr:cNvPr>
        <xdr:cNvSpPr/>
      </xdr:nvSpPr>
      <xdr:spPr>
        <a:xfrm>
          <a:off x="4811183" y="1876059"/>
          <a:ext cx="910895" cy="241412"/>
        </a:xfrm>
        <a:prstGeom prst="rect">
          <a:avLst/>
        </a:prstGeom>
        <a:solidFill>
          <a:srgbClr val="E7E6E6"/>
        </a:solidFill>
        <a:ln w="12700" cap="flat" cmpd="sng" algn="ctr">
          <a:noFill/>
          <a:prstDash val="solid"/>
          <a:miter lim="800000"/>
        </a:ln>
        <a:effectLst/>
      </xdr:spPr>
      <xdr:txBody>
        <a:bodyPr wrap="square"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200" b="1" i="0" u="none" strike="noStrike" kern="1200" cap="none" spc="0" normalizeH="0" baseline="0" noProof="0">
              <a:ln>
                <a:noFill/>
              </a:ln>
              <a:solidFill>
                <a:sysClr val="windowText" lastClr="000000"/>
              </a:solidFill>
              <a:effectLst/>
              <a:uLnTx/>
              <a:uFillTx/>
              <a:latin typeface="Calibri" panose="020F0502020204030204"/>
              <a:ea typeface="+mn-ea"/>
              <a:cs typeface="Arial" panose="020B0604020202020204" pitchFamily="34" charset="0"/>
            </a:rPr>
            <a:t>COLOMBIA</a:t>
          </a:r>
        </a:p>
      </xdr:txBody>
    </xdr:sp>
    <xdr:clientData/>
  </xdr:twoCellAnchor>
  <xdr:twoCellAnchor>
    <xdr:from>
      <xdr:col>3</xdr:col>
      <xdr:colOff>65618</xdr:colOff>
      <xdr:row>15</xdr:row>
      <xdr:rowOff>57150</xdr:rowOff>
    </xdr:from>
    <xdr:to>
      <xdr:col>3</xdr:col>
      <xdr:colOff>76200</xdr:colOff>
      <xdr:row>17</xdr:row>
      <xdr:rowOff>75153</xdr:rowOff>
    </xdr:to>
    <xdr:cxnSp macro="">
      <xdr:nvCxnSpPr>
        <xdr:cNvPr id="85" name="Conector recto 84">
          <a:extLst>
            <a:ext uri="{FF2B5EF4-FFF2-40B4-BE49-F238E27FC236}">
              <a16:creationId xmlns:a16="http://schemas.microsoft.com/office/drawing/2014/main" id="{32B51E24-C5C4-43F4-9B4E-28B6D191B01C}"/>
            </a:ext>
          </a:extLst>
        </xdr:cNvPr>
        <xdr:cNvCxnSpPr>
          <a:cxnSpLocks/>
          <a:endCxn id="73" idx="0"/>
        </xdr:cNvCxnSpPr>
      </xdr:nvCxnSpPr>
      <xdr:spPr>
        <a:xfrm flipH="1">
          <a:off x="2075393" y="2914650"/>
          <a:ext cx="10582" cy="379953"/>
        </a:xfrm>
        <a:prstGeom prst="line">
          <a:avLst/>
        </a:prstGeom>
        <a:noFill/>
        <a:ln w="12700" cap="flat" cmpd="sng" algn="ctr">
          <a:solidFill>
            <a:srgbClr val="ED7D31"/>
          </a:solidFill>
          <a:prstDash val="solid"/>
          <a:miter lim="800000"/>
        </a:ln>
        <a:effectLst/>
      </xdr:spPr>
    </xdr:cxnSp>
    <xdr:clientData/>
  </xdr:twoCellAnchor>
  <xdr:twoCellAnchor>
    <xdr:from>
      <xdr:col>3</xdr:col>
      <xdr:colOff>82550</xdr:colOff>
      <xdr:row>15</xdr:row>
      <xdr:rowOff>47625</xdr:rowOff>
    </xdr:from>
    <xdr:to>
      <xdr:col>9</xdr:col>
      <xdr:colOff>85725</xdr:colOff>
      <xdr:row>15</xdr:row>
      <xdr:rowOff>57150</xdr:rowOff>
    </xdr:to>
    <xdr:cxnSp macro="">
      <xdr:nvCxnSpPr>
        <xdr:cNvPr id="86" name="Conector recto 85">
          <a:extLst>
            <a:ext uri="{FF2B5EF4-FFF2-40B4-BE49-F238E27FC236}">
              <a16:creationId xmlns:a16="http://schemas.microsoft.com/office/drawing/2014/main" id="{784FD71F-F915-4352-A0D0-8DED8AA88038}"/>
            </a:ext>
          </a:extLst>
        </xdr:cNvPr>
        <xdr:cNvCxnSpPr/>
      </xdr:nvCxnSpPr>
      <xdr:spPr>
        <a:xfrm flipV="1">
          <a:off x="2092325" y="2905125"/>
          <a:ext cx="4613275" cy="9525"/>
        </a:xfrm>
        <a:prstGeom prst="line">
          <a:avLst/>
        </a:prstGeom>
        <a:noFill/>
        <a:ln w="12700" cap="flat" cmpd="sng" algn="ctr">
          <a:solidFill>
            <a:srgbClr val="ED7D31"/>
          </a:solidFill>
          <a:prstDash val="solid"/>
          <a:miter lim="800000"/>
        </a:ln>
        <a:effectLst/>
      </xdr:spPr>
    </xdr:cxnSp>
    <xdr:clientData/>
  </xdr:twoCellAnchor>
  <xdr:twoCellAnchor>
    <xdr:from>
      <xdr:col>4</xdr:col>
      <xdr:colOff>716865</xdr:colOff>
      <xdr:row>15</xdr:row>
      <xdr:rowOff>57150</xdr:rowOff>
    </xdr:from>
    <xdr:to>
      <xdr:col>4</xdr:col>
      <xdr:colOff>723900</xdr:colOff>
      <xdr:row>17</xdr:row>
      <xdr:rowOff>98227</xdr:rowOff>
    </xdr:to>
    <xdr:cxnSp macro="">
      <xdr:nvCxnSpPr>
        <xdr:cNvPr id="87" name="Conector recto 86">
          <a:extLst>
            <a:ext uri="{FF2B5EF4-FFF2-40B4-BE49-F238E27FC236}">
              <a16:creationId xmlns:a16="http://schemas.microsoft.com/office/drawing/2014/main" id="{21359B01-0E00-4C3A-A844-845F4B17AFD5}"/>
            </a:ext>
          </a:extLst>
        </xdr:cNvPr>
        <xdr:cNvCxnSpPr>
          <a:cxnSpLocks/>
          <a:endCxn id="75" idx="0"/>
        </xdr:cNvCxnSpPr>
      </xdr:nvCxnSpPr>
      <xdr:spPr>
        <a:xfrm flipH="1">
          <a:off x="3669615" y="2914650"/>
          <a:ext cx="7035" cy="403027"/>
        </a:xfrm>
        <a:prstGeom prst="line">
          <a:avLst/>
        </a:prstGeom>
        <a:noFill/>
        <a:ln w="12700" cap="flat" cmpd="sng" algn="ctr">
          <a:solidFill>
            <a:srgbClr val="ED7D31"/>
          </a:solidFill>
          <a:prstDash val="solid"/>
          <a:miter lim="800000"/>
        </a:ln>
        <a:effectLst/>
      </xdr:spPr>
    </xdr:cxnSp>
    <xdr:clientData/>
  </xdr:twoCellAnchor>
  <xdr:twoCellAnchor>
    <xdr:from>
      <xdr:col>9</xdr:col>
      <xdr:colOff>576814</xdr:colOff>
      <xdr:row>4</xdr:row>
      <xdr:rowOff>114300</xdr:rowOff>
    </xdr:from>
    <xdr:to>
      <xdr:col>9</xdr:col>
      <xdr:colOff>590550</xdr:colOff>
      <xdr:row>14</xdr:row>
      <xdr:rowOff>2274</xdr:rowOff>
    </xdr:to>
    <xdr:cxnSp macro="">
      <xdr:nvCxnSpPr>
        <xdr:cNvPr id="88" name="Conector recto 87">
          <a:extLst>
            <a:ext uri="{FF2B5EF4-FFF2-40B4-BE49-F238E27FC236}">
              <a16:creationId xmlns:a16="http://schemas.microsoft.com/office/drawing/2014/main" id="{347A7AA9-596F-46AB-A6CB-A37D6D9FA976}"/>
            </a:ext>
          </a:extLst>
        </xdr:cNvPr>
        <xdr:cNvCxnSpPr>
          <a:cxnSpLocks/>
          <a:endCxn id="78" idx="0"/>
        </xdr:cNvCxnSpPr>
      </xdr:nvCxnSpPr>
      <xdr:spPr>
        <a:xfrm flipH="1">
          <a:off x="7196689" y="981075"/>
          <a:ext cx="13736" cy="1697724"/>
        </a:xfrm>
        <a:prstGeom prst="line">
          <a:avLst/>
        </a:prstGeom>
        <a:noFill/>
        <a:ln w="12700" cap="flat" cmpd="sng" algn="ctr">
          <a:solidFill>
            <a:srgbClr val="ED7D31"/>
          </a:solidFill>
          <a:prstDash val="solid"/>
          <a:miter lim="800000"/>
        </a:ln>
        <a:effectLst/>
      </xdr:spPr>
    </xdr:cxnSp>
    <xdr:clientData/>
  </xdr:twoCellAnchor>
  <xdr:twoCellAnchor>
    <xdr:from>
      <xdr:col>8</xdr:col>
      <xdr:colOff>303966</xdr:colOff>
      <xdr:row>15</xdr:row>
      <xdr:rowOff>67619</xdr:rowOff>
    </xdr:from>
    <xdr:to>
      <xdr:col>9</xdr:col>
      <xdr:colOff>188384</xdr:colOff>
      <xdr:row>16</xdr:row>
      <xdr:rowOff>114246</xdr:rowOff>
    </xdr:to>
    <xdr:sp macro="" textlink="">
      <xdr:nvSpPr>
        <xdr:cNvPr id="89" name="51 Rectángulo">
          <a:extLst>
            <a:ext uri="{FF2B5EF4-FFF2-40B4-BE49-F238E27FC236}">
              <a16:creationId xmlns:a16="http://schemas.microsoft.com/office/drawing/2014/main" id="{28E2D266-4E80-4835-9054-97BDA8BB965D}"/>
            </a:ext>
          </a:extLst>
        </xdr:cNvPr>
        <xdr:cNvSpPr/>
      </xdr:nvSpPr>
      <xdr:spPr>
        <a:xfrm>
          <a:off x="6123741" y="2925119"/>
          <a:ext cx="684518" cy="227602"/>
        </a:xfrm>
        <a:prstGeom prst="rect">
          <a:avLst/>
        </a:prstGeom>
        <a:noFill/>
        <a:ln w="12700" cap="flat" cmpd="sng" algn="ctr">
          <a:noFill/>
          <a:prstDash val="solid"/>
          <a:miter lim="800000"/>
        </a:ln>
        <a:effectLst/>
      </xdr:spPr>
      <xdr:txBody>
        <a:bodyPr wrap="square"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100" b="1" i="0" u="none" strike="noStrike" kern="1200" cap="none" spc="0" normalizeH="0" baseline="0" noProof="0">
              <a:ln>
                <a:noFill/>
              </a:ln>
              <a:solidFill>
                <a:srgbClr val="E7E6E6">
                  <a:lumMod val="25000"/>
                </a:srgbClr>
              </a:solidFill>
              <a:effectLst/>
              <a:uLnTx/>
              <a:uFillTx/>
              <a:latin typeface="Calibri" panose="020F0502020204030204"/>
              <a:ea typeface="+mn-ea"/>
              <a:cs typeface="Arial" panose="020B0604020202020204" pitchFamily="34" charset="0"/>
            </a:rPr>
            <a:t>14,3%</a:t>
          </a:r>
        </a:p>
      </xdr:txBody>
    </xdr:sp>
    <xdr:clientData/>
  </xdr:twoCellAnchor>
  <xdr:twoCellAnchor>
    <xdr:from>
      <xdr:col>6</xdr:col>
      <xdr:colOff>621465</xdr:colOff>
      <xdr:row>15</xdr:row>
      <xdr:rowOff>164985</xdr:rowOff>
    </xdr:from>
    <xdr:to>
      <xdr:col>7</xdr:col>
      <xdr:colOff>425450</xdr:colOff>
      <xdr:row>16</xdr:row>
      <xdr:rowOff>171450</xdr:rowOff>
    </xdr:to>
    <xdr:sp macro="" textlink="">
      <xdr:nvSpPr>
        <xdr:cNvPr id="90" name="51 Rectángulo">
          <a:extLst>
            <a:ext uri="{FF2B5EF4-FFF2-40B4-BE49-F238E27FC236}">
              <a16:creationId xmlns:a16="http://schemas.microsoft.com/office/drawing/2014/main" id="{0E10E83F-6389-49D1-95BF-A2AA7008455E}"/>
            </a:ext>
          </a:extLst>
        </xdr:cNvPr>
        <xdr:cNvSpPr/>
      </xdr:nvSpPr>
      <xdr:spPr>
        <a:xfrm>
          <a:off x="5079165" y="3022485"/>
          <a:ext cx="546935" cy="187440"/>
        </a:xfrm>
        <a:prstGeom prst="rect">
          <a:avLst/>
        </a:prstGeom>
        <a:noFill/>
        <a:ln w="12700" cap="flat" cmpd="sng" algn="ctr">
          <a:noFill/>
          <a:prstDash val="solid"/>
          <a:miter lim="800000"/>
        </a:ln>
        <a:effectLst/>
      </xdr:spPr>
      <xdr:txBody>
        <a:bodyPr wrap="square"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100" b="1" i="0" u="none" strike="noStrike" kern="1200" cap="none" spc="0" normalizeH="0" baseline="0" noProof="0">
              <a:ln>
                <a:noFill/>
              </a:ln>
              <a:solidFill>
                <a:srgbClr val="E7E6E6">
                  <a:lumMod val="25000"/>
                </a:srgbClr>
              </a:solidFill>
              <a:effectLst/>
              <a:uLnTx/>
              <a:uFillTx/>
              <a:latin typeface="Calibri" panose="020F0502020204030204"/>
              <a:ea typeface="+mn-ea"/>
              <a:cs typeface="Arial" panose="020B0604020202020204" pitchFamily="34" charset="0"/>
            </a:rPr>
            <a:t>51,0%</a:t>
          </a:r>
        </a:p>
      </xdr:txBody>
    </xdr:sp>
    <xdr:clientData/>
  </xdr:twoCellAnchor>
  <xdr:twoCellAnchor>
    <xdr:from>
      <xdr:col>4</xdr:col>
      <xdr:colOff>694490</xdr:colOff>
      <xdr:row>15</xdr:row>
      <xdr:rowOff>174510</xdr:rowOff>
    </xdr:from>
    <xdr:to>
      <xdr:col>5</xdr:col>
      <xdr:colOff>523875</xdr:colOff>
      <xdr:row>17</xdr:row>
      <xdr:rowOff>0</xdr:rowOff>
    </xdr:to>
    <xdr:sp macro="" textlink="">
      <xdr:nvSpPr>
        <xdr:cNvPr id="91" name="51 Rectángulo">
          <a:extLst>
            <a:ext uri="{FF2B5EF4-FFF2-40B4-BE49-F238E27FC236}">
              <a16:creationId xmlns:a16="http://schemas.microsoft.com/office/drawing/2014/main" id="{86039067-A3F0-4CE8-BAD5-E9E9A4FC2C3E}"/>
            </a:ext>
          </a:extLst>
        </xdr:cNvPr>
        <xdr:cNvSpPr/>
      </xdr:nvSpPr>
      <xdr:spPr>
        <a:xfrm>
          <a:off x="3647240" y="3032010"/>
          <a:ext cx="572335" cy="187440"/>
        </a:xfrm>
        <a:prstGeom prst="rect">
          <a:avLst/>
        </a:prstGeom>
        <a:noFill/>
        <a:ln w="12700" cap="flat" cmpd="sng" algn="ctr">
          <a:noFill/>
          <a:prstDash val="solid"/>
          <a:miter lim="800000"/>
        </a:ln>
        <a:effectLst/>
      </xdr:spPr>
      <xdr:txBody>
        <a:bodyPr wrap="square"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100" b="1" i="0" u="none" strike="noStrike" kern="1200" cap="none" spc="0" normalizeH="0" baseline="0" noProof="0">
              <a:ln>
                <a:noFill/>
              </a:ln>
              <a:solidFill>
                <a:srgbClr val="E7E6E6">
                  <a:lumMod val="25000"/>
                </a:srgbClr>
              </a:solidFill>
              <a:effectLst/>
              <a:uLnTx/>
              <a:uFillTx/>
              <a:latin typeface="Calibri" panose="020F0502020204030204"/>
              <a:ea typeface="+mn-ea"/>
              <a:cs typeface="Arial" panose="020B0604020202020204" pitchFamily="34" charset="0"/>
            </a:rPr>
            <a:t>50,0%</a:t>
          </a:r>
        </a:p>
      </xdr:txBody>
    </xdr:sp>
    <xdr:clientData/>
  </xdr:twoCellAnchor>
  <xdr:twoCellAnchor>
    <xdr:from>
      <xdr:col>6</xdr:col>
      <xdr:colOff>638175</xdr:colOff>
      <xdr:row>15</xdr:row>
      <xdr:rowOff>57150</xdr:rowOff>
    </xdr:from>
    <xdr:to>
      <xdr:col>6</xdr:col>
      <xdr:colOff>638506</xdr:colOff>
      <xdr:row>17</xdr:row>
      <xdr:rowOff>98227</xdr:rowOff>
    </xdr:to>
    <xdr:cxnSp macro="">
      <xdr:nvCxnSpPr>
        <xdr:cNvPr id="92" name="Conector recto 91">
          <a:extLst>
            <a:ext uri="{FF2B5EF4-FFF2-40B4-BE49-F238E27FC236}">
              <a16:creationId xmlns:a16="http://schemas.microsoft.com/office/drawing/2014/main" id="{01238F20-9EDC-476F-9280-56CD9DBF5C67}"/>
            </a:ext>
          </a:extLst>
        </xdr:cNvPr>
        <xdr:cNvCxnSpPr>
          <a:cxnSpLocks/>
          <a:endCxn id="74" idx="0"/>
        </xdr:cNvCxnSpPr>
      </xdr:nvCxnSpPr>
      <xdr:spPr>
        <a:xfrm>
          <a:off x="5095875" y="2914650"/>
          <a:ext cx="331" cy="403027"/>
        </a:xfrm>
        <a:prstGeom prst="line">
          <a:avLst/>
        </a:prstGeom>
        <a:noFill/>
        <a:ln w="12700" cap="flat" cmpd="sng" algn="ctr">
          <a:solidFill>
            <a:srgbClr val="ED7D31"/>
          </a:solidFill>
          <a:prstDash val="solid"/>
          <a:miter lim="800000"/>
        </a:ln>
        <a:effectLst/>
      </xdr:spPr>
    </xdr:cxnSp>
    <xdr:clientData/>
  </xdr:twoCellAnchor>
  <xdr:twoCellAnchor>
    <xdr:from>
      <xdr:col>7</xdr:col>
      <xdr:colOff>57150</xdr:colOff>
      <xdr:row>13</xdr:row>
      <xdr:rowOff>21167</xdr:rowOff>
    </xdr:from>
    <xdr:to>
      <xdr:col>7</xdr:col>
      <xdr:colOff>67946</xdr:colOff>
      <xdr:row>15</xdr:row>
      <xdr:rowOff>47625</xdr:rowOff>
    </xdr:to>
    <xdr:cxnSp macro="">
      <xdr:nvCxnSpPr>
        <xdr:cNvPr id="93" name="Conector recto 92">
          <a:extLst>
            <a:ext uri="{FF2B5EF4-FFF2-40B4-BE49-F238E27FC236}">
              <a16:creationId xmlns:a16="http://schemas.microsoft.com/office/drawing/2014/main" id="{15F10144-9AB9-48F1-BE17-BE862ED11343}"/>
            </a:ext>
          </a:extLst>
        </xdr:cNvPr>
        <xdr:cNvCxnSpPr>
          <a:cxnSpLocks/>
          <a:stCxn id="66" idx="2"/>
        </xdr:cNvCxnSpPr>
      </xdr:nvCxnSpPr>
      <xdr:spPr>
        <a:xfrm flipH="1">
          <a:off x="5257800" y="2516717"/>
          <a:ext cx="10796" cy="388408"/>
        </a:xfrm>
        <a:prstGeom prst="line">
          <a:avLst/>
        </a:prstGeom>
        <a:noFill/>
        <a:ln w="12700" cap="flat" cmpd="sng" algn="ctr">
          <a:solidFill>
            <a:srgbClr val="ED7D31"/>
          </a:solidFill>
          <a:prstDash val="solid"/>
          <a:miter lim="800000"/>
        </a:ln>
        <a:effectLst/>
      </xdr:spPr>
    </xdr:cxnSp>
    <xdr:clientData/>
  </xdr:twoCellAnchor>
  <xdr:twoCellAnchor>
    <xdr:from>
      <xdr:col>6</xdr:col>
      <xdr:colOff>285116</xdr:colOff>
      <xdr:row>1</xdr:row>
      <xdr:rowOff>149226</xdr:rowOff>
    </xdr:from>
    <xdr:to>
      <xdr:col>8</xdr:col>
      <xdr:colOff>7408</xdr:colOff>
      <xdr:row>4</xdr:row>
      <xdr:rowOff>47626</xdr:rowOff>
    </xdr:to>
    <xdr:sp macro="" textlink="">
      <xdr:nvSpPr>
        <xdr:cNvPr id="94" name="106 Rectángulo">
          <a:extLst>
            <a:ext uri="{FF2B5EF4-FFF2-40B4-BE49-F238E27FC236}">
              <a16:creationId xmlns:a16="http://schemas.microsoft.com/office/drawing/2014/main" id="{646911ED-0002-43CC-9FCC-3EF99D5FA61B}"/>
            </a:ext>
          </a:extLst>
        </xdr:cNvPr>
        <xdr:cNvSpPr/>
      </xdr:nvSpPr>
      <xdr:spPr>
        <a:xfrm>
          <a:off x="4742816" y="358776"/>
          <a:ext cx="1084367" cy="555625"/>
        </a:xfrm>
        <a:prstGeom prst="rect">
          <a:avLst/>
        </a:prstGeom>
        <a:noFill/>
        <a:ln w="12700" cap="flat" cmpd="sng" algn="ctr">
          <a:noFill/>
          <a:prstDash val="solid"/>
          <a:miter lim="800000"/>
        </a:ln>
        <a:effectLst/>
      </xdr:spPr>
      <xdr:txBody>
        <a:bodyPr wrap="square" lIns="72000" rIns="7200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400" b="1" i="0" u="none" strike="noStrike" kern="1200" cap="none" spc="0" normalizeH="0" baseline="0" noProof="0">
              <a:ln>
                <a:noFill/>
              </a:ln>
              <a:solidFill>
                <a:srgbClr val="ED7D31"/>
              </a:solidFill>
              <a:effectLst/>
              <a:uLnTx/>
              <a:uFillTx/>
              <a:latin typeface="Calibri" panose="020F0502020204030204"/>
              <a:ea typeface="+mn-ea"/>
              <a:cs typeface="Arial" panose="020B0604020202020204" pitchFamily="34" charset="0"/>
            </a:rPr>
            <a:t>Celsia S.A.</a:t>
          </a:r>
          <a:endParaRPr kumimoji="0" lang="es-ES" sz="1400" b="1" i="0" u="none" strike="noStrike" kern="1200" cap="none" spc="0" normalizeH="0" baseline="30000" noProof="0">
            <a:ln>
              <a:noFill/>
            </a:ln>
            <a:solidFill>
              <a:srgbClr val="ED7D31"/>
            </a:solidFill>
            <a:effectLst/>
            <a:uLnTx/>
            <a:uFillTx/>
            <a:latin typeface="Calibri" panose="020F0502020204030204"/>
            <a:ea typeface="+mn-ea"/>
            <a:cs typeface="Arial" panose="020B0604020202020204" pitchFamily="34" charset="0"/>
          </a:endParaRPr>
        </a:p>
      </xdr:txBody>
    </xdr:sp>
    <xdr:clientData/>
  </xdr:twoCellAnchor>
  <xdr:twoCellAnchor>
    <xdr:from>
      <xdr:col>9</xdr:col>
      <xdr:colOff>0</xdr:colOff>
      <xdr:row>12</xdr:row>
      <xdr:rowOff>83494</xdr:rowOff>
    </xdr:from>
    <xdr:to>
      <xdr:col>9</xdr:col>
      <xdr:colOff>588434</xdr:colOff>
      <xdr:row>13</xdr:row>
      <xdr:rowOff>82550</xdr:rowOff>
    </xdr:to>
    <xdr:sp macro="" textlink="">
      <xdr:nvSpPr>
        <xdr:cNvPr id="95" name="51 Rectángulo">
          <a:extLst>
            <a:ext uri="{FF2B5EF4-FFF2-40B4-BE49-F238E27FC236}">
              <a16:creationId xmlns:a16="http://schemas.microsoft.com/office/drawing/2014/main" id="{07E1D138-DEB3-4B20-B424-9C9EFC8D1FD4}"/>
            </a:ext>
          </a:extLst>
        </xdr:cNvPr>
        <xdr:cNvSpPr/>
      </xdr:nvSpPr>
      <xdr:spPr>
        <a:xfrm>
          <a:off x="6619875" y="2398069"/>
          <a:ext cx="588434" cy="180031"/>
        </a:xfrm>
        <a:prstGeom prst="rect">
          <a:avLst/>
        </a:prstGeom>
        <a:noFill/>
        <a:ln w="12700" cap="flat" cmpd="sng" algn="ctr">
          <a:noFill/>
          <a:prstDash val="solid"/>
          <a:miter lim="800000"/>
        </a:ln>
        <a:effectLst/>
      </xdr:spPr>
      <xdr:txBody>
        <a:bodyPr wrap="square"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100" b="1" i="0" u="none" strike="noStrike" kern="1200" cap="none" spc="0" normalizeH="0" baseline="0" noProof="0">
              <a:ln>
                <a:noFill/>
              </a:ln>
              <a:solidFill>
                <a:srgbClr val="E7E6E6">
                  <a:lumMod val="25000"/>
                </a:srgbClr>
              </a:solidFill>
              <a:effectLst/>
              <a:uLnTx/>
              <a:uFillTx/>
              <a:latin typeface="Calibri" panose="020F0502020204030204"/>
              <a:ea typeface="+mn-ea"/>
              <a:cs typeface="Arial" panose="020B0604020202020204" pitchFamily="34" charset="0"/>
            </a:rPr>
            <a:t>17,5%</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76259</xdr:colOff>
      <xdr:row>1</xdr:row>
      <xdr:rowOff>19081</xdr:rowOff>
    </xdr:from>
    <xdr:to>
      <xdr:col>0</xdr:col>
      <xdr:colOff>679449</xdr:colOff>
      <xdr:row>3</xdr:row>
      <xdr:rowOff>104776</xdr:rowOff>
    </xdr:to>
    <xdr:pic>
      <xdr:nvPicPr>
        <xdr:cNvPr id="10" name="1 Imagen" descr="Recorte de pantalla">
          <a:extLst>
            <a:ext uri="{FF2B5EF4-FFF2-40B4-BE49-F238E27FC236}">
              <a16:creationId xmlns:a16="http://schemas.microsoft.com/office/drawing/2014/main" id="{00000000-0008-0000-0F00-00000A000000}"/>
            </a:ext>
          </a:extLst>
        </xdr:cNvPr>
        <xdr:cNvPicPr/>
      </xdr:nvPicPr>
      <xdr:blipFill>
        <a:blip xmlns:r="http://schemas.openxmlformats.org/officeDocument/2006/relationships" r:embed="rId1"/>
        <a:srcRect r="7309" b="5147"/>
        <a:stretch/>
      </xdr:blipFill>
      <xdr:spPr>
        <a:xfrm>
          <a:off x="76259" y="276256"/>
          <a:ext cx="603190" cy="492095"/>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75705</xdr:colOff>
      <xdr:row>1</xdr:row>
      <xdr:rowOff>15475</xdr:rowOff>
    </xdr:from>
    <xdr:to>
      <xdr:col>0</xdr:col>
      <xdr:colOff>590550</xdr:colOff>
      <xdr:row>2</xdr:row>
      <xdr:rowOff>177800</xdr:rowOff>
    </xdr:to>
    <xdr:pic>
      <xdr:nvPicPr>
        <xdr:cNvPr id="2" name="1 Imagen" descr="Recorte de pantalla">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r="7279" b="5182"/>
        <a:stretch/>
      </xdr:blipFill>
      <xdr:spPr>
        <a:xfrm>
          <a:off x="75705" y="186925"/>
          <a:ext cx="514845" cy="397275"/>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83045</xdr:colOff>
      <xdr:row>0</xdr:row>
      <xdr:rowOff>41675</xdr:rowOff>
    </xdr:from>
    <xdr:to>
      <xdr:col>0</xdr:col>
      <xdr:colOff>508000</xdr:colOff>
      <xdr:row>1</xdr:row>
      <xdr:rowOff>209551</xdr:rowOff>
    </xdr:to>
    <xdr:pic>
      <xdr:nvPicPr>
        <xdr:cNvPr id="3" name="1 Imagen" descr="Recorte de pantalla">
          <a:extLst>
            <a:ext uri="{FF2B5EF4-FFF2-40B4-BE49-F238E27FC236}">
              <a16:creationId xmlns:a16="http://schemas.microsoft.com/office/drawing/2014/main" id="{16ADFF32-1A81-4817-BFF8-A3A556523E36}"/>
            </a:ext>
          </a:extLst>
        </xdr:cNvPr>
        <xdr:cNvPicPr/>
      </xdr:nvPicPr>
      <xdr:blipFill>
        <a:blip xmlns:r="http://schemas.openxmlformats.org/officeDocument/2006/relationships" r:embed="rId1"/>
        <a:srcRect r="7279" b="5182"/>
        <a:stretch/>
      </xdr:blipFill>
      <xdr:spPr>
        <a:xfrm>
          <a:off x="83045" y="41675"/>
          <a:ext cx="424955" cy="339326"/>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92075</xdr:colOff>
      <xdr:row>0</xdr:row>
      <xdr:rowOff>82550</xdr:rowOff>
    </xdr:from>
    <xdr:to>
      <xdr:col>0</xdr:col>
      <xdr:colOff>666749</xdr:colOff>
      <xdr:row>2</xdr:row>
      <xdr:rowOff>130175</xdr:rowOff>
    </xdr:to>
    <xdr:pic>
      <xdr:nvPicPr>
        <xdr:cNvPr id="2" name="1 Imagen" descr="Recorte de pantalla">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rcRect r="7309" b="5159"/>
        <a:stretch/>
      </xdr:blipFill>
      <xdr:spPr>
        <a:xfrm>
          <a:off x="92075" y="82550"/>
          <a:ext cx="574674" cy="447675"/>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252360</xdr:colOff>
      <xdr:row>1</xdr:row>
      <xdr:rowOff>36720</xdr:rowOff>
    </xdr:from>
    <xdr:to>
      <xdr:col>1</xdr:col>
      <xdr:colOff>1150560</xdr:colOff>
      <xdr:row>5</xdr:row>
      <xdr:rowOff>2495</xdr:rowOff>
    </xdr:to>
    <xdr:pic>
      <xdr:nvPicPr>
        <xdr:cNvPr id="3" name="1 Imagen" descr="Recorte de pantalla">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srcRect r="7297" b="5185"/>
        <a:stretch/>
      </xdr:blipFill>
      <xdr:spPr>
        <a:xfrm>
          <a:off x="463680" y="446400"/>
          <a:ext cx="898200" cy="6832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200025</xdr:colOff>
      <xdr:row>0</xdr:row>
      <xdr:rowOff>57150</xdr:rowOff>
    </xdr:from>
    <xdr:to>
      <xdr:col>0</xdr:col>
      <xdr:colOff>587375</xdr:colOff>
      <xdr:row>1</xdr:row>
      <xdr:rowOff>200025</xdr:rowOff>
    </xdr:to>
    <xdr:pic>
      <xdr:nvPicPr>
        <xdr:cNvPr id="2" name="1 Imagen" descr="Recorte de pantalla">
          <a:extLst>
            <a:ext uri="{FF2B5EF4-FFF2-40B4-BE49-F238E27FC236}">
              <a16:creationId xmlns:a16="http://schemas.microsoft.com/office/drawing/2014/main" id="{8E7032C5-322D-4ED8-A1C9-F68661BF7525}"/>
            </a:ext>
          </a:extLst>
        </xdr:cNvPr>
        <xdr:cNvPicPr/>
      </xdr:nvPicPr>
      <xdr:blipFill>
        <a:blip xmlns:r="http://schemas.openxmlformats.org/officeDocument/2006/relationships" r:embed="rId1"/>
        <a:srcRect r="7309" b="5159"/>
        <a:stretch/>
      </xdr:blipFill>
      <xdr:spPr>
        <a:xfrm>
          <a:off x="200025" y="57150"/>
          <a:ext cx="387350" cy="32385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76320</xdr:colOff>
      <xdr:row>0</xdr:row>
      <xdr:rowOff>0</xdr:rowOff>
    </xdr:from>
    <xdr:to>
      <xdr:col>0</xdr:col>
      <xdr:colOff>552925</xdr:colOff>
      <xdr:row>1</xdr:row>
      <xdr:rowOff>183830</xdr:rowOff>
    </xdr:to>
    <xdr:pic>
      <xdr:nvPicPr>
        <xdr:cNvPr id="7" name="1 Imagen" descr="Recorte de pantalla">
          <a:extLst>
            <a:ext uri="{FF2B5EF4-FFF2-40B4-BE49-F238E27FC236}">
              <a16:creationId xmlns:a16="http://schemas.microsoft.com/office/drawing/2014/main" id="{00000000-0008-0000-0900-000007000000}"/>
            </a:ext>
          </a:extLst>
        </xdr:cNvPr>
        <xdr:cNvPicPr/>
      </xdr:nvPicPr>
      <xdr:blipFill>
        <a:blip xmlns:r="http://schemas.openxmlformats.org/officeDocument/2006/relationships" r:embed="rId1"/>
        <a:srcRect r="7268" b="5143"/>
        <a:stretch/>
      </xdr:blipFill>
      <xdr:spPr>
        <a:xfrm>
          <a:off x="76320" y="0"/>
          <a:ext cx="475200" cy="34884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fmdepcd1\Fvadmfid\WINDOWS\TEMP\Accionistas%20por%20Grupos%20a%20Jul%202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IONISTAS_A_JULIO_23-99"/>
      <sheetName val="ACCION POR GRU AL 6 DE AGOSTO"/>
      <sheetName val="ACCION POR GRU AL 23 DE JULIO"/>
      <sheetName val="Valorizacion"/>
      <sheetName val="EXTRA"/>
      <sheetName val="Sdo.Empres.Grupo."/>
    </sheetNames>
    <sheetDataSet>
      <sheetData sheetId="0"/>
      <sheetData sheetId="1"/>
      <sheetData sheetId="2">
        <row r="3">
          <cell r="C3" t="str">
            <v>NOMBRE O RAZÓN SOCIAL</v>
          </cell>
        </row>
      </sheetData>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D5752D"/>
      </a:accent2>
      <a:accent3>
        <a:srgbClr val="59595B"/>
      </a:accent3>
      <a:accent4>
        <a:srgbClr val="FFC000"/>
      </a:accent4>
      <a:accent5>
        <a:srgbClr val="13A2E1"/>
      </a:accent5>
      <a:accent6>
        <a:srgbClr val="00BE91"/>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hyperlink" Target="../../kit.xlsx"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kit.xlsx"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celsia.com/wp-content/uploads/2026/04/ReporteIntegradoCelsia2025_Abr23_compressed.pdf" TargetMode="External"/><Relationship Id="rId2" Type="http://schemas.openxmlformats.org/officeDocument/2006/relationships/hyperlink" Target="https://www.celsia.com/es/quienes-somos/sostenibilidad/reportes/" TargetMode="External"/><Relationship Id="rId1" Type="http://schemas.openxmlformats.org/officeDocument/2006/relationships/hyperlink" Target="https://app.powerbi.com/view?r=eyJrIjoiNGE5YjRkZGEtNGIxMy00MzlmLWE4YzktZGUxMzM2ODg3OWE0IiwidCI6IjI3&#8230;" TargetMode="External"/><Relationship Id="rId6" Type="http://schemas.openxmlformats.org/officeDocument/2006/relationships/drawing" Target="../drawings/drawing13.xml"/><Relationship Id="rId5" Type="http://schemas.openxmlformats.org/officeDocument/2006/relationships/hyperlink" Target="https://www.celsia.com/wp-content/uploads/2026/04/ReporteIntegradoCelsia2025_Abr23_compressed.pdf" TargetMode="External"/><Relationship Id="rId4" Type="http://schemas.openxmlformats.org/officeDocument/2006/relationships/hyperlink" Target="https://www.celsia.com/es/quienes-somos/gobierno-corporativo-celsi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elsia.com/es/inversionistas/celsia/renta-fija/" TargetMode="External"/><Relationship Id="rId13" Type="http://schemas.openxmlformats.org/officeDocument/2006/relationships/hyperlink" Target="https://www.xm.com.co/nuestra-empresa/informes/informes-de-la-operacion-y-el-mercado" TargetMode="External"/><Relationship Id="rId18" Type="http://schemas.openxmlformats.org/officeDocument/2006/relationships/hyperlink" Target="https://www.xm.com.co/transacciones/cargo-por-confiabilidad/obligaciones-de-energia-0" TargetMode="External"/><Relationship Id="rId3" Type="http://schemas.openxmlformats.org/officeDocument/2006/relationships/hyperlink" Target="http://www.celsia.com/es/nuestra-empresa/historia" TargetMode="External"/><Relationship Id="rId21" Type="http://schemas.openxmlformats.org/officeDocument/2006/relationships/drawing" Target="../drawings/drawing3.xml"/><Relationship Id="rId7" Type="http://schemas.openxmlformats.org/officeDocument/2006/relationships/hyperlink" Target="https://www.celsia.com/es/accionistas-e-inversionistas/informacion-financiera/reportes" TargetMode="External"/><Relationship Id="rId12" Type="http://schemas.openxmlformats.org/officeDocument/2006/relationships/hyperlink" Target="https://www.xm.com.co/transacciones/registros/registro-agentes-y-contactos/estructura-del-mercado" TargetMode="External"/><Relationship Id="rId17" Type="http://schemas.openxmlformats.org/officeDocument/2006/relationships/hyperlink" Target="http://www.cpc.ncep.noaa.gov/products/precip/CWlink/MJO/enso.shtml" TargetMode="External"/><Relationship Id="rId2" Type="http://schemas.openxmlformats.org/officeDocument/2006/relationships/hyperlink" Target="https://www.celsia.com/es/quienes-somos/que-hacemos/" TargetMode="External"/><Relationship Id="rId16" Type="http://schemas.openxmlformats.org/officeDocument/2006/relationships/hyperlink" Target="http://www.bom.gov.au/climate/enso/" TargetMode="External"/><Relationship Id="rId20" Type="http://schemas.openxmlformats.org/officeDocument/2006/relationships/hyperlink" Target="https://gestornormativo.creg.gov.co/gestor/entorno/conceptos_juridicos_por_orden_cronologico.html" TargetMode="External"/><Relationship Id="rId1" Type="http://schemas.openxmlformats.org/officeDocument/2006/relationships/hyperlink" Target="https://www.xm.com.co/nuestra-empresa/nosotros/que-hacemos" TargetMode="External"/><Relationship Id="rId6" Type="http://schemas.openxmlformats.org/officeDocument/2006/relationships/hyperlink" Target="https://www.celsia.com/es/quienes-somos/sostenibilidad/" TargetMode="External"/><Relationship Id="rId11" Type="http://schemas.openxmlformats.org/officeDocument/2006/relationships/hyperlink" Target="https://www.xm.com.co/portal-de-indicadores" TargetMode="External"/><Relationship Id="rId5" Type="http://schemas.openxmlformats.org/officeDocument/2006/relationships/hyperlink" Target="https://www.celsia.com/es/inversionistas/celsia/presentaciones/" TargetMode="External"/><Relationship Id="rId15" Type="http://schemas.openxmlformats.org/officeDocument/2006/relationships/hyperlink" Target="https://www.ideam.gov.co/sala-de-prensa/boletines/Bolet&#237;n-de-predicci&#243;n-clim&#225;tica" TargetMode="External"/><Relationship Id="rId10" Type="http://schemas.openxmlformats.org/officeDocument/2006/relationships/hyperlink" Target="http://www.superfinanciera.gov.co/" TargetMode="External"/><Relationship Id="rId19" Type="http://schemas.openxmlformats.org/officeDocument/2006/relationships/hyperlink" Target="https://www.upme.gov.co/simec/planeacion-energetica/proyeccion-de-demanda-v2/" TargetMode="External"/><Relationship Id="rId4" Type="http://schemas.openxmlformats.org/officeDocument/2006/relationships/hyperlink" Target="https://www.celsia.com/es/centrales-hidroelectricas/" TargetMode="External"/><Relationship Id="rId9" Type="http://schemas.openxmlformats.org/officeDocument/2006/relationships/hyperlink" Target="https://www.celsia.com/es/accionistas-e-inversionistas/epsa/informacion-financiera" TargetMode="External"/><Relationship Id="rId14" Type="http://schemas.openxmlformats.org/officeDocument/2006/relationships/hyperlink" Target="https://www.xm.com.co/proveedores/informaci&#243;n-de-inter&#233;s/glosario"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5752D"/>
    <pageSetUpPr fitToPage="1"/>
  </sheetPr>
  <dimension ref="B2:C30"/>
  <sheetViews>
    <sheetView showGridLines="0" tabSelected="1" zoomScaleNormal="100" workbookViewId="0">
      <selection activeCell="B10" sqref="B10:C10"/>
    </sheetView>
  </sheetViews>
  <sheetFormatPr baseColWidth="10" defaultColWidth="10.6328125" defaultRowHeight="14.5"/>
  <cols>
    <col min="1" max="1" width="6.08984375" customWidth="1"/>
    <col min="2" max="2" width="34" customWidth="1"/>
    <col min="3" max="3" width="68" customWidth="1"/>
  </cols>
  <sheetData>
    <row r="2" spans="2:3" ht="15" customHeight="1">
      <c r="B2" s="375"/>
    </row>
    <row r="3" spans="2:3" ht="26.25" customHeight="1">
      <c r="B3" s="381" t="s">
        <v>992</v>
      </c>
      <c r="C3" s="377"/>
    </row>
    <row r="4" spans="2:3" ht="17.25" customHeight="1">
      <c r="B4" s="382" t="s">
        <v>993</v>
      </c>
      <c r="C4" s="378"/>
    </row>
    <row r="5" spans="2:3" ht="15" customHeight="1">
      <c r="B5" s="380" t="s">
        <v>1008</v>
      </c>
      <c r="C5" s="379"/>
    </row>
    <row r="6" spans="2:3" ht="15" customHeight="1">
      <c r="B6" s="375"/>
    </row>
    <row r="7" spans="2:3" ht="18" customHeight="1">
      <c r="B7" s="818" t="s">
        <v>994</v>
      </c>
      <c r="C7" s="818"/>
    </row>
    <row r="8" spans="2:3" ht="15" customHeight="1">
      <c r="B8" s="819" t="s">
        <v>0</v>
      </c>
      <c r="C8" s="819"/>
    </row>
    <row r="10" spans="2:3" s="385" customFormat="1" ht="15.5" customHeight="1">
      <c r="B10" s="817" t="s">
        <v>1</v>
      </c>
      <c r="C10" s="817"/>
    </row>
    <row r="11" spans="2:3" s="385" customFormat="1" ht="18.5" customHeight="1">
      <c r="B11" s="386" t="s">
        <v>2</v>
      </c>
      <c r="C11" s="376" t="s">
        <v>997</v>
      </c>
    </row>
    <row r="12" spans="2:3" s="385" customFormat="1" ht="19" customHeight="1">
      <c r="B12" s="387" t="s">
        <v>3</v>
      </c>
      <c r="C12" s="384" t="s">
        <v>4</v>
      </c>
    </row>
    <row r="13" spans="2:3" s="385" customFormat="1" ht="14"/>
    <row r="14" spans="2:3" s="385" customFormat="1" ht="15.5" customHeight="1">
      <c r="B14" s="817" t="s">
        <v>5</v>
      </c>
      <c r="C14" s="817"/>
    </row>
    <row r="15" spans="2:3" s="385" customFormat="1" ht="18.5" customHeight="1">
      <c r="B15" s="386" t="s">
        <v>6</v>
      </c>
      <c r="C15" s="376" t="s">
        <v>7</v>
      </c>
    </row>
    <row r="16" spans="2:3" s="385" customFormat="1" ht="19" customHeight="1">
      <c r="B16" s="496" t="s">
        <v>1034</v>
      </c>
      <c r="C16" s="384" t="s">
        <v>8</v>
      </c>
    </row>
    <row r="17" spans="2:3" s="385" customFormat="1" ht="19" customHeight="1">
      <c r="B17" s="386" t="s">
        <v>11</v>
      </c>
      <c r="C17" s="376" t="s">
        <v>12</v>
      </c>
    </row>
    <row r="18" spans="2:3" s="385" customFormat="1" ht="18.5" customHeight="1">
      <c r="B18" s="387" t="s">
        <v>13</v>
      </c>
      <c r="C18" s="384" t="s">
        <v>14</v>
      </c>
    </row>
    <row r="19" spans="2:3" s="385" customFormat="1" ht="19" customHeight="1">
      <c r="B19" s="386" t="s">
        <v>15</v>
      </c>
      <c r="C19" s="376" t="s">
        <v>16</v>
      </c>
    </row>
    <row r="20" spans="2:3" s="385" customFormat="1" ht="18.5" customHeight="1">
      <c r="B20" s="387" t="s">
        <v>9</v>
      </c>
      <c r="C20" s="384" t="s">
        <v>10</v>
      </c>
    </row>
    <row r="21" spans="2:3" s="385" customFormat="1" ht="14">
      <c r="B21" s="388"/>
    </row>
    <row r="22" spans="2:3" s="385" customFormat="1" ht="15.5" customHeight="1">
      <c r="B22" s="817" t="s">
        <v>17</v>
      </c>
      <c r="C22" s="817"/>
    </row>
    <row r="23" spans="2:3" s="385" customFormat="1" ht="18.5" customHeight="1">
      <c r="B23" s="386" t="s">
        <v>18</v>
      </c>
      <c r="C23" s="376" t="s">
        <v>19</v>
      </c>
    </row>
    <row r="24" spans="2:3" s="385" customFormat="1" ht="19" customHeight="1">
      <c r="B24" s="387" t="s">
        <v>20</v>
      </c>
      <c r="C24" s="384" t="s">
        <v>21</v>
      </c>
    </row>
    <row r="25" spans="2:3" s="385" customFormat="1" ht="18.5" customHeight="1">
      <c r="B25" s="386" t="s">
        <v>22</v>
      </c>
      <c r="C25" s="376" t="s">
        <v>23</v>
      </c>
    </row>
    <row r="26" spans="2:3" s="385" customFormat="1" ht="19" customHeight="1">
      <c r="B26" s="387" t="s">
        <v>24</v>
      </c>
      <c r="C26" s="384" t="s">
        <v>25</v>
      </c>
    </row>
    <row r="27" spans="2:3" s="385" customFormat="1" ht="18.5" customHeight="1">
      <c r="B27" s="386" t="s">
        <v>26</v>
      </c>
      <c r="C27" s="376" t="s">
        <v>27</v>
      </c>
    </row>
    <row r="28" spans="2:3" s="385" customFormat="1" ht="14"/>
    <row r="29" spans="2:3" s="385" customFormat="1" ht="15.5" customHeight="1">
      <c r="B29" s="817" t="s">
        <v>28</v>
      </c>
      <c r="C29" s="817"/>
    </row>
    <row r="30" spans="2:3" s="385" customFormat="1" ht="18.5" customHeight="1">
      <c r="B30" s="386" t="s">
        <v>29</v>
      </c>
      <c r="C30" s="376" t="s">
        <v>30</v>
      </c>
    </row>
  </sheetData>
  <mergeCells count="6">
    <mergeCell ref="B22:C22"/>
    <mergeCell ref="B29:C29"/>
    <mergeCell ref="B7:C7"/>
    <mergeCell ref="B8:C8"/>
    <mergeCell ref="B10:C10"/>
    <mergeCell ref="B14:C14"/>
  </mergeCells>
  <hyperlinks>
    <hyperlink ref="B11" location="'Estructura societaria'!A1" display="Estructura societaria" xr:uid="{00000000-0004-0000-0000-000000000000}"/>
    <hyperlink ref="B12" location="'Fuentes info Col'!A1" display="Fuentes info Col" xr:uid="{00000000-0004-0000-0000-000001000000}"/>
    <hyperlink ref="B15" location="'EEFF Consolidados'!A1" display="EEFF Consolidados" xr:uid="{00000000-0004-0000-0000-000002000000}"/>
    <hyperlink ref="B16" location="'EEFF por compañía'!A1" display="EEFF por compañía" xr:uid="{00000000-0004-0000-0000-000003000000}"/>
    <hyperlink ref="B20" location="'EEFF anteriores - Colgaaps'!A1" display="EEFF anteriores - Colgaaps" xr:uid="{00000000-0004-0000-0000-000004000000}"/>
    <hyperlink ref="B17" location="'Flujo de Efectivo'!A1" display="Flujo de Efectivo" xr:uid="{00000000-0004-0000-0000-000005000000}"/>
    <hyperlink ref="B18" location="'Anexos Fros'!A1" display="Anexos Fros" xr:uid="{00000000-0004-0000-0000-000006000000}"/>
    <hyperlink ref="B19" location="'Deuda 1T2026'!A1" display="Deuda 1T2026" xr:uid="{00000000-0004-0000-0000-000007000000}"/>
    <hyperlink ref="B23" location="'Negocios Colombia'!A1" display="Negocios Colombia" xr:uid="{00000000-0004-0000-0000-000008000000}"/>
    <hyperlink ref="B24" location="'Gestión de Activos'!A1" display="Gestión de Activos" xr:uid="{00000000-0004-0000-0000-000009000000}"/>
    <hyperlink ref="B25" location="'Anexos Ops'!A1" display="Anexos Ops" xr:uid="{00000000-0004-0000-0000-00000A000000}"/>
    <hyperlink ref="B26" location="'DES activos y OEFs'!A1" display="DES activos y OEFs" xr:uid="{00000000-0004-0000-0000-00000B000000}"/>
    <hyperlink ref="B27" location="'PIPELINE'!A1" display="PIPELINE" xr:uid="{00000000-0004-0000-0000-00000C000000}"/>
    <hyperlink ref="B30" location="'ESG'!A1" display="ESG" xr:uid="{00000000-0004-0000-0000-00000D000000}"/>
  </hyperlinks>
  <pageMargins left="0.7" right="0.7" top="0.75" bottom="0.75" header="0.511811023622047" footer="0.511811023622047"/>
  <pageSetup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A1:W160"/>
  <sheetViews>
    <sheetView showGridLines="0" zoomScale="110" zoomScaleNormal="110" workbookViewId="0">
      <pane xSplit="3" ySplit="2" topLeftCell="L3" activePane="bottomRight" state="frozen"/>
      <selection pane="topRight" activeCell="H1" sqref="H1"/>
      <selection pane="bottomLeft" activeCell="A48" sqref="A48"/>
      <selection pane="bottomRight" activeCell="B2" sqref="B2:C2"/>
    </sheetView>
  </sheetViews>
  <sheetFormatPr baseColWidth="10" defaultColWidth="11.453125" defaultRowHeight="10" outlineLevelRow="1"/>
  <cols>
    <col min="1" max="1" width="7.7265625" style="2" customWidth="1"/>
    <col min="2" max="2" width="31.90625" style="2" customWidth="1"/>
    <col min="3" max="3" width="26.6328125" style="439" customWidth="1"/>
    <col min="4" max="5" width="12.7265625" style="2" customWidth="1"/>
    <col min="6" max="6" width="11.453125" style="2"/>
    <col min="7" max="7" width="14.26953125" style="2" customWidth="1"/>
    <col min="8" max="8" width="11.81640625" style="2" customWidth="1"/>
    <col min="9" max="10" width="12.7265625" style="2" customWidth="1"/>
    <col min="11" max="11" width="12.6328125" style="2" customWidth="1"/>
    <col min="12" max="12" width="11.81640625" style="2" customWidth="1"/>
    <col min="13" max="14" width="12.7265625" style="2" customWidth="1"/>
    <col min="15" max="15" width="12.6328125" style="2" customWidth="1"/>
    <col min="16" max="16" width="14.26953125" style="2" customWidth="1"/>
    <col min="17" max="18" width="12.7265625" style="2" customWidth="1"/>
    <col min="19" max="19" width="12.6328125" style="2" customWidth="1"/>
    <col min="20" max="20" width="11.81640625" style="2" customWidth="1"/>
    <col min="21" max="21" width="12.7265625" style="2" customWidth="1"/>
    <col min="22" max="16384" width="11.453125" style="2"/>
  </cols>
  <sheetData>
    <row r="1" spans="2:21" ht="16" customHeight="1">
      <c r="B1" s="5" t="s">
        <v>31</v>
      </c>
      <c r="C1" s="497"/>
      <c r="L1" s="31"/>
      <c r="M1" s="31"/>
      <c r="N1" s="31"/>
      <c r="O1" s="31"/>
      <c r="P1" s="32"/>
      <c r="Q1" s="498"/>
      <c r="R1" s="32"/>
      <c r="S1" s="32"/>
      <c r="T1" s="32"/>
      <c r="U1" s="498"/>
    </row>
    <row r="2" spans="2:21" s="725" customFormat="1" ht="18" customHeight="1">
      <c r="B2" s="828" t="s">
        <v>18</v>
      </c>
      <c r="C2" s="828"/>
      <c r="D2" s="724" t="s">
        <v>93</v>
      </c>
      <c r="E2" s="724" t="s">
        <v>94</v>
      </c>
      <c r="F2" s="724" t="s">
        <v>95</v>
      </c>
      <c r="G2" s="724" t="s">
        <v>96</v>
      </c>
      <c r="H2" s="724" t="s">
        <v>97</v>
      </c>
      <c r="I2" s="724" t="s">
        <v>98</v>
      </c>
      <c r="J2" s="724" t="s">
        <v>99</v>
      </c>
      <c r="K2" s="724" t="s">
        <v>100</v>
      </c>
      <c r="L2" s="724" t="s">
        <v>101</v>
      </c>
      <c r="M2" s="724" t="s">
        <v>102</v>
      </c>
      <c r="N2" s="724" t="s">
        <v>103</v>
      </c>
      <c r="O2" s="724" t="s">
        <v>104</v>
      </c>
      <c r="P2" s="724" t="s">
        <v>105</v>
      </c>
      <c r="Q2" s="724" t="s">
        <v>106</v>
      </c>
      <c r="R2" s="724" t="s">
        <v>107</v>
      </c>
      <c r="S2" s="724" t="s">
        <v>108</v>
      </c>
      <c r="T2" s="724" t="s">
        <v>109</v>
      </c>
      <c r="U2" s="724" t="s">
        <v>447</v>
      </c>
    </row>
    <row r="3" spans="2:21" s="502" customFormat="1" ht="12.75" customHeight="1">
      <c r="B3" s="499" t="s">
        <v>110</v>
      </c>
      <c r="C3" s="500" t="s">
        <v>111</v>
      </c>
      <c r="D3" s="501"/>
      <c r="E3" s="501"/>
      <c r="F3" s="501"/>
      <c r="J3" s="503"/>
      <c r="K3" s="503"/>
      <c r="N3" s="503"/>
      <c r="O3" s="503"/>
      <c r="R3" s="503"/>
      <c r="S3" s="503"/>
    </row>
    <row r="4" spans="2:21" s="502" customFormat="1" ht="12.75" customHeight="1">
      <c r="B4" s="499"/>
      <c r="C4" s="500"/>
      <c r="D4" s="501"/>
      <c r="E4" s="501"/>
      <c r="F4" s="501"/>
      <c r="J4" s="503"/>
      <c r="K4" s="503"/>
      <c r="N4" s="503"/>
      <c r="O4" s="503"/>
      <c r="Q4" s="504"/>
      <c r="R4" s="503"/>
      <c r="S4" s="503"/>
      <c r="U4" s="504"/>
    </row>
    <row r="5" spans="2:21" ht="13.5" customHeight="1">
      <c r="B5" s="505" t="s">
        <v>370</v>
      </c>
      <c r="C5" s="506"/>
      <c r="D5" s="558" t="str">
        <f t="shared" ref="D5:U5" si="0">+D$2</f>
        <v>1T22</v>
      </c>
      <c r="E5" s="558" t="str">
        <f t="shared" si="0"/>
        <v>2T22</v>
      </c>
      <c r="F5" s="558" t="str">
        <f t="shared" si="0"/>
        <v>3T22</v>
      </c>
      <c r="G5" s="558" t="str">
        <f t="shared" si="0"/>
        <v>4T22</v>
      </c>
      <c r="H5" s="558" t="str">
        <f t="shared" si="0"/>
        <v>1T23</v>
      </c>
      <c r="I5" s="558" t="str">
        <f t="shared" si="0"/>
        <v>2T23</v>
      </c>
      <c r="J5" s="558" t="str">
        <f t="shared" si="0"/>
        <v>3T23</v>
      </c>
      <c r="K5" s="558" t="str">
        <f t="shared" si="0"/>
        <v>4T23</v>
      </c>
      <c r="L5" s="558" t="str">
        <f t="shared" si="0"/>
        <v>1T24</v>
      </c>
      <c r="M5" s="558" t="str">
        <f t="shared" si="0"/>
        <v>2T24</v>
      </c>
      <c r="N5" s="558" t="str">
        <f t="shared" si="0"/>
        <v>3T24</v>
      </c>
      <c r="O5" s="558" t="str">
        <f t="shared" si="0"/>
        <v>4T24</v>
      </c>
      <c r="P5" s="558" t="str">
        <f t="shared" si="0"/>
        <v>1T25</v>
      </c>
      <c r="Q5" s="558" t="str">
        <f t="shared" si="0"/>
        <v>2T25</v>
      </c>
      <c r="R5" s="558" t="str">
        <f t="shared" si="0"/>
        <v>3T25</v>
      </c>
      <c r="S5" s="558" t="str">
        <f t="shared" si="0"/>
        <v>4T25</v>
      </c>
      <c r="T5" s="558" t="str">
        <f t="shared" si="0"/>
        <v>1T26</v>
      </c>
      <c r="U5" s="558" t="str">
        <f t="shared" si="0"/>
        <v>2T26</v>
      </c>
    </row>
    <row r="6" spans="2:21" s="510" customFormat="1" ht="13.5" customHeight="1">
      <c r="B6" s="507" t="s">
        <v>371</v>
      </c>
      <c r="C6" s="508" t="s">
        <v>372</v>
      </c>
      <c r="D6" s="509">
        <f t="shared" ref="D6:T6" si="1">+D7+D17</f>
        <v>544489.05839299946</v>
      </c>
      <c r="E6" s="509">
        <f t="shared" si="1"/>
        <v>423368.65014000004</v>
      </c>
      <c r="F6" s="509">
        <f t="shared" si="1"/>
        <v>434204.23366699956</v>
      </c>
      <c r="G6" s="509">
        <f t="shared" si="1"/>
        <v>583216.47987100121</v>
      </c>
      <c r="H6" s="509">
        <f t="shared" si="1"/>
        <v>717903.23791199992</v>
      </c>
      <c r="I6" s="509">
        <f t="shared" si="1"/>
        <v>557020.84659900097</v>
      </c>
      <c r="J6" s="509">
        <f t="shared" si="1"/>
        <v>680911.51562400092</v>
      </c>
      <c r="K6" s="509">
        <f t="shared" si="1"/>
        <v>834322.65872700035</v>
      </c>
      <c r="L6" s="509">
        <f t="shared" si="1"/>
        <v>615074.5992130005</v>
      </c>
      <c r="M6" s="509">
        <f t="shared" si="1"/>
        <v>787233.22205800028</v>
      </c>
      <c r="N6" s="509">
        <f t="shared" si="1"/>
        <v>646175.24989700015</v>
      </c>
      <c r="O6" s="509">
        <f t="shared" si="1"/>
        <v>1161564.2243660004</v>
      </c>
      <c r="P6" s="509">
        <f t="shared" si="1"/>
        <v>688047.1513449999</v>
      </c>
      <c r="Q6" s="509">
        <f t="shared" si="1"/>
        <v>489925.25483300007</v>
      </c>
      <c r="R6" s="509">
        <f t="shared" si="1"/>
        <v>511638.28287300013</v>
      </c>
      <c r="S6" s="509">
        <f t="shared" si="1"/>
        <v>535556.26424400019</v>
      </c>
      <c r="T6" s="509">
        <f t="shared" si="1"/>
        <v>506580.75916600006</v>
      </c>
      <c r="U6" s="509">
        <f t="shared" ref="U6" si="2">+U7+U17</f>
        <v>565379.53002700012</v>
      </c>
    </row>
    <row r="7" spans="2:21" s="33" customFormat="1" ht="13.5" customHeight="1">
      <c r="B7" s="511" t="s">
        <v>373</v>
      </c>
      <c r="C7" s="512" t="s">
        <v>374</v>
      </c>
      <c r="D7" s="513">
        <f t="shared" ref="D7:T7" si="3">+D8+D11+D14</f>
        <v>543735.21162199951</v>
      </c>
      <c r="E7" s="513">
        <f t="shared" si="3"/>
        <v>418287.91226300003</v>
      </c>
      <c r="F7" s="513">
        <f t="shared" si="3"/>
        <v>433632.65955999953</v>
      </c>
      <c r="G7" s="513">
        <f t="shared" si="3"/>
        <v>577126.29713600117</v>
      </c>
      <c r="H7" s="513">
        <f t="shared" si="3"/>
        <v>715678.51639899996</v>
      </c>
      <c r="I7" s="513">
        <f t="shared" si="3"/>
        <v>553022.56811200094</v>
      </c>
      <c r="J7" s="513">
        <f t="shared" si="3"/>
        <v>668722.44318400091</v>
      </c>
      <c r="K7" s="513">
        <f t="shared" si="3"/>
        <v>836901.73116700037</v>
      </c>
      <c r="L7" s="513">
        <f t="shared" si="3"/>
        <v>609663.5992130005</v>
      </c>
      <c r="M7" s="513">
        <f t="shared" si="3"/>
        <v>809181.22205800028</v>
      </c>
      <c r="N7" s="513">
        <f t="shared" si="3"/>
        <v>665332.24989700015</v>
      </c>
      <c r="O7" s="513">
        <f t="shared" si="3"/>
        <v>1129445.2243660004</v>
      </c>
      <c r="P7" s="513">
        <f t="shared" si="3"/>
        <v>684008.1513449999</v>
      </c>
      <c r="Q7" s="513">
        <f t="shared" si="3"/>
        <v>487564.25483300007</v>
      </c>
      <c r="R7" s="513">
        <f t="shared" si="3"/>
        <v>509775.28287300013</v>
      </c>
      <c r="S7" s="513">
        <f t="shared" si="3"/>
        <v>533798.26424400019</v>
      </c>
      <c r="T7" s="513">
        <f t="shared" si="3"/>
        <v>504163.2542330001</v>
      </c>
      <c r="U7" s="513">
        <f t="shared" ref="U7" si="4">+U8+U11+U14</f>
        <v>564937.03496000008</v>
      </c>
    </row>
    <row r="8" spans="2:21" s="510" customFormat="1" ht="13.5" customHeight="1">
      <c r="B8" s="514" t="s">
        <v>375</v>
      </c>
      <c r="C8" s="528" t="s">
        <v>376</v>
      </c>
      <c r="D8" s="510">
        <f t="shared" ref="D8:T8" si="5">+D9*D10</f>
        <v>247754.62814399967</v>
      </c>
      <c r="E8" s="510">
        <f t="shared" si="5"/>
        <v>270914.09135700029</v>
      </c>
      <c r="F8" s="510">
        <f t="shared" si="5"/>
        <v>263898.57460999966</v>
      </c>
      <c r="G8" s="510">
        <f t="shared" si="5"/>
        <v>277470.07225600083</v>
      </c>
      <c r="H8" s="510">
        <f t="shared" si="5"/>
        <v>297195.22087199992</v>
      </c>
      <c r="I8" s="510">
        <f t="shared" si="5"/>
        <v>300047.85258100036</v>
      </c>
      <c r="J8" s="510">
        <f t="shared" si="5"/>
        <v>317768.7403150007</v>
      </c>
      <c r="K8" s="510">
        <f t="shared" si="5"/>
        <v>373918.44641000003</v>
      </c>
      <c r="L8" s="510">
        <f t="shared" si="5"/>
        <v>394581.9246560001</v>
      </c>
      <c r="M8" s="510">
        <f t="shared" si="5"/>
        <v>345848.74164700048</v>
      </c>
      <c r="N8" s="510">
        <f t="shared" si="5"/>
        <v>354817.50334200001</v>
      </c>
      <c r="O8" s="510">
        <f t="shared" si="5"/>
        <v>433457.96799800004</v>
      </c>
      <c r="P8" s="510">
        <f t="shared" si="5"/>
        <v>442620.64498199977</v>
      </c>
      <c r="Q8" s="510">
        <f t="shared" si="5"/>
        <v>345788.76037299982</v>
      </c>
      <c r="R8" s="510">
        <f t="shared" si="5"/>
        <v>361480.20109900017</v>
      </c>
      <c r="S8" s="510">
        <f t="shared" si="5"/>
        <v>361245.44961800013</v>
      </c>
      <c r="T8" s="510">
        <f t="shared" si="5"/>
        <v>329359.3715480002</v>
      </c>
      <c r="U8" s="510">
        <f t="shared" ref="U8" si="6">+U9*U10</f>
        <v>369926.17302099994</v>
      </c>
    </row>
    <row r="9" spans="2:21" s="33" customFormat="1" ht="13.5" customHeight="1">
      <c r="B9" s="516" t="s">
        <v>377</v>
      </c>
      <c r="C9" s="559" t="s">
        <v>377</v>
      </c>
      <c r="D9" s="517">
        <v>962.56959999999901</v>
      </c>
      <c r="E9" s="517">
        <v>997.41143731</v>
      </c>
      <c r="F9" s="517">
        <v>948.59542708000004</v>
      </c>
      <c r="G9" s="517">
        <v>997.20820432999903</v>
      </c>
      <c r="H9" s="517">
        <v>1041.0800975300001</v>
      </c>
      <c r="I9" s="517">
        <v>1073.0995301299999</v>
      </c>
      <c r="J9" s="517">
        <v>1050.1295484100001</v>
      </c>
      <c r="K9" s="517">
        <v>1187.32605315</v>
      </c>
      <c r="L9" s="517">
        <v>1233.77486318</v>
      </c>
      <c r="M9" s="517">
        <v>1166.6731320399999</v>
      </c>
      <c r="N9" s="517">
        <v>1090.2549463800001</v>
      </c>
      <c r="O9" s="517">
        <v>1228.6204451399999</v>
      </c>
      <c r="P9" s="517">
        <v>1392.9773442400001</v>
      </c>
      <c r="Q9" s="517">
        <v>1355.8327376899999</v>
      </c>
      <c r="R9" s="517">
        <v>1335.9521766800001</v>
      </c>
      <c r="S9" s="517">
        <v>1342.66440281</v>
      </c>
      <c r="T9" s="517">
        <v>1411.98452273</v>
      </c>
      <c r="U9" s="517">
        <v>1133.545092969998</v>
      </c>
    </row>
    <row r="10" spans="2:21" s="33" customFormat="1" ht="13.5" customHeight="1">
      <c r="B10" s="518" t="s">
        <v>378</v>
      </c>
      <c r="C10" s="560" t="s">
        <v>379</v>
      </c>
      <c r="D10" s="33">
        <v>257.38879364567498</v>
      </c>
      <c r="E10" s="33">
        <v>271.61718947964999</v>
      </c>
      <c r="F10" s="33">
        <v>278.19929031530501</v>
      </c>
      <c r="G10" s="33">
        <v>278.24688069271002</v>
      </c>
      <c r="H10" s="33">
        <v>285.46816097734097</v>
      </c>
      <c r="I10" s="33">
        <v>279.60859562080998</v>
      </c>
      <c r="J10" s="33">
        <v>302.599560974295</v>
      </c>
      <c r="K10" s="33">
        <v>314.92482239228798</v>
      </c>
      <c r="L10" s="33">
        <v>319.81679675251502</v>
      </c>
      <c r="M10" s="33">
        <v>296.44013575787301</v>
      </c>
      <c r="N10" s="33">
        <v>325.44452517285902</v>
      </c>
      <c r="O10" s="33">
        <v>352.80054935811199</v>
      </c>
      <c r="P10" s="33">
        <v>317.75150314701699</v>
      </c>
      <c r="Q10" s="33">
        <v>255.03791932486999</v>
      </c>
      <c r="R10" s="33">
        <v>270.57869840619702</v>
      </c>
      <c r="S10" s="33">
        <v>269.05118573335699</v>
      </c>
      <c r="T10" s="33">
        <v>233.25990210657599</v>
      </c>
      <c r="U10" s="33">
        <v>326.34447038340357</v>
      </c>
    </row>
    <row r="11" spans="2:21" s="510" customFormat="1" ht="13.5" customHeight="1">
      <c r="B11" s="520" t="s">
        <v>380</v>
      </c>
      <c r="C11" s="529" t="s">
        <v>381</v>
      </c>
      <c r="D11" s="521">
        <f t="shared" ref="D11:U11" si="7">+D12*D13</f>
        <v>232974.62153699988</v>
      </c>
      <c r="E11" s="521">
        <f t="shared" si="7"/>
        <v>78608.98483599977</v>
      </c>
      <c r="F11" s="521">
        <f t="shared" si="7"/>
        <v>103415.81552699987</v>
      </c>
      <c r="G11" s="521">
        <f t="shared" si="7"/>
        <v>193117.59858400011</v>
      </c>
      <c r="H11" s="521">
        <f t="shared" si="7"/>
        <v>306931.62072199973</v>
      </c>
      <c r="I11" s="521">
        <f t="shared" si="7"/>
        <v>158850.8662970002</v>
      </c>
      <c r="J11" s="521">
        <f t="shared" si="7"/>
        <v>267494.576115</v>
      </c>
      <c r="K11" s="521">
        <f t="shared" si="7"/>
        <v>372754.52282600012</v>
      </c>
      <c r="L11" s="521">
        <f t="shared" si="7"/>
        <v>143798.838116</v>
      </c>
      <c r="M11" s="521">
        <f t="shared" si="7"/>
        <v>383318.11403599987</v>
      </c>
      <c r="N11" s="521">
        <f t="shared" si="7"/>
        <v>223312.65925099995</v>
      </c>
      <c r="O11" s="521">
        <f t="shared" si="7"/>
        <v>491734.07875600026</v>
      </c>
      <c r="P11" s="521">
        <f t="shared" si="7"/>
        <v>162037.32150900015</v>
      </c>
      <c r="Q11" s="521">
        <f t="shared" si="7"/>
        <v>59037.49923300009</v>
      </c>
      <c r="R11" s="521">
        <f t="shared" si="7"/>
        <v>64382.894561000016</v>
      </c>
      <c r="S11" s="521">
        <f t="shared" si="7"/>
        <v>95275.428030999858</v>
      </c>
      <c r="T11" s="521">
        <f t="shared" si="7"/>
        <v>101247.30679299991</v>
      </c>
      <c r="U11" s="521">
        <f t="shared" si="7"/>
        <v>110381.56055000008</v>
      </c>
    </row>
    <row r="12" spans="2:21" s="33" customFormat="1" ht="13.5" customHeight="1">
      <c r="B12" s="518" t="s">
        <v>377</v>
      </c>
      <c r="C12" s="560" t="s">
        <v>377</v>
      </c>
      <c r="D12" s="33">
        <v>760.97531761000005</v>
      </c>
      <c r="E12" s="33">
        <v>611.04385308999997</v>
      </c>
      <c r="F12" s="33">
        <v>580.80785170000001</v>
      </c>
      <c r="G12" s="33">
        <v>684.78216631999999</v>
      </c>
      <c r="H12" s="33">
        <v>740.38492953000002</v>
      </c>
      <c r="I12" s="33">
        <v>320.06927860000002</v>
      </c>
      <c r="J12" s="33">
        <v>334.15340009666699</v>
      </c>
      <c r="K12" s="33">
        <v>420.20668478333403</v>
      </c>
      <c r="L12" s="33">
        <v>214.30966223999999</v>
      </c>
      <c r="M12" s="33">
        <v>665.19106112999998</v>
      </c>
      <c r="N12" s="33">
        <v>324.67732894</v>
      </c>
      <c r="O12" s="33">
        <v>462.61962369000003</v>
      </c>
      <c r="P12" s="33">
        <v>340.82905412999997</v>
      </c>
      <c r="Q12" s="33">
        <v>304.74897600000003</v>
      </c>
      <c r="R12" s="33">
        <v>229.33592659000001</v>
      </c>
      <c r="S12" s="33">
        <v>309.79739513999999</v>
      </c>
      <c r="T12" s="33">
        <v>425.42703133999998</v>
      </c>
      <c r="U12" s="33">
        <v>359.91587417451274</v>
      </c>
    </row>
    <row r="13" spans="2:21" s="33" customFormat="1" ht="13.5" customHeight="1">
      <c r="B13" s="516" t="s">
        <v>378</v>
      </c>
      <c r="C13" s="559" t="s">
        <v>379</v>
      </c>
      <c r="D13" s="517">
        <v>306.15266506764601</v>
      </c>
      <c r="E13" s="517">
        <v>128.647042987963</v>
      </c>
      <c r="F13" s="517">
        <v>178.05512653506</v>
      </c>
      <c r="G13" s="517">
        <v>282.01318328981699</v>
      </c>
      <c r="H13" s="517">
        <v>414.55681832535601</v>
      </c>
      <c r="I13" s="517">
        <v>496.30151007251402</v>
      </c>
      <c r="J13" s="517">
        <v>800.51430282503998</v>
      </c>
      <c r="K13" s="517">
        <v>887.07423352438798</v>
      </c>
      <c r="L13" s="517">
        <v>670.98625704968595</v>
      </c>
      <c r="M13" s="517">
        <v>576.25265346295305</v>
      </c>
      <c r="N13" s="517">
        <v>687.79874461843895</v>
      </c>
      <c r="O13" s="517">
        <v>1062.9338955269</v>
      </c>
      <c r="P13" s="517">
        <v>475.42109320056801</v>
      </c>
      <c r="Q13" s="517">
        <v>193.725012657631</v>
      </c>
      <c r="R13" s="517">
        <v>280.73619130814097</v>
      </c>
      <c r="S13" s="517">
        <v>307.54108822620702</v>
      </c>
      <c r="T13" s="517">
        <v>237.989829828381</v>
      </c>
      <c r="U13" s="517">
        <v>306.68711349052438</v>
      </c>
    </row>
    <row r="14" spans="2:21" s="510" customFormat="1" ht="13.5" customHeight="1">
      <c r="B14" s="514" t="s">
        <v>382</v>
      </c>
      <c r="C14" s="528" t="s">
        <v>383</v>
      </c>
      <c r="D14" s="510">
        <f t="shared" ref="D14:U14" si="8">+D15*D16</f>
        <v>63005.96194099995</v>
      </c>
      <c r="E14" s="510">
        <f t="shared" si="8"/>
        <v>68764.836069999961</v>
      </c>
      <c r="F14" s="510">
        <f t="shared" si="8"/>
        <v>66318.269422999976</v>
      </c>
      <c r="G14" s="510">
        <f t="shared" si="8"/>
        <v>106538.62629600018</v>
      </c>
      <c r="H14" s="510">
        <f t="shared" si="8"/>
        <v>111551.67480500032</v>
      </c>
      <c r="I14" s="510">
        <f t="shared" si="8"/>
        <v>94123.849234000358</v>
      </c>
      <c r="J14" s="510">
        <f t="shared" si="8"/>
        <v>83459.126754000215</v>
      </c>
      <c r="K14" s="510">
        <f t="shared" si="8"/>
        <v>90228.761931000161</v>
      </c>
      <c r="L14" s="510">
        <f t="shared" si="8"/>
        <v>71282.836441000298</v>
      </c>
      <c r="M14" s="510">
        <f t="shared" si="8"/>
        <v>80014.366374999925</v>
      </c>
      <c r="N14" s="510">
        <f t="shared" si="8"/>
        <v>87202.08730400019</v>
      </c>
      <c r="O14" s="510">
        <f t="shared" si="8"/>
        <v>204253.1776120002</v>
      </c>
      <c r="P14" s="510">
        <f t="shared" si="8"/>
        <v>79350.184853999992</v>
      </c>
      <c r="Q14" s="510">
        <f t="shared" si="8"/>
        <v>82737.995227000167</v>
      </c>
      <c r="R14" s="510">
        <f t="shared" si="8"/>
        <v>83912.187212999997</v>
      </c>
      <c r="S14" s="510">
        <f t="shared" si="8"/>
        <v>77277.38659500028</v>
      </c>
      <c r="T14" s="510">
        <f t="shared" si="8"/>
        <v>73556.575892000023</v>
      </c>
      <c r="U14" s="510">
        <f t="shared" si="8"/>
        <v>84629.301388999971</v>
      </c>
    </row>
    <row r="15" spans="2:21" s="33" customFormat="1" ht="13.5" customHeight="1">
      <c r="B15" s="516" t="s">
        <v>377</v>
      </c>
      <c r="C15" s="559" t="s">
        <v>377</v>
      </c>
      <c r="D15" s="517">
        <v>931.41217229992799</v>
      </c>
      <c r="E15" s="517">
        <v>983.71037129697402</v>
      </c>
      <c r="F15" s="517">
        <v>792.642115706813</v>
      </c>
      <c r="G15" s="517">
        <v>1607.7495531033201</v>
      </c>
      <c r="H15" s="517">
        <v>1324.55454136611</v>
      </c>
      <c r="I15" s="517">
        <v>1200.0282005654899</v>
      </c>
      <c r="J15" s="517">
        <v>1163.9469429292001</v>
      </c>
      <c r="K15" s="517">
        <v>1095.01924624088</v>
      </c>
      <c r="L15" s="517">
        <v>1008.93393371823</v>
      </c>
      <c r="M15" s="517">
        <v>962.18941691554903</v>
      </c>
      <c r="N15" s="517">
        <v>1028.6007489557701</v>
      </c>
      <c r="O15" s="517">
        <v>1016.0635456831</v>
      </c>
      <c r="P15" s="517">
        <v>1010.11711026888</v>
      </c>
      <c r="Q15" s="517">
        <v>1052.40236264596</v>
      </c>
      <c r="R15" s="517">
        <v>1073.37223403607</v>
      </c>
      <c r="S15" s="517">
        <v>1058.5489315868699</v>
      </c>
      <c r="T15" s="517">
        <v>995.44363232007299</v>
      </c>
      <c r="U15" s="517">
        <v>1116.6046497229668</v>
      </c>
    </row>
    <row r="16" spans="2:21" s="33" customFormat="1" ht="13.5" customHeight="1">
      <c r="B16" s="518" t="s">
        <v>378</v>
      </c>
      <c r="C16" s="560" t="s">
        <v>379</v>
      </c>
      <c r="D16" s="33">
        <v>67.645628664504002</v>
      </c>
      <c r="E16" s="33">
        <v>69.9035387614516</v>
      </c>
      <c r="F16" s="33">
        <v>83.667355176885593</v>
      </c>
      <c r="G16" s="33">
        <v>66.265685529413801</v>
      </c>
      <c r="H16" s="33">
        <v>84.2182570224318</v>
      </c>
      <c r="I16" s="33">
        <v>78.4346977759742</v>
      </c>
      <c r="J16" s="33">
        <v>71.703549084433504</v>
      </c>
      <c r="K16" s="33">
        <v>82.399247539026206</v>
      </c>
      <c r="L16" s="33">
        <v>70.651639377715497</v>
      </c>
      <c r="M16" s="33">
        <v>83.158643161445994</v>
      </c>
      <c r="N16" s="33">
        <v>84.777390442819794</v>
      </c>
      <c r="O16" s="33">
        <v>201.02401909782199</v>
      </c>
      <c r="P16" s="33">
        <v>78.555430897391702</v>
      </c>
      <c r="Q16" s="33">
        <v>78.618215013295398</v>
      </c>
      <c r="R16" s="33">
        <v>78.1762230773152</v>
      </c>
      <c r="S16" s="33">
        <v>73.003131257384396</v>
      </c>
      <c r="T16" s="33">
        <v>73.893260757077996</v>
      </c>
      <c r="U16" s="33">
        <v>75.791643362757597</v>
      </c>
    </row>
    <row r="17" spans="2:22" s="33" customFormat="1" ht="13.5" customHeight="1">
      <c r="B17" s="511" t="s">
        <v>384</v>
      </c>
      <c r="C17" s="512" t="s">
        <v>385</v>
      </c>
      <c r="D17" s="513">
        <v>753.84677099999999</v>
      </c>
      <c r="E17" s="513">
        <v>5080.7378769999996</v>
      </c>
      <c r="F17" s="513">
        <v>571.57410700000003</v>
      </c>
      <c r="G17" s="513">
        <v>6090.1827350000003</v>
      </c>
      <c r="H17" s="513">
        <v>2224.721513</v>
      </c>
      <c r="I17" s="513">
        <v>3998.278487</v>
      </c>
      <c r="J17" s="513">
        <v>12189.07244</v>
      </c>
      <c r="K17" s="513">
        <v>-2579.0724399999999</v>
      </c>
      <c r="L17" s="513">
        <v>5411</v>
      </c>
      <c r="M17" s="513">
        <v>-21948</v>
      </c>
      <c r="N17" s="513">
        <v>-19157</v>
      </c>
      <c r="O17" s="513">
        <v>32119</v>
      </c>
      <c r="P17" s="513">
        <v>4039</v>
      </c>
      <c r="Q17" s="513">
        <v>2361</v>
      </c>
      <c r="R17" s="513">
        <v>1863</v>
      </c>
      <c r="S17" s="513">
        <v>1758</v>
      </c>
      <c r="T17" s="513">
        <v>2417.5049329999601</v>
      </c>
      <c r="U17" s="513">
        <v>442.49506700003985</v>
      </c>
    </row>
    <row r="18" spans="2:22" s="522" customFormat="1" ht="13.5" customHeight="1">
      <c r="B18" s="507" t="s">
        <v>386</v>
      </c>
      <c r="C18" s="508" t="s">
        <v>387</v>
      </c>
      <c r="D18" s="507">
        <f t="shared" ref="D18:T18" si="9">+D19+D26+D27</f>
        <v>-228450.17307799999</v>
      </c>
      <c r="E18" s="507">
        <f t="shared" si="9"/>
        <v>-174061.08609699993</v>
      </c>
      <c r="F18" s="507">
        <f t="shared" si="9"/>
        <v>-224596.86554799997</v>
      </c>
      <c r="G18" s="507">
        <f t="shared" si="9"/>
        <v>-297557.34175500006</v>
      </c>
      <c r="H18" s="507">
        <f t="shared" si="9"/>
        <v>-386657.78085400007</v>
      </c>
      <c r="I18" s="507">
        <f t="shared" si="9"/>
        <v>-308377.51380400005</v>
      </c>
      <c r="J18" s="507">
        <f t="shared" si="9"/>
        <v>-454224.13056100014</v>
      </c>
      <c r="K18" s="507">
        <f t="shared" si="9"/>
        <v>-581228.56321799988</v>
      </c>
      <c r="L18" s="507">
        <f t="shared" si="9"/>
        <v>-444388.77266699995</v>
      </c>
      <c r="M18" s="507">
        <f t="shared" si="9"/>
        <v>-468028.26002399984</v>
      </c>
      <c r="N18" s="507">
        <f t="shared" si="9"/>
        <v>-388858.59429199999</v>
      </c>
      <c r="O18" s="507">
        <f t="shared" si="9"/>
        <v>-887694.25961499976</v>
      </c>
      <c r="P18" s="507">
        <f t="shared" si="9"/>
        <v>-357263.54455300001</v>
      </c>
      <c r="Q18" s="507">
        <f t="shared" si="9"/>
        <v>-250396.41167699988</v>
      </c>
      <c r="R18" s="507">
        <f t="shared" si="9"/>
        <v>-298406.95128400024</v>
      </c>
      <c r="S18" s="507">
        <f t="shared" si="9"/>
        <v>-306625.93641000008</v>
      </c>
      <c r="T18" s="507">
        <f t="shared" si="9"/>
        <v>-276910.08921100001</v>
      </c>
      <c r="U18" s="507">
        <f>+U19+U26+U27</f>
        <v>-303122.2194360001</v>
      </c>
    </row>
    <row r="19" spans="2:22" s="33" customFormat="1" ht="13.5" customHeight="1">
      <c r="B19" s="511" t="s">
        <v>388</v>
      </c>
      <c r="C19" s="512" t="s">
        <v>389</v>
      </c>
      <c r="D19" s="513">
        <f t="shared" ref="D19:S19" si="10">-D20-D23</f>
        <v>-83432.253287999993</v>
      </c>
      <c r="E19" s="513">
        <f t="shared" si="10"/>
        <v>-43614.756952999945</v>
      </c>
      <c r="F19" s="513">
        <f t="shared" si="10"/>
        <v>-88840.046381999986</v>
      </c>
      <c r="G19" s="513">
        <f t="shared" si="10"/>
        <v>-58343.64430200003</v>
      </c>
      <c r="H19" s="513">
        <f t="shared" si="10"/>
        <v>-75224.907570000054</v>
      </c>
      <c r="I19" s="513">
        <f t="shared" si="10"/>
        <v>-113546.47584200006</v>
      </c>
      <c r="J19" s="513">
        <f t="shared" si="10"/>
        <v>-153122.53445700015</v>
      </c>
      <c r="K19" s="513">
        <f t="shared" si="10"/>
        <v>-192604.20132499986</v>
      </c>
      <c r="L19" s="513">
        <f t="shared" si="10"/>
        <v>-258564.46205299994</v>
      </c>
      <c r="M19" s="513">
        <f t="shared" si="10"/>
        <v>-182923.50929699984</v>
      </c>
      <c r="N19" s="513">
        <f t="shared" si="10"/>
        <v>-163140.06407199998</v>
      </c>
      <c r="O19" s="513">
        <f t="shared" si="10"/>
        <v>-449093.02137199976</v>
      </c>
      <c r="P19" s="513">
        <f t="shared" si="10"/>
        <v>-153964.28276</v>
      </c>
      <c r="Q19" s="513">
        <f t="shared" si="10"/>
        <v>-57343.392780999871</v>
      </c>
      <c r="R19" s="513">
        <f t="shared" si="10"/>
        <v>-129921.32627200024</v>
      </c>
      <c r="S19" s="513">
        <f t="shared" si="10"/>
        <v>-118010.24928100011</v>
      </c>
      <c r="T19" s="513">
        <f>T20+T23</f>
        <v>-58792.821358999994</v>
      </c>
      <c r="U19" s="513">
        <f>U20+U23</f>
        <v>-148019.82470900012</v>
      </c>
    </row>
    <row r="20" spans="2:22" s="510" customFormat="1" ht="13.5" customHeight="1">
      <c r="B20" s="514" t="s">
        <v>390</v>
      </c>
      <c r="C20" s="528" t="s">
        <v>391</v>
      </c>
      <c r="D20" s="510">
        <f t="shared" ref="D20:S20" si="11">D21*D22</f>
        <v>23116.899509999999</v>
      </c>
      <c r="E20" s="510">
        <f t="shared" si="11"/>
        <v>21575.435597000025</v>
      </c>
      <c r="F20" s="510">
        <f t="shared" si="11"/>
        <v>64310.064229000061</v>
      </c>
      <c r="G20" s="510">
        <f t="shared" si="11"/>
        <v>28904.356167000005</v>
      </c>
      <c r="H20" s="510">
        <f t="shared" si="11"/>
        <v>34795.724239000032</v>
      </c>
      <c r="I20" s="510">
        <f t="shared" si="11"/>
        <v>30204.53195299998</v>
      </c>
      <c r="J20" s="510">
        <f t="shared" si="11"/>
        <v>39700.815458000179</v>
      </c>
      <c r="K20" s="510">
        <f t="shared" si="11"/>
        <v>52032.871452999905</v>
      </c>
      <c r="L20" s="510">
        <f t="shared" si="11"/>
        <v>39277.926726999947</v>
      </c>
      <c r="M20" s="510">
        <f t="shared" si="11"/>
        <v>40118.048220999946</v>
      </c>
      <c r="N20" s="510">
        <f t="shared" si="11"/>
        <v>51235.772345999882</v>
      </c>
      <c r="O20" s="510">
        <f t="shared" si="11"/>
        <v>48539.454357000061</v>
      </c>
      <c r="P20" s="510">
        <f t="shared" si="11"/>
        <v>34724.302219000005</v>
      </c>
      <c r="Q20" s="510">
        <f t="shared" si="11"/>
        <v>27625.786875999962</v>
      </c>
      <c r="R20" s="510">
        <f t="shared" si="11"/>
        <v>33882.288625000023</v>
      </c>
      <c r="S20" s="510">
        <f t="shared" si="11"/>
        <v>31380.127210999941</v>
      </c>
      <c r="T20" s="510">
        <f>-T21*T22</f>
        <v>-20622.477844000041</v>
      </c>
      <c r="U20" s="510">
        <f>-U21*U22</f>
        <v>-21957.522155999948</v>
      </c>
      <c r="V20" s="522"/>
    </row>
    <row r="21" spans="2:22" s="33" customFormat="1" ht="13.5" customHeight="1">
      <c r="B21" s="516" t="s">
        <v>377</v>
      </c>
      <c r="C21" s="559" t="s">
        <v>377</v>
      </c>
      <c r="D21" s="517">
        <v>86.660001640000004</v>
      </c>
      <c r="E21" s="517">
        <v>77.724307760000002</v>
      </c>
      <c r="F21" s="517">
        <v>231.88269389000001</v>
      </c>
      <c r="G21" s="517">
        <v>104.96897581</v>
      </c>
      <c r="H21" s="517">
        <v>121.38205327999999</v>
      </c>
      <c r="I21" s="517">
        <v>103.41113317</v>
      </c>
      <c r="J21" s="517">
        <v>135.339380076667</v>
      </c>
      <c r="K21" s="517">
        <v>169.03560124333299</v>
      </c>
      <c r="L21" s="517">
        <v>163.66887926999999</v>
      </c>
      <c r="M21" s="517">
        <v>178.26314518999999</v>
      </c>
      <c r="N21" s="517">
        <v>233.49857175</v>
      </c>
      <c r="O21" s="517">
        <v>140.38231164000001</v>
      </c>
      <c r="P21" s="517">
        <v>116.98063218</v>
      </c>
      <c r="Q21" s="517">
        <v>105.15751978999999</v>
      </c>
      <c r="R21" s="517">
        <v>126.37723376</v>
      </c>
      <c r="S21" s="517">
        <v>117.82033036999999</v>
      </c>
      <c r="T21" s="517">
        <v>77.552297600000003</v>
      </c>
      <c r="U21" s="517">
        <v>79.702537280000001</v>
      </c>
    </row>
    <row r="22" spans="2:22" s="33" customFormat="1" ht="13.5" customHeight="1">
      <c r="B22" s="518" t="s">
        <v>378</v>
      </c>
      <c r="C22" s="560" t="s">
        <v>379</v>
      </c>
      <c r="D22" s="33">
        <v>266.753970372992</v>
      </c>
      <c r="E22" s="33">
        <v>277.58929244659799</v>
      </c>
      <c r="F22" s="33">
        <v>277.33878346051699</v>
      </c>
      <c r="G22" s="33">
        <v>275.36094302109399</v>
      </c>
      <c r="H22" s="33">
        <v>286.662840994578</v>
      </c>
      <c r="I22" s="33">
        <v>292.08201309762302</v>
      </c>
      <c r="J22" s="33">
        <v>293.342672587317</v>
      </c>
      <c r="K22" s="33">
        <v>307.82196809592</v>
      </c>
      <c r="L22" s="33">
        <v>239.98408800859599</v>
      </c>
      <c r="M22" s="33">
        <v>225.04959271441399</v>
      </c>
      <c r="N22" s="33">
        <v>219.426491399941</v>
      </c>
      <c r="O22" s="33">
        <v>345.76617089392198</v>
      </c>
      <c r="P22" s="33">
        <v>296.83804551140702</v>
      </c>
      <c r="Q22" s="33">
        <v>262.70861970849802</v>
      </c>
      <c r="R22" s="33">
        <v>268.10436988472998</v>
      </c>
      <c r="S22" s="33">
        <v>266.33881531697102</v>
      </c>
      <c r="T22" s="33">
        <v>265.91704542871003</v>
      </c>
      <c r="U22" s="33">
        <v>275.493389612702</v>
      </c>
    </row>
    <row r="23" spans="2:22" s="510" customFormat="1" ht="13.5" customHeight="1">
      <c r="B23" s="520" t="s">
        <v>392</v>
      </c>
      <c r="C23" s="529" t="s">
        <v>393</v>
      </c>
      <c r="D23" s="521">
        <f t="shared" ref="D23:S23" si="12">D24*D25</f>
        <v>60315.353777999997</v>
      </c>
      <c r="E23" s="521">
        <f t="shared" si="12"/>
        <v>22039.321355999917</v>
      </c>
      <c r="F23" s="521">
        <f t="shared" si="12"/>
        <v>24529.982152999928</v>
      </c>
      <c r="G23" s="521">
        <f t="shared" si="12"/>
        <v>29439.288135000021</v>
      </c>
      <c r="H23" s="521">
        <f t="shared" si="12"/>
        <v>40429.183331000022</v>
      </c>
      <c r="I23" s="521">
        <f t="shared" si="12"/>
        <v>83341.943889000075</v>
      </c>
      <c r="J23" s="521">
        <f t="shared" si="12"/>
        <v>113421.71899899998</v>
      </c>
      <c r="K23" s="521">
        <f t="shared" si="12"/>
        <v>140571.32987199994</v>
      </c>
      <c r="L23" s="521">
        <f t="shared" si="12"/>
        <v>219286.53532599998</v>
      </c>
      <c r="M23" s="521">
        <f t="shared" si="12"/>
        <v>142805.46107599989</v>
      </c>
      <c r="N23" s="521">
        <f t="shared" si="12"/>
        <v>111904.29172600008</v>
      </c>
      <c r="O23" s="521">
        <f t="shared" si="12"/>
        <v>400553.56701499969</v>
      </c>
      <c r="P23" s="521">
        <f t="shared" si="12"/>
        <v>119239.980541</v>
      </c>
      <c r="Q23" s="521">
        <f t="shared" si="12"/>
        <v>29717.605904999913</v>
      </c>
      <c r="R23" s="521">
        <f t="shared" si="12"/>
        <v>96039.037647000223</v>
      </c>
      <c r="S23" s="521">
        <f t="shared" si="12"/>
        <v>86630.122070000172</v>
      </c>
      <c r="T23" s="521">
        <f>-T24*T25</f>
        <v>-38170.343514999957</v>
      </c>
      <c r="U23" s="521">
        <f>-U24*U25</f>
        <v>-126062.30255300016</v>
      </c>
    </row>
    <row r="24" spans="2:22" s="33" customFormat="1" ht="13.5" customHeight="1">
      <c r="B24" s="518" t="s">
        <v>377</v>
      </c>
      <c r="C24" s="560" t="s">
        <v>377</v>
      </c>
      <c r="D24" s="33">
        <v>189.00220569999999</v>
      </c>
      <c r="E24" s="33">
        <v>190.77591103</v>
      </c>
      <c r="F24" s="33">
        <v>129.31068605999999</v>
      </c>
      <c r="G24" s="33">
        <v>87.892573720000001</v>
      </c>
      <c r="H24" s="33">
        <v>86.646546729999997</v>
      </c>
      <c r="I24" s="33">
        <v>204.73509731999999</v>
      </c>
      <c r="J24" s="33">
        <v>199.42450715000001</v>
      </c>
      <c r="K24" s="33">
        <v>185.58579949201999</v>
      </c>
      <c r="L24" s="33">
        <v>383.05038135000001</v>
      </c>
      <c r="M24" s="33">
        <v>303.84355937999999</v>
      </c>
      <c r="N24" s="33">
        <v>200.55835859000001</v>
      </c>
      <c r="O24" s="33">
        <v>410.16186083999997</v>
      </c>
      <c r="P24" s="33">
        <v>276.15500657000001</v>
      </c>
      <c r="Q24" s="33">
        <v>260.98752328</v>
      </c>
      <c r="R24" s="33">
        <v>423.13946907000002</v>
      </c>
      <c r="S24" s="33">
        <v>344.49849831</v>
      </c>
      <c r="T24" s="33">
        <v>182.85974178000001</v>
      </c>
      <c r="U24" s="33">
        <v>238.60985577</v>
      </c>
    </row>
    <row r="25" spans="2:22" s="33" customFormat="1" ht="13.5" customHeight="1">
      <c r="B25" s="516" t="s">
        <v>378</v>
      </c>
      <c r="C25" s="559" t="s">
        <v>379</v>
      </c>
      <c r="D25" s="517">
        <v>319.12513165977299</v>
      </c>
      <c r="E25" s="517">
        <v>115.524655272301</v>
      </c>
      <c r="F25" s="517">
        <v>189.69802806256899</v>
      </c>
      <c r="G25" s="517">
        <v>334.946251873167</v>
      </c>
      <c r="H25" s="517">
        <v>466.59889928425798</v>
      </c>
      <c r="I25" s="517">
        <v>407.07208964146002</v>
      </c>
      <c r="J25" s="517">
        <v>568.74513879925598</v>
      </c>
      <c r="K25" s="517">
        <v>757.44658404235497</v>
      </c>
      <c r="L25" s="517">
        <v>572.47439502124905</v>
      </c>
      <c r="M25" s="517">
        <v>469.99666988959001</v>
      </c>
      <c r="N25" s="517">
        <v>557.96373939599903</v>
      </c>
      <c r="O25" s="517">
        <v>976.57438503589105</v>
      </c>
      <c r="P25" s="517">
        <v>431.78641597712601</v>
      </c>
      <c r="Q25" s="517">
        <v>113.86600221926101</v>
      </c>
      <c r="R25" s="517">
        <v>226.967807701986</v>
      </c>
      <c r="S25" s="517">
        <v>251.46734309432401</v>
      </c>
      <c r="T25" s="517">
        <v>208.741099289766</v>
      </c>
      <c r="U25" s="517">
        <v>528.31976343221004</v>
      </c>
    </row>
    <row r="26" spans="2:22" s="33" customFormat="1" ht="13.5" customHeight="1">
      <c r="B26" s="511" t="s">
        <v>394</v>
      </c>
      <c r="C26" s="512" t="s">
        <v>395</v>
      </c>
      <c r="D26" s="513">
        <v>-14540.91979</v>
      </c>
      <c r="E26" s="513">
        <v>-11852.329143999999</v>
      </c>
      <c r="F26" s="513">
        <v>-19289.819166000001</v>
      </c>
      <c r="G26" s="513">
        <v>-49490.697453000001</v>
      </c>
      <c r="H26" s="513">
        <v>-93569.873284000001</v>
      </c>
      <c r="I26" s="513">
        <v>-53804.037962000002</v>
      </c>
      <c r="J26" s="513">
        <v>-150329.596104</v>
      </c>
      <c r="K26" s="513">
        <v>-190759.36189299999</v>
      </c>
      <c r="L26" s="513">
        <v>-64168.310614000002</v>
      </c>
      <c r="M26" s="513">
        <v>-121712.75072700001</v>
      </c>
      <c r="N26" s="513">
        <v>-90721.530220000001</v>
      </c>
      <c r="O26" s="513">
        <v>-212570.238243</v>
      </c>
      <c r="P26" s="513">
        <v>-28608.261793000001</v>
      </c>
      <c r="Q26" s="513">
        <v>-17481.018896000001</v>
      </c>
      <c r="R26" s="513">
        <v>-17940.625012</v>
      </c>
      <c r="S26" s="513">
        <v>-19173.687129000002</v>
      </c>
      <c r="T26" s="513">
        <v>-14339.267852000001</v>
      </c>
      <c r="U26" s="513">
        <v>-15867.394726999999</v>
      </c>
    </row>
    <row r="27" spans="2:22" s="33" customFormat="1" ht="13.5" customHeight="1">
      <c r="B27" s="511" t="s">
        <v>396</v>
      </c>
      <c r="C27" s="512" t="s">
        <v>397</v>
      </c>
      <c r="D27" s="513">
        <v>-130477</v>
      </c>
      <c r="E27" s="513">
        <v>-118594</v>
      </c>
      <c r="F27" s="513">
        <v>-116467</v>
      </c>
      <c r="G27" s="513">
        <v>-189723</v>
      </c>
      <c r="H27" s="513">
        <v>-217863</v>
      </c>
      <c r="I27" s="513">
        <v>-141027</v>
      </c>
      <c r="J27" s="513">
        <v>-150772</v>
      </c>
      <c r="K27" s="513">
        <v>-197865</v>
      </c>
      <c r="L27" s="513">
        <v>-121656</v>
      </c>
      <c r="M27" s="513">
        <v>-163392</v>
      </c>
      <c r="N27" s="513">
        <v>-134997</v>
      </c>
      <c r="O27" s="513">
        <v>-226031</v>
      </c>
      <c r="P27" s="513">
        <v>-174691</v>
      </c>
      <c r="Q27" s="513">
        <v>-175572</v>
      </c>
      <c r="R27" s="513">
        <v>-150545</v>
      </c>
      <c r="S27" s="513">
        <v>-169442</v>
      </c>
      <c r="T27" s="513">
        <v>-203778</v>
      </c>
      <c r="U27" s="513">
        <v>-139235</v>
      </c>
    </row>
    <row r="28" spans="2:22" s="510" customFormat="1" ht="13.5" customHeight="1">
      <c r="B28" s="507" t="s">
        <v>398</v>
      </c>
      <c r="C28" s="508" t="s">
        <v>399</v>
      </c>
      <c r="D28" s="509">
        <f t="shared" ref="D28:U28" si="13">+D6+D18</f>
        <v>316038.8853149995</v>
      </c>
      <c r="E28" s="509">
        <f t="shared" si="13"/>
        <v>249307.56404300011</v>
      </c>
      <c r="F28" s="509">
        <f t="shared" si="13"/>
        <v>209607.36811899958</v>
      </c>
      <c r="G28" s="509">
        <f t="shared" si="13"/>
        <v>285659.13811600115</v>
      </c>
      <c r="H28" s="509">
        <f t="shared" si="13"/>
        <v>331245.45705799985</v>
      </c>
      <c r="I28" s="509">
        <f t="shared" si="13"/>
        <v>248643.33279500093</v>
      </c>
      <c r="J28" s="509">
        <f t="shared" si="13"/>
        <v>226687.38506300078</v>
      </c>
      <c r="K28" s="509">
        <f t="shared" si="13"/>
        <v>253094.09550900047</v>
      </c>
      <c r="L28" s="509">
        <f t="shared" si="13"/>
        <v>170685.82654600055</v>
      </c>
      <c r="M28" s="509">
        <f t="shared" si="13"/>
        <v>319204.96203400043</v>
      </c>
      <c r="N28" s="509">
        <f t="shared" si="13"/>
        <v>257316.65560500015</v>
      </c>
      <c r="O28" s="509">
        <f t="shared" si="13"/>
        <v>273869.96475100063</v>
      </c>
      <c r="P28" s="509">
        <f t="shared" si="13"/>
        <v>330783.60679199989</v>
      </c>
      <c r="Q28" s="509">
        <f t="shared" si="13"/>
        <v>239528.84315600019</v>
      </c>
      <c r="R28" s="509">
        <f t="shared" si="13"/>
        <v>213231.33158899989</v>
      </c>
      <c r="S28" s="509">
        <f t="shared" si="13"/>
        <v>228930.32783400011</v>
      </c>
      <c r="T28" s="509">
        <f t="shared" si="13"/>
        <v>229670.66995500005</v>
      </c>
      <c r="U28" s="509">
        <f t="shared" si="13"/>
        <v>262257.31059100002</v>
      </c>
    </row>
    <row r="29" spans="2:22" s="510" customFormat="1" ht="13.5" customHeight="1">
      <c r="B29" s="507" t="s">
        <v>400</v>
      </c>
      <c r="C29" s="508" t="s">
        <v>401</v>
      </c>
      <c r="D29" s="509">
        <v>-57819.902198999996</v>
      </c>
      <c r="E29" s="509">
        <v>-51344.98373</v>
      </c>
      <c r="F29" s="509">
        <v>-63788.740544</v>
      </c>
      <c r="G29" s="509">
        <v>-66500.563899999994</v>
      </c>
      <c r="H29" s="509">
        <v>-66315.619829999996</v>
      </c>
      <c r="I29" s="509">
        <v>-67576.692874</v>
      </c>
      <c r="J29" s="509">
        <v>-68735.018763999993</v>
      </c>
      <c r="K29" s="509">
        <v>-63452.954024999999</v>
      </c>
      <c r="L29" s="509">
        <v>-66184.531075000006</v>
      </c>
      <c r="M29" s="509">
        <v>-73262.322115999996</v>
      </c>
      <c r="N29" s="509">
        <v>-78330.543776999999</v>
      </c>
      <c r="O29" s="509">
        <v>-74659.360558999993</v>
      </c>
      <c r="P29" s="509">
        <v>-102768.14300900001</v>
      </c>
      <c r="Q29" s="509">
        <v>-84859.977547000002</v>
      </c>
      <c r="R29" s="509">
        <v>-94130.767634999997</v>
      </c>
      <c r="S29" s="509">
        <v>-104580.826649</v>
      </c>
      <c r="T29" s="509">
        <v>-83663.268337000001</v>
      </c>
      <c r="U29" s="509">
        <v>-91551.706177</v>
      </c>
    </row>
    <row r="30" spans="2:22" s="510" customFormat="1" ht="13.5" customHeight="1">
      <c r="B30" s="507" t="s">
        <v>402</v>
      </c>
      <c r="C30" s="508" t="s">
        <v>403</v>
      </c>
      <c r="D30" s="509">
        <v>-25187.685785999998</v>
      </c>
      <c r="E30" s="509">
        <v>-26390.539973999999</v>
      </c>
      <c r="F30" s="509">
        <v>-27578.416373</v>
      </c>
      <c r="G30" s="509">
        <v>-31060.056137</v>
      </c>
      <c r="H30" s="509">
        <v>-25891.258442999999</v>
      </c>
      <c r="I30" s="509">
        <v>-29181.341831999998</v>
      </c>
      <c r="J30" s="509">
        <v>-24663.708770000001</v>
      </c>
      <c r="K30" s="509">
        <v>-35280.076792</v>
      </c>
      <c r="L30" s="509">
        <v>-27833.743359</v>
      </c>
      <c r="M30" s="509">
        <v>-28377.206964000001</v>
      </c>
      <c r="N30" s="509">
        <v>-28182.055357000001</v>
      </c>
      <c r="O30" s="509">
        <v>-45164.126731999997</v>
      </c>
      <c r="P30" s="509">
        <v>-34448.984513000003</v>
      </c>
      <c r="Q30" s="509">
        <v>-40966.913353000004</v>
      </c>
      <c r="R30" s="509">
        <v>-35085.772769000003</v>
      </c>
      <c r="S30" s="509">
        <v>-33613.354424999998</v>
      </c>
      <c r="T30" s="509">
        <v>-38820.530563</v>
      </c>
      <c r="U30" s="509">
        <v>-48108.759792000004</v>
      </c>
    </row>
    <row r="31" spans="2:22" s="510" customFormat="1" ht="13.5" customHeight="1">
      <c r="B31" s="507" t="s">
        <v>162</v>
      </c>
      <c r="C31" s="508" t="s">
        <v>162</v>
      </c>
      <c r="D31" s="509">
        <f t="shared" ref="D31:Q31" si="14">+D6+D18+D29+D30-D33</f>
        <v>260911.9575959995</v>
      </c>
      <c r="E31" s="509">
        <f t="shared" si="14"/>
        <v>199079.77287700013</v>
      </c>
      <c r="F31" s="509">
        <f t="shared" si="14"/>
        <v>145951.85785399959</v>
      </c>
      <c r="G31" s="509">
        <f t="shared" si="14"/>
        <v>216200.53520500113</v>
      </c>
      <c r="H31" s="509">
        <f t="shared" si="14"/>
        <v>266886.18854299985</v>
      </c>
      <c r="I31" s="509">
        <f t="shared" si="14"/>
        <v>179750.15206800093</v>
      </c>
      <c r="J31" s="509">
        <f t="shared" si="14"/>
        <v>160956.81863900082</v>
      </c>
      <c r="K31" s="509">
        <f t="shared" si="14"/>
        <v>181889.85371600048</v>
      </c>
      <c r="L31" s="509">
        <f t="shared" si="14"/>
        <v>104795.02970400054</v>
      </c>
      <c r="M31" s="509">
        <f t="shared" si="14"/>
        <v>245741.94938200043</v>
      </c>
      <c r="N31" s="509">
        <f t="shared" si="14"/>
        <v>179016.45948000017</v>
      </c>
      <c r="O31" s="509">
        <f t="shared" si="14"/>
        <v>182178.86987700063</v>
      </c>
      <c r="P31" s="509">
        <f t="shared" si="14"/>
        <v>230916.5794719999</v>
      </c>
      <c r="Q31" s="509">
        <f t="shared" si="14"/>
        <v>154658.43895500019</v>
      </c>
      <c r="R31" s="509">
        <v>122162.40044100001</v>
      </c>
      <c r="S31" s="509">
        <v>130850.011713</v>
      </c>
      <c r="T31" s="509">
        <f>+T6+T18+T29+T30-T33</f>
        <v>148703.08949700004</v>
      </c>
      <c r="U31" s="509">
        <v>164383.81896</v>
      </c>
    </row>
    <row r="32" spans="2:22" s="4" customFormat="1" ht="13.5" customHeight="1">
      <c r="B32" s="523" t="s">
        <v>404</v>
      </c>
      <c r="C32" s="524" t="s">
        <v>405</v>
      </c>
      <c r="D32" s="525">
        <f>D31/D6</f>
        <v>0.47918677808889842</v>
      </c>
      <c r="E32" s="525">
        <f>E31/E6</f>
        <v>0.47022795100952369</v>
      </c>
      <c r="F32" s="525">
        <f t="shared" ref="F32:U32" si="15">+F31/F6</f>
        <v>0.3361364227644385</v>
      </c>
      <c r="G32" s="525">
        <f t="shared" si="15"/>
        <v>0.37070374837971221</v>
      </c>
      <c r="H32" s="525">
        <f t="shared" si="15"/>
        <v>0.37175788386082553</v>
      </c>
      <c r="I32" s="525">
        <f t="shared" si="15"/>
        <v>0.32269914701666985</v>
      </c>
      <c r="J32" s="525">
        <f t="shared" si="15"/>
        <v>0.23638433914793874</v>
      </c>
      <c r="K32" s="525">
        <f t="shared" si="15"/>
        <v>0.21800900624409011</v>
      </c>
      <c r="L32" s="525">
        <f t="shared" si="15"/>
        <v>0.1703777555406901</v>
      </c>
      <c r="M32" s="525">
        <f t="shared" si="15"/>
        <v>0.31215901780615546</v>
      </c>
      <c r="N32" s="525">
        <f t="shared" si="15"/>
        <v>0.27704010561923448</v>
      </c>
      <c r="O32" s="525">
        <f t="shared" si="15"/>
        <v>0.15683925697387646</v>
      </c>
      <c r="P32" s="525">
        <f t="shared" si="15"/>
        <v>0.33561156240615542</v>
      </c>
      <c r="Q32" s="525">
        <f t="shared" si="15"/>
        <v>0.31567762108470676</v>
      </c>
      <c r="R32" s="525">
        <f t="shared" si="15"/>
        <v>0.23876712226266969</v>
      </c>
      <c r="S32" s="525">
        <f t="shared" si="15"/>
        <v>0.24432542470156701</v>
      </c>
      <c r="T32" s="525">
        <f t="shared" si="15"/>
        <v>0.29354271121906533</v>
      </c>
      <c r="U32" s="525">
        <f t="shared" si="15"/>
        <v>0.29074950582690839</v>
      </c>
    </row>
    <row r="33" spans="1:22" s="510" customFormat="1" ht="13.5" customHeight="1">
      <c r="B33" s="507" t="s">
        <v>165</v>
      </c>
      <c r="C33" s="508" t="s">
        <v>165</v>
      </c>
      <c r="D33" s="509">
        <v>-27880.660265999999</v>
      </c>
      <c r="E33" s="509">
        <v>-27507.732538</v>
      </c>
      <c r="F33" s="509">
        <v>-27711.646651999999</v>
      </c>
      <c r="G33" s="509">
        <v>-28102.017125999999</v>
      </c>
      <c r="H33" s="509">
        <v>-27847.609757999999</v>
      </c>
      <c r="I33" s="509">
        <v>-27864.853979</v>
      </c>
      <c r="J33" s="509">
        <v>-27668.161110000001</v>
      </c>
      <c r="K33" s="509">
        <v>-27528.789024000002</v>
      </c>
      <c r="L33" s="509">
        <v>-28127.477591999999</v>
      </c>
      <c r="M33" s="509">
        <v>-28176.516427999999</v>
      </c>
      <c r="N33" s="509">
        <v>-28212.403009000001</v>
      </c>
      <c r="O33" s="509">
        <v>-28132.392416999999</v>
      </c>
      <c r="P33" s="509">
        <v>-37350.100202000001</v>
      </c>
      <c r="Q33" s="509">
        <v>-40956.486699000001</v>
      </c>
      <c r="R33" s="509">
        <v>-40171.895312000001</v>
      </c>
      <c r="S33" s="509">
        <v>-42126.523236000001</v>
      </c>
      <c r="T33" s="509">
        <v>-41516.218441999998</v>
      </c>
      <c r="U33" s="509">
        <v>-41786.974338</v>
      </c>
    </row>
    <row r="34" spans="1:22">
      <c r="V34" s="33"/>
    </row>
    <row r="35" spans="1:22" s="33" customFormat="1" ht="13.5" customHeight="1">
      <c r="C35" s="526"/>
      <c r="G35" s="527"/>
      <c r="H35" s="527"/>
      <c r="K35" s="527"/>
      <c r="L35" s="527"/>
      <c r="O35" s="527"/>
      <c r="P35" s="527"/>
      <c r="S35" s="527"/>
      <c r="T35" s="527"/>
    </row>
    <row r="36" spans="1:22" ht="13.5" customHeight="1">
      <c r="B36" s="505" t="s">
        <v>406</v>
      </c>
      <c r="C36" s="506"/>
      <c r="D36" s="558" t="str">
        <f t="shared" ref="D36:U36" si="16">+D$2</f>
        <v>1T22</v>
      </c>
      <c r="E36" s="558" t="str">
        <f t="shared" si="16"/>
        <v>2T22</v>
      </c>
      <c r="F36" s="558" t="str">
        <f t="shared" si="16"/>
        <v>3T22</v>
      </c>
      <c r="G36" s="558" t="str">
        <f t="shared" si="16"/>
        <v>4T22</v>
      </c>
      <c r="H36" s="558" t="str">
        <f t="shared" si="16"/>
        <v>1T23</v>
      </c>
      <c r="I36" s="558" t="str">
        <f t="shared" si="16"/>
        <v>2T23</v>
      </c>
      <c r="J36" s="558" t="str">
        <f t="shared" si="16"/>
        <v>3T23</v>
      </c>
      <c r="K36" s="558" t="str">
        <f t="shared" si="16"/>
        <v>4T23</v>
      </c>
      <c r="L36" s="558" t="str">
        <f t="shared" si="16"/>
        <v>1T24</v>
      </c>
      <c r="M36" s="558" t="str">
        <f t="shared" si="16"/>
        <v>2T24</v>
      </c>
      <c r="N36" s="558" t="str">
        <f t="shared" si="16"/>
        <v>3T24</v>
      </c>
      <c r="O36" s="558" t="str">
        <f t="shared" si="16"/>
        <v>4T24</v>
      </c>
      <c r="P36" s="558" t="str">
        <f t="shared" si="16"/>
        <v>1T25</v>
      </c>
      <c r="Q36" s="558" t="str">
        <f t="shared" si="16"/>
        <v>2T25</v>
      </c>
      <c r="R36" s="558" t="str">
        <f t="shared" si="16"/>
        <v>3T25</v>
      </c>
      <c r="S36" s="558" t="str">
        <f t="shared" si="16"/>
        <v>4T25</v>
      </c>
      <c r="T36" s="558" t="str">
        <f t="shared" si="16"/>
        <v>1T26</v>
      </c>
      <c r="U36" s="558" t="str">
        <f t="shared" si="16"/>
        <v>2T26</v>
      </c>
    </row>
    <row r="37" spans="1:22" s="510" customFormat="1" ht="13.5" customHeight="1">
      <c r="B37" s="507" t="s">
        <v>371</v>
      </c>
      <c r="C37" s="508" t="s">
        <v>372</v>
      </c>
      <c r="D37" s="509">
        <f t="shared" ref="D37:U37" si="17">+D38+D39</f>
        <v>241900.974582</v>
      </c>
      <c r="E37" s="509">
        <f t="shared" si="17"/>
        <v>272056.05632600002</v>
      </c>
      <c r="F37" s="509">
        <f t="shared" si="17"/>
        <v>334367.33302100003</v>
      </c>
      <c r="G37" s="509">
        <f t="shared" si="17"/>
        <v>641101.17336499994</v>
      </c>
      <c r="H37" s="509">
        <f t="shared" si="17"/>
        <v>304996.74855800002</v>
      </c>
      <c r="I37" s="509">
        <f t="shared" si="17"/>
        <v>480392.02544699999</v>
      </c>
      <c r="J37" s="509">
        <f t="shared" si="17"/>
        <v>322640.43539300002</v>
      </c>
      <c r="K37" s="509">
        <f t="shared" si="17"/>
        <v>358954.78814000002</v>
      </c>
      <c r="L37" s="509">
        <f t="shared" si="17"/>
        <v>327495.24912699999</v>
      </c>
      <c r="M37" s="509">
        <f t="shared" si="17"/>
        <v>592414.209241</v>
      </c>
      <c r="N37" s="509">
        <f t="shared" si="17"/>
        <v>321810.735545</v>
      </c>
      <c r="O37" s="509">
        <f t="shared" si="17"/>
        <v>467732.963108</v>
      </c>
      <c r="P37" s="509">
        <f t="shared" si="17"/>
        <v>299971.41610799998</v>
      </c>
      <c r="Q37" s="509">
        <f t="shared" si="17"/>
        <v>296693.232028</v>
      </c>
      <c r="R37" s="509">
        <f t="shared" si="17"/>
        <v>321664.57233300002</v>
      </c>
      <c r="S37" s="509">
        <f t="shared" si="17"/>
        <v>322698.49281199998</v>
      </c>
      <c r="T37" s="509">
        <f t="shared" si="17"/>
        <v>302832.75927400001</v>
      </c>
      <c r="U37" s="509">
        <f t="shared" si="17"/>
        <v>313655.36793300003</v>
      </c>
    </row>
    <row r="38" spans="1:22" s="33" customFormat="1" ht="13.5" customHeight="1">
      <c r="B38" s="511" t="s">
        <v>407</v>
      </c>
      <c r="C38" s="512" t="s">
        <v>408</v>
      </c>
      <c r="D38" s="513">
        <v>259271.974582</v>
      </c>
      <c r="E38" s="513">
        <v>293676.05632600002</v>
      </c>
      <c r="F38" s="513">
        <v>321583.33302100003</v>
      </c>
      <c r="G38" s="513">
        <v>320757.173365</v>
      </c>
      <c r="H38" s="513">
        <v>326968.74855800002</v>
      </c>
      <c r="I38" s="513">
        <v>335417.02544699999</v>
      </c>
      <c r="J38" s="513">
        <v>340087.43539300002</v>
      </c>
      <c r="K38" s="513">
        <v>352348.78814000002</v>
      </c>
      <c r="L38" s="513">
        <v>339619.24912699999</v>
      </c>
      <c r="M38" s="513">
        <v>340723.209241</v>
      </c>
      <c r="N38" s="513">
        <v>338002.735545</v>
      </c>
      <c r="O38" s="513">
        <v>343699.963108</v>
      </c>
      <c r="P38" s="513">
        <v>338309.41610799998</v>
      </c>
      <c r="Q38" s="513">
        <v>337445.232028</v>
      </c>
      <c r="R38" s="513">
        <v>356423.57233300002</v>
      </c>
      <c r="S38" s="513">
        <v>361542.49281199998</v>
      </c>
      <c r="T38" s="513">
        <v>341904.75927400001</v>
      </c>
      <c r="U38" s="513">
        <v>353153.36793300003</v>
      </c>
    </row>
    <row r="39" spans="1:22" s="33" customFormat="1" ht="13.5" customHeight="1">
      <c r="B39" s="511" t="s">
        <v>409</v>
      </c>
      <c r="C39" s="512" t="s">
        <v>410</v>
      </c>
      <c r="D39" s="513">
        <v>-17371</v>
      </c>
      <c r="E39" s="513">
        <v>-21620</v>
      </c>
      <c r="F39" s="513">
        <v>12784</v>
      </c>
      <c r="G39" s="513">
        <v>320344</v>
      </c>
      <c r="H39" s="513">
        <v>-21972</v>
      </c>
      <c r="I39" s="513">
        <v>144975</v>
      </c>
      <c r="J39" s="513">
        <v>-17447</v>
      </c>
      <c r="K39" s="513">
        <v>6606</v>
      </c>
      <c r="L39" s="513">
        <v>-12124</v>
      </c>
      <c r="M39" s="513">
        <v>251691</v>
      </c>
      <c r="N39" s="513">
        <v>-16192</v>
      </c>
      <c r="O39" s="513">
        <v>124033</v>
      </c>
      <c r="P39" s="513">
        <v>-38338</v>
      </c>
      <c r="Q39" s="513">
        <v>-40752</v>
      </c>
      <c r="R39" s="513">
        <v>-34759</v>
      </c>
      <c r="S39" s="513">
        <v>-38844</v>
      </c>
      <c r="T39" s="513">
        <v>-39072</v>
      </c>
      <c r="U39" s="513">
        <v>-39498</v>
      </c>
    </row>
    <row r="40" spans="1:22" s="510" customFormat="1" ht="13.5" customHeight="1">
      <c r="B40" s="507" t="s">
        <v>386</v>
      </c>
      <c r="C40" s="508" t="s">
        <v>387</v>
      </c>
      <c r="D40" s="509">
        <f t="shared" ref="D40:U40" si="18">+D41+D42</f>
        <v>-8222</v>
      </c>
      <c r="E40" s="509">
        <f t="shared" si="18"/>
        <v>-7507</v>
      </c>
      <c r="F40" s="509">
        <f t="shared" si="18"/>
        <v>-43124</v>
      </c>
      <c r="G40" s="509">
        <f t="shared" si="18"/>
        <v>-327033</v>
      </c>
      <c r="H40" s="509">
        <f t="shared" si="18"/>
        <v>-17187.302544999999</v>
      </c>
      <c r="I40" s="509">
        <f t="shared" si="18"/>
        <v>-143159</v>
      </c>
      <c r="J40" s="509">
        <f t="shared" si="18"/>
        <v>-16787.189348</v>
      </c>
      <c r="K40" s="509">
        <f t="shared" si="18"/>
        <v>-106810.508107</v>
      </c>
      <c r="L40" s="509">
        <f t="shared" si="18"/>
        <v>-44823</v>
      </c>
      <c r="M40" s="509">
        <f t="shared" si="18"/>
        <v>-322982</v>
      </c>
      <c r="N40" s="509">
        <f t="shared" si="18"/>
        <v>-46362</v>
      </c>
      <c r="O40" s="509">
        <f t="shared" si="18"/>
        <v>-212979</v>
      </c>
      <c r="P40" s="509">
        <f t="shared" si="18"/>
        <v>-18113.265409</v>
      </c>
      <c r="Q40" s="509">
        <f t="shared" si="18"/>
        <v>-9798.1167859999987</v>
      </c>
      <c r="R40" s="509">
        <f t="shared" si="18"/>
        <v>-14831.612713999999</v>
      </c>
      <c r="S40" s="509">
        <f t="shared" si="18"/>
        <v>-27842.738913000001</v>
      </c>
      <c r="T40" s="509">
        <f t="shared" si="18"/>
        <v>-8230.1133570000002</v>
      </c>
      <c r="U40" s="509">
        <f t="shared" si="18"/>
        <v>-9635.8054720000018</v>
      </c>
    </row>
    <row r="41" spans="1:22" s="33" customFormat="1" ht="13.5" customHeight="1">
      <c r="B41" s="511" t="s">
        <v>411</v>
      </c>
      <c r="C41" s="512" t="s">
        <v>412</v>
      </c>
      <c r="D41" s="513">
        <v>0</v>
      </c>
      <c r="E41" s="513">
        <v>0</v>
      </c>
      <c r="F41" s="513">
        <v>0</v>
      </c>
      <c r="G41" s="513">
        <v>0</v>
      </c>
      <c r="H41" s="513">
        <v>-5958.3025449999996</v>
      </c>
      <c r="I41" s="513">
        <v>0</v>
      </c>
      <c r="J41" s="513">
        <v>4316.8106520000001</v>
      </c>
      <c r="K41" s="513">
        <v>1641.4918929999999</v>
      </c>
      <c r="L41" s="513">
        <v>0</v>
      </c>
      <c r="M41" s="513">
        <v>0</v>
      </c>
      <c r="N41" s="513">
        <v>0</v>
      </c>
      <c r="O41" s="513">
        <v>0</v>
      </c>
      <c r="P41" s="513">
        <v>-6786.2654089999996</v>
      </c>
      <c r="Q41" s="513">
        <v>-6581.1167859999996</v>
      </c>
      <c r="R41" s="513">
        <v>-6104.6127139999999</v>
      </c>
      <c r="S41" s="513">
        <v>-6305.7389130000001</v>
      </c>
      <c r="T41" s="513">
        <v>-7511.1133570000002</v>
      </c>
      <c r="U41" s="513">
        <v>-8313.8054720000018</v>
      </c>
    </row>
    <row r="42" spans="1:22" s="33" customFormat="1" ht="13.5" customHeight="1">
      <c r="A42" s="510"/>
      <c r="B42" s="511" t="s">
        <v>413</v>
      </c>
      <c r="C42" s="512" t="s">
        <v>414</v>
      </c>
      <c r="D42" s="513">
        <v>-8222</v>
      </c>
      <c r="E42" s="513">
        <v>-7507</v>
      </c>
      <c r="F42" s="513">
        <v>-43124</v>
      </c>
      <c r="G42" s="513">
        <v>-327033</v>
      </c>
      <c r="H42" s="513">
        <v>-11229</v>
      </c>
      <c r="I42" s="513">
        <v>-143159</v>
      </c>
      <c r="J42" s="513">
        <v>-21104</v>
      </c>
      <c r="K42" s="513">
        <v>-108452</v>
      </c>
      <c r="L42" s="513">
        <v>-44823</v>
      </c>
      <c r="M42" s="513">
        <v>-322982</v>
      </c>
      <c r="N42" s="513">
        <v>-46362</v>
      </c>
      <c r="O42" s="513">
        <v>-212979</v>
      </c>
      <c r="P42" s="513">
        <v>-11327</v>
      </c>
      <c r="Q42" s="513">
        <v>-3217</v>
      </c>
      <c r="R42" s="513">
        <v>-8727</v>
      </c>
      <c r="S42" s="513">
        <v>-21537</v>
      </c>
      <c r="T42" s="513">
        <v>-719</v>
      </c>
      <c r="U42" s="513">
        <v>-1322</v>
      </c>
    </row>
    <row r="43" spans="1:22" s="510" customFormat="1" ht="13.5" customHeight="1">
      <c r="B43" s="507" t="s">
        <v>398</v>
      </c>
      <c r="C43" s="508" t="s">
        <v>399</v>
      </c>
      <c r="D43" s="509">
        <f t="shared" ref="D43:U43" si="19">+D37+D40</f>
        <v>233678.974582</v>
      </c>
      <c r="E43" s="509">
        <f t="shared" si="19"/>
        <v>264549.05632600002</v>
      </c>
      <c r="F43" s="509">
        <f t="shared" si="19"/>
        <v>291243.33302100003</v>
      </c>
      <c r="G43" s="509">
        <f t="shared" si="19"/>
        <v>314068.17336499994</v>
      </c>
      <c r="H43" s="509">
        <f t="shared" si="19"/>
        <v>287809.44601300004</v>
      </c>
      <c r="I43" s="509">
        <f t="shared" si="19"/>
        <v>337233.02544699999</v>
      </c>
      <c r="J43" s="509">
        <f t="shared" si="19"/>
        <v>305853.24604500004</v>
      </c>
      <c r="K43" s="509">
        <f t="shared" si="19"/>
        <v>252144.28003300002</v>
      </c>
      <c r="L43" s="509">
        <f t="shared" si="19"/>
        <v>282672.24912699999</v>
      </c>
      <c r="M43" s="509">
        <f t="shared" si="19"/>
        <v>269432.209241</v>
      </c>
      <c r="N43" s="509">
        <f t="shared" si="19"/>
        <v>275448.735545</v>
      </c>
      <c r="O43" s="509">
        <f t="shared" si="19"/>
        <v>254753.963108</v>
      </c>
      <c r="P43" s="509">
        <f t="shared" si="19"/>
        <v>281858.15069899999</v>
      </c>
      <c r="Q43" s="509">
        <f t="shared" si="19"/>
        <v>286895.11524199997</v>
      </c>
      <c r="R43" s="509">
        <f t="shared" si="19"/>
        <v>306832.95961900003</v>
      </c>
      <c r="S43" s="509">
        <f t="shared" si="19"/>
        <v>294855.753899</v>
      </c>
      <c r="T43" s="509">
        <f t="shared" si="19"/>
        <v>294602.64591700002</v>
      </c>
      <c r="U43" s="509">
        <f t="shared" si="19"/>
        <v>304019.56246100005</v>
      </c>
    </row>
    <row r="44" spans="1:22" s="510" customFormat="1" ht="13.5" customHeight="1">
      <c r="B44" s="507" t="s">
        <v>400</v>
      </c>
      <c r="C44" s="508" t="s">
        <v>401</v>
      </c>
      <c r="D44" s="509">
        <v>-94434.849037000007</v>
      </c>
      <c r="E44" s="509">
        <v>-99607.999523999999</v>
      </c>
      <c r="F44" s="509">
        <v>-104312.43750299999</v>
      </c>
      <c r="G44" s="509">
        <v>-117267.241077</v>
      </c>
      <c r="H44" s="509">
        <v>-110255.618743</v>
      </c>
      <c r="I44" s="509">
        <v>-118409.04423699999</v>
      </c>
      <c r="J44" s="509">
        <v>-130968.544715</v>
      </c>
      <c r="K44" s="509">
        <v>-118231.609635</v>
      </c>
      <c r="L44" s="509">
        <v>-133996.94126299999</v>
      </c>
      <c r="M44" s="509">
        <v>-141979.328435</v>
      </c>
      <c r="N44" s="509">
        <v>-145967.542778</v>
      </c>
      <c r="O44" s="509">
        <v>-146426.01428</v>
      </c>
      <c r="P44" s="509">
        <v>-130281.97461200001</v>
      </c>
      <c r="Q44" s="509">
        <v>-114412.800015</v>
      </c>
      <c r="R44" s="509">
        <v>-122845.938347</v>
      </c>
      <c r="S44" s="509">
        <v>-126005.59763800001</v>
      </c>
      <c r="T44" s="509">
        <v>-116108.2043</v>
      </c>
      <c r="U44" s="509">
        <v>-124960.390314</v>
      </c>
    </row>
    <row r="45" spans="1:22" s="510" customFormat="1" ht="13.5" customHeight="1">
      <c r="B45" s="507" t="s">
        <v>402</v>
      </c>
      <c r="C45" s="508" t="s">
        <v>403</v>
      </c>
      <c r="D45" s="509">
        <v>-24133.099535000001</v>
      </c>
      <c r="E45" s="509">
        <v>-24766.711307000001</v>
      </c>
      <c r="F45" s="509">
        <v>-27268.823214</v>
      </c>
      <c r="G45" s="509">
        <v>-22597.613205000001</v>
      </c>
      <c r="H45" s="509">
        <v>-23899.417264</v>
      </c>
      <c r="I45" s="509">
        <v>-24100.798397999999</v>
      </c>
      <c r="J45" s="509">
        <v>-22665.813574</v>
      </c>
      <c r="K45" s="509">
        <v>-25946.816785999999</v>
      </c>
      <c r="L45" s="509">
        <v>-27113.148558000001</v>
      </c>
      <c r="M45" s="509">
        <v>-25934.298272</v>
      </c>
      <c r="N45" s="509">
        <v>-30014.696169999999</v>
      </c>
      <c r="O45" s="509">
        <v>-31611.060203000001</v>
      </c>
      <c r="P45" s="509">
        <v>-23894.056655</v>
      </c>
      <c r="Q45" s="509">
        <v>-23552.032259</v>
      </c>
      <c r="R45" s="509">
        <v>-25331.230828</v>
      </c>
      <c r="S45" s="509">
        <v>-26516.816821</v>
      </c>
      <c r="T45" s="509">
        <v>-32990.441746999997</v>
      </c>
      <c r="U45" s="509">
        <v>-37646.271816</v>
      </c>
    </row>
    <row r="46" spans="1:22" s="510" customFormat="1" ht="13.5" customHeight="1">
      <c r="B46" s="507" t="s">
        <v>162</v>
      </c>
      <c r="C46" s="508" t="s">
        <v>162</v>
      </c>
      <c r="D46" s="509">
        <f t="shared" ref="D46:U46" si="20">+D37+D40+D44+D45-D48</f>
        <v>157207.07753899999</v>
      </c>
      <c r="E46" s="509">
        <f t="shared" si="20"/>
        <v>182609.05980700004</v>
      </c>
      <c r="F46" s="509">
        <f t="shared" si="20"/>
        <v>203033.14690100003</v>
      </c>
      <c r="G46" s="509">
        <f t="shared" si="20"/>
        <v>215150.52522099996</v>
      </c>
      <c r="H46" s="509">
        <f t="shared" si="20"/>
        <v>197095.40457400004</v>
      </c>
      <c r="I46" s="509">
        <f t="shared" si="20"/>
        <v>239015.96068099997</v>
      </c>
      <c r="J46" s="509">
        <f t="shared" si="20"/>
        <v>197497.91012000004</v>
      </c>
      <c r="K46" s="509">
        <f t="shared" si="20"/>
        <v>167193.78776800004</v>
      </c>
      <c r="L46" s="509">
        <f t="shared" si="20"/>
        <v>175560.74826200001</v>
      </c>
      <c r="M46" s="509">
        <f t="shared" si="20"/>
        <v>154797.217347</v>
      </c>
      <c r="N46" s="509">
        <f t="shared" si="20"/>
        <v>152952.42110899999</v>
      </c>
      <c r="O46" s="509">
        <f t="shared" si="20"/>
        <v>132408.56582999998</v>
      </c>
      <c r="P46" s="509">
        <f t="shared" si="20"/>
        <v>171535.30852800002</v>
      </c>
      <c r="Q46" s="509">
        <f t="shared" si="20"/>
        <v>196825.71287999998</v>
      </c>
      <c r="R46" s="509">
        <f t="shared" si="20"/>
        <v>207582.02313100005</v>
      </c>
      <c r="S46" s="509">
        <f t="shared" si="20"/>
        <v>191928.44485299999</v>
      </c>
      <c r="T46" s="509">
        <f t="shared" si="20"/>
        <v>196446.15457700004</v>
      </c>
      <c r="U46" s="509">
        <f t="shared" si="20"/>
        <v>192889.79384200004</v>
      </c>
    </row>
    <row r="47" spans="1:22" s="4" customFormat="1" ht="13.5" customHeight="1">
      <c r="B47" s="523" t="s">
        <v>404</v>
      </c>
      <c r="C47" s="524" t="s">
        <v>405</v>
      </c>
      <c r="D47" s="525">
        <f t="shared" ref="D47:U47" si="21">+D46/D37</f>
        <v>0.64988195194604181</v>
      </c>
      <c r="E47" s="525">
        <f t="shared" si="21"/>
        <v>0.67121850648376225</v>
      </c>
      <c r="F47" s="525">
        <f t="shared" si="21"/>
        <v>0.60721585768143349</v>
      </c>
      <c r="G47" s="525">
        <f t="shared" si="21"/>
        <v>0.33559527600257205</v>
      </c>
      <c r="H47" s="525">
        <f t="shared" si="21"/>
        <v>0.64622133024647377</v>
      </c>
      <c r="I47" s="525">
        <f t="shared" si="21"/>
        <v>0.49754356446403952</v>
      </c>
      <c r="J47" s="525">
        <f t="shared" si="21"/>
        <v>0.61213006323721608</v>
      </c>
      <c r="K47" s="525">
        <f t="shared" si="21"/>
        <v>0.4657795167863617</v>
      </c>
      <c r="L47" s="525">
        <f t="shared" si="21"/>
        <v>0.53607112997819084</v>
      </c>
      <c r="M47" s="525">
        <f t="shared" si="21"/>
        <v>0.26129896098428479</v>
      </c>
      <c r="N47" s="525">
        <f t="shared" si="21"/>
        <v>0.47528688205497133</v>
      </c>
      <c r="O47" s="525">
        <f t="shared" si="21"/>
        <v>0.28308581236218477</v>
      </c>
      <c r="P47" s="525">
        <f t="shared" si="21"/>
        <v>0.57183884635941928</v>
      </c>
      <c r="Q47" s="525">
        <f t="shared" si="21"/>
        <v>0.66339805439655208</v>
      </c>
      <c r="R47" s="525">
        <f t="shared" si="21"/>
        <v>0.64533691610931543</v>
      </c>
      <c r="S47" s="525">
        <f t="shared" si="21"/>
        <v>0.59476089640373697</v>
      </c>
      <c r="T47" s="525">
        <f t="shared" si="21"/>
        <v>0.6486951908636065</v>
      </c>
      <c r="U47" s="525">
        <f t="shared" si="21"/>
        <v>0.61497367353586396</v>
      </c>
    </row>
    <row r="48" spans="1:22" s="510" customFormat="1" ht="13.5" customHeight="1">
      <c r="B48" s="507" t="s">
        <v>165</v>
      </c>
      <c r="C48" s="508" t="s">
        <v>165</v>
      </c>
      <c r="D48" s="509">
        <v>-42096.051528999997</v>
      </c>
      <c r="E48" s="509">
        <v>-42434.714311999996</v>
      </c>
      <c r="F48" s="509">
        <v>-43371.074596999999</v>
      </c>
      <c r="G48" s="509">
        <v>-40947.206138000001</v>
      </c>
      <c r="H48" s="509">
        <v>-43440.994568000002</v>
      </c>
      <c r="I48" s="509">
        <v>-44292.777868999998</v>
      </c>
      <c r="J48" s="509">
        <v>-45279.022363999997</v>
      </c>
      <c r="K48" s="509">
        <v>-59227.934156000003</v>
      </c>
      <c r="L48" s="509">
        <v>-53998.588956</v>
      </c>
      <c r="M48" s="509">
        <v>-53278.634812999997</v>
      </c>
      <c r="N48" s="509">
        <v>-53485.924511999998</v>
      </c>
      <c r="O48" s="509">
        <v>-55691.677205</v>
      </c>
      <c r="P48" s="509">
        <v>-43853.189096000002</v>
      </c>
      <c r="Q48" s="509">
        <v>-47895.429912</v>
      </c>
      <c r="R48" s="509">
        <v>-48926.232687000003</v>
      </c>
      <c r="S48" s="509">
        <v>-49595.105412999997</v>
      </c>
      <c r="T48" s="509">
        <v>-50942.154707000002</v>
      </c>
      <c r="U48" s="509">
        <v>-51476.893510999995</v>
      </c>
    </row>
    <row r="50" spans="2:21" s="33" customFormat="1" ht="13.5" customHeight="1">
      <c r="C50" s="526"/>
      <c r="G50" s="527"/>
      <c r="H50" s="527"/>
      <c r="K50" s="527"/>
      <c r="L50" s="527"/>
      <c r="O50" s="527"/>
      <c r="P50" s="527"/>
      <c r="S50" s="527"/>
      <c r="T50" s="527"/>
    </row>
    <row r="51" spans="2:21" ht="13.5" customHeight="1">
      <c r="B51" s="505" t="s">
        <v>415</v>
      </c>
      <c r="C51" s="506"/>
      <c r="D51" s="558" t="str">
        <f t="shared" ref="D51:U51" si="22">+D$2</f>
        <v>1T22</v>
      </c>
      <c r="E51" s="558" t="str">
        <f t="shared" si="22"/>
        <v>2T22</v>
      </c>
      <c r="F51" s="558" t="str">
        <f t="shared" si="22"/>
        <v>3T22</v>
      </c>
      <c r="G51" s="558" t="str">
        <f t="shared" si="22"/>
        <v>4T22</v>
      </c>
      <c r="H51" s="558" t="str">
        <f t="shared" si="22"/>
        <v>1T23</v>
      </c>
      <c r="I51" s="558" t="str">
        <f t="shared" si="22"/>
        <v>2T23</v>
      </c>
      <c r="J51" s="558" t="str">
        <f t="shared" si="22"/>
        <v>3T23</v>
      </c>
      <c r="K51" s="558" t="str">
        <f t="shared" si="22"/>
        <v>4T23</v>
      </c>
      <c r="L51" s="558" t="str">
        <f t="shared" si="22"/>
        <v>1T24</v>
      </c>
      <c r="M51" s="558" t="str">
        <f t="shared" si="22"/>
        <v>2T24</v>
      </c>
      <c r="N51" s="558" t="str">
        <f t="shared" si="22"/>
        <v>3T24</v>
      </c>
      <c r="O51" s="558" t="str">
        <f t="shared" si="22"/>
        <v>4T24</v>
      </c>
      <c r="P51" s="558" t="str">
        <f t="shared" si="22"/>
        <v>1T25</v>
      </c>
      <c r="Q51" s="558" t="str">
        <f t="shared" si="22"/>
        <v>2T25</v>
      </c>
      <c r="R51" s="558" t="str">
        <f t="shared" si="22"/>
        <v>3T25</v>
      </c>
      <c r="S51" s="558" t="str">
        <f t="shared" si="22"/>
        <v>4T25</v>
      </c>
      <c r="T51" s="558" t="str">
        <f t="shared" si="22"/>
        <v>1T26</v>
      </c>
      <c r="U51" s="558" t="str">
        <f t="shared" si="22"/>
        <v>2T26</v>
      </c>
    </row>
    <row r="52" spans="2:21" s="510" customFormat="1" ht="13.5" customHeight="1">
      <c r="B52" s="507" t="s">
        <v>371</v>
      </c>
      <c r="C52" s="508" t="s">
        <v>372</v>
      </c>
      <c r="D52" s="509">
        <f t="shared" ref="D52:U52" si="23">+D53+D54+D65+D64</f>
        <v>636702.52449800028</v>
      </c>
      <c r="E52" s="509">
        <f t="shared" si="23"/>
        <v>702267.45047799987</v>
      </c>
      <c r="F52" s="509">
        <f t="shared" si="23"/>
        <v>739665.38847599993</v>
      </c>
      <c r="G52" s="509">
        <f t="shared" si="23"/>
        <v>707519.27273900004</v>
      </c>
      <c r="H52" s="509">
        <f t="shared" si="23"/>
        <v>665356.37687099946</v>
      </c>
      <c r="I52" s="509">
        <f t="shared" si="23"/>
        <v>718617.26220500004</v>
      </c>
      <c r="J52" s="509">
        <f t="shared" si="23"/>
        <v>759539.87349435012</v>
      </c>
      <c r="K52" s="509">
        <f t="shared" si="23"/>
        <v>808354.05236099998</v>
      </c>
      <c r="L52" s="509">
        <f t="shared" si="23"/>
        <v>818571.49878199981</v>
      </c>
      <c r="M52" s="509">
        <f t="shared" si="23"/>
        <v>847603.72687000001</v>
      </c>
      <c r="N52" s="509">
        <f t="shared" si="23"/>
        <v>815898.47205700004</v>
      </c>
      <c r="O52" s="509">
        <f t="shared" si="23"/>
        <v>892207.09513400006</v>
      </c>
      <c r="P52" s="509">
        <f t="shared" si="23"/>
        <v>871103.85653900029</v>
      </c>
      <c r="Q52" s="509">
        <f t="shared" si="23"/>
        <v>811885.30407900072</v>
      </c>
      <c r="R52" s="509">
        <f t="shared" si="23"/>
        <v>800067.21755199984</v>
      </c>
      <c r="S52" s="509">
        <f t="shared" si="23"/>
        <v>814375.38543700008</v>
      </c>
      <c r="T52" s="509">
        <f t="shared" si="23"/>
        <v>791973.07557700004</v>
      </c>
      <c r="U52" s="509">
        <f t="shared" si="23"/>
        <v>843588.94285900006</v>
      </c>
    </row>
    <row r="53" spans="2:21" s="33" customFormat="1" ht="13.5" customHeight="1">
      <c r="B53" s="511" t="s">
        <v>373</v>
      </c>
      <c r="C53" s="512" t="s">
        <v>389</v>
      </c>
      <c r="D53" s="513">
        <v>792.99910899999998</v>
      </c>
      <c r="E53" s="513">
        <v>1660.8104450000001</v>
      </c>
      <c r="F53" s="513">
        <v>2580.7746269999998</v>
      </c>
      <c r="G53" s="513">
        <v>3308.7574610000001</v>
      </c>
      <c r="H53" s="513">
        <v>1041.9392359999999</v>
      </c>
      <c r="I53" s="513">
        <v>2084.6045880000001</v>
      </c>
      <c r="J53" s="513">
        <v>4296.9310139999998</v>
      </c>
      <c r="K53" s="513">
        <v>6566.8858099999998</v>
      </c>
      <c r="L53" s="513">
        <v>4546.9881180000148</v>
      </c>
      <c r="M53" s="513">
        <v>8563.6234690000001</v>
      </c>
      <c r="N53" s="513">
        <v>14066.879487</v>
      </c>
      <c r="O53" s="513">
        <v>19569.203497999999</v>
      </c>
      <c r="P53" s="513">
        <v>58794.943753000021</v>
      </c>
      <c r="Q53" s="513">
        <v>7095.3984040000096</v>
      </c>
      <c r="R53" s="513">
        <v>12340.715216000001</v>
      </c>
      <c r="S53" s="513">
        <v>16339.333771</v>
      </c>
      <c r="T53" s="513">
        <v>49064.682548999888</v>
      </c>
      <c r="U53" s="513">
        <v>1826.9709790001143</v>
      </c>
    </row>
    <row r="54" spans="2:21" s="33" customFormat="1" ht="13.5" customHeight="1">
      <c r="B54" s="511" t="s">
        <v>416</v>
      </c>
      <c r="C54" s="512" t="s">
        <v>115</v>
      </c>
      <c r="D54" s="513">
        <f t="shared" ref="D54:U54" si="24">+D55+D58+D61</f>
        <v>543008.57797300036</v>
      </c>
      <c r="E54" s="513">
        <f t="shared" si="24"/>
        <v>608298.08747599996</v>
      </c>
      <c r="F54" s="513">
        <f t="shared" si="24"/>
        <v>642659.954593</v>
      </c>
      <c r="G54" s="513">
        <f t="shared" si="24"/>
        <v>622950.52465600008</v>
      </c>
      <c r="H54" s="513">
        <f t="shared" si="24"/>
        <v>620372.17829699954</v>
      </c>
      <c r="I54" s="513">
        <f t="shared" si="24"/>
        <v>691150.83533700008</v>
      </c>
      <c r="J54" s="513">
        <f t="shared" si="24"/>
        <v>730700.77206635009</v>
      </c>
      <c r="K54" s="513">
        <f t="shared" si="24"/>
        <v>743753.78146500001</v>
      </c>
      <c r="L54" s="513">
        <f t="shared" si="24"/>
        <v>792782.90969299979</v>
      </c>
      <c r="M54" s="513">
        <f t="shared" si="24"/>
        <v>783832.23420800001</v>
      </c>
      <c r="N54" s="513">
        <f t="shared" si="24"/>
        <v>757010.35869699996</v>
      </c>
      <c r="O54" s="513">
        <f t="shared" si="24"/>
        <v>784142.67491199996</v>
      </c>
      <c r="P54" s="513">
        <f t="shared" si="24"/>
        <v>798292.16584200028</v>
      </c>
      <c r="Q54" s="513">
        <f t="shared" si="24"/>
        <v>774472.90567500074</v>
      </c>
      <c r="R54" s="513">
        <f t="shared" si="24"/>
        <v>761055.7608269999</v>
      </c>
      <c r="S54" s="513">
        <f t="shared" si="24"/>
        <v>742272.58119599998</v>
      </c>
      <c r="T54" s="513">
        <f t="shared" si="24"/>
        <v>730629.3851960001</v>
      </c>
      <c r="U54" s="513">
        <f t="shared" si="24"/>
        <v>830907.20074799994</v>
      </c>
    </row>
    <row r="55" spans="2:21" s="510" customFormat="1" ht="13.5" customHeight="1">
      <c r="B55" s="514" t="s">
        <v>417</v>
      </c>
      <c r="C55" s="528" t="s">
        <v>418</v>
      </c>
      <c r="D55" s="510">
        <f>+D56*D57</f>
        <v>362727.31271100038</v>
      </c>
      <c r="E55" s="510">
        <v>394988.363151</v>
      </c>
      <c r="F55" s="510">
        <v>419400.02199099999</v>
      </c>
      <c r="G55" s="510">
        <v>416849.98239100003</v>
      </c>
      <c r="H55" s="510">
        <f>+H56*H57</f>
        <v>418268.65486499964</v>
      </c>
      <c r="I55" s="510">
        <v>467057.99677000003</v>
      </c>
      <c r="J55" s="510">
        <v>521713.88444300002</v>
      </c>
      <c r="K55" s="510">
        <v>541642.06666999997</v>
      </c>
      <c r="L55" s="510">
        <f>+L56*L57</f>
        <v>591341.74674499978</v>
      </c>
      <c r="M55" s="510">
        <v>584891.09715799999</v>
      </c>
      <c r="N55" s="510">
        <v>552979.22851199994</v>
      </c>
      <c r="O55" s="510">
        <v>592590.336733</v>
      </c>
      <c r="P55" s="510">
        <f>+P56*P57</f>
        <v>600728.42137300037</v>
      </c>
      <c r="Q55" s="510">
        <f>+Q56*Q57</f>
        <v>561739.65319200093</v>
      </c>
      <c r="R55" s="510">
        <v>545287.65103299997</v>
      </c>
      <c r="S55" s="510">
        <v>532624.25778900005</v>
      </c>
      <c r="T55" s="510">
        <f>+T56*T57</f>
        <v>515347.75829700037</v>
      </c>
      <c r="U55" s="510">
        <f>+U56*U57</f>
        <v>602784.67672899971</v>
      </c>
    </row>
    <row r="56" spans="2:21" s="33" customFormat="1" ht="13.5" customHeight="1">
      <c r="B56" s="516" t="s">
        <v>377</v>
      </c>
      <c r="C56" s="559" t="s">
        <v>377</v>
      </c>
      <c r="D56" s="517">
        <v>538.55456839985595</v>
      </c>
      <c r="E56" s="517">
        <v>539.881289930957</v>
      </c>
      <c r="F56" s="517">
        <v>548.99634762960102</v>
      </c>
      <c r="G56" s="517">
        <v>545.31746941800202</v>
      </c>
      <c r="H56" s="517">
        <v>537.03875413559501</v>
      </c>
      <c r="I56" s="517">
        <v>572.07768936812897</v>
      </c>
      <c r="J56" s="517">
        <v>626.62608809557298</v>
      </c>
      <c r="K56" s="517">
        <v>618.58142288529598</v>
      </c>
      <c r="L56" s="517">
        <v>658.52147879752704</v>
      </c>
      <c r="M56" s="517">
        <v>635.84201639956495</v>
      </c>
      <c r="N56" s="517">
        <v>647.44224667877097</v>
      </c>
      <c r="O56" s="517">
        <v>640.507094316338</v>
      </c>
      <c r="P56" s="517">
        <v>621.80232249885603</v>
      </c>
      <c r="Q56" s="517">
        <v>615.88251671414605</v>
      </c>
      <c r="R56" s="517">
        <v>657.25984031929295</v>
      </c>
      <c r="S56" s="517">
        <v>641.56087709440897</v>
      </c>
      <c r="T56" s="517">
        <v>630.65547672003902</v>
      </c>
      <c r="U56" s="517">
        <v>680.37486991423305</v>
      </c>
    </row>
    <row r="57" spans="2:21" s="33" customFormat="1" ht="13.5" customHeight="1">
      <c r="B57" s="518" t="s">
        <v>378</v>
      </c>
      <c r="C57" s="560" t="s">
        <v>379</v>
      </c>
      <c r="D57" s="33">
        <v>673.52007390584299</v>
      </c>
      <c r="E57" s="33">
        <v>731.62076648648701</v>
      </c>
      <c r="F57" s="33">
        <v>763.93954859962503</v>
      </c>
      <c r="G57" s="33">
        <v>764.41707036433104</v>
      </c>
      <c r="H57" s="33">
        <v>778.84259123577601</v>
      </c>
      <c r="I57" s="33">
        <v>816.42407220228097</v>
      </c>
      <c r="J57" s="33">
        <v>832.57606785663802</v>
      </c>
      <c r="K57" s="33">
        <v>875.61967855998398</v>
      </c>
      <c r="L57" s="33">
        <v>897.98399260233896</v>
      </c>
      <c r="M57" s="33">
        <v>919.86858696430204</v>
      </c>
      <c r="N57" s="33">
        <v>854.09815523879604</v>
      </c>
      <c r="O57" s="33">
        <v>925.18934136946098</v>
      </c>
      <c r="P57" s="33">
        <v>966.10835893766796</v>
      </c>
      <c r="Q57" s="33">
        <v>912.08897467814495</v>
      </c>
      <c r="R57" s="33">
        <v>829.63786554812498</v>
      </c>
      <c r="S57" s="33">
        <v>830.20065095182201</v>
      </c>
      <c r="T57" s="33">
        <v>817.16210723683901</v>
      </c>
      <c r="U57" s="33">
        <v>885.95964281424119</v>
      </c>
    </row>
    <row r="58" spans="2:21" s="510" customFormat="1" ht="13.5" customHeight="1">
      <c r="B58" s="520" t="s">
        <v>419</v>
      </c>
      <c r="C58" s="529" t="s">
        <v>420</v>
      </c>
      <c r="D58" s="521">
        <f>+D59*D60</f>
        <v>175441.99352999995</v>
      </c>
      <c r="E58" s="521">
        <v>208223.69428600001</v>
      </c>
      <c r="F58" s="521">
        <v>218092.52000300001</v>
      </c>
      <c r="G58" s="521">
        <v>200232.76075300001</v>
      </c>
      <c r="H58" s="521">
        <f>+H59*H60</f>
        <v>197200.24731699988</v>
      </c>
      <c r="I58" s="521">
        <v>217639.20995300001</v>
      </c>
      <c r="J58" s="521">
        <v>201265.30206135</v>
      </c>
      <c r="K58" s="521">
        <v>193089.43837700001</v>
      </c>
      <c r="L58" s="521">
        <f>+L59*L60</f>
        <v>191662.79121299996</v>
      </c>
      <c r="M58" s="521">
        <v>189020.954925</v>
      </c>
      <c r="N58" s="521">
        <v>194188.582891</v>
      </c>
      <c r="O58" s="521">
        <v>177774.70466399999</v>
      </c>
      <c r="P58" s="521">
        <f>+P59*P60</f>
        <v>186071.59286799995</v>
      </c>
      <c r="Q58" s="521">
        <f>+Q59*Q60</f>
        <v>199847.72900099977</v>
      </c>
      <c r="R58" s="521">
        <v>201892.60473799999</v>
      </c>
      <c r="S58" s="521">
        <v>195648.058139</v>
      </c>
      <c r="T58" s="521">
        <f>+T59*T60</f>
        <v>199832.63669699975</v>
      </c>
      <c r="U58" s="521">
        <f>+U59*U60</f>
        <v>204342.56651300023</v>
      </c>
    </row>
    <row r="59" spans="2:21" s="33" customFormat="1" ht="13.5" customHeight="1">
      <c r="B59" s="518" t="s">
        <v>377</v>
      </c>
      <c r="C59" s="560" t="s">
        <v>377</v>
      </c>
      <c r="D59" s="33">
        <v>374.61921816500001</v>
      </c>
      <c r="E59" s="33">
        <v>383.56737653226998</v>
      </c>
      <c r="F59" s="33">
        <v>393.41659118272997</v>
      </c>
      <c r="G59" s="33">
        <v>376.203191237</v>
      </c>
      <c r="H59" s="33">
        <v>373.14115634699999</v>
      </c>
      <c r="I59" s="33">
        <v>385.14160868444998</v>
      </c>
      <c r="J59" s="33">
        <v>395.614513202816</v>
      </c>
      <c r="K59" s="33">
        <v>377.09825636585299</v>
      </c>
      <c r="L59" s="33">
        <v>362.68479920380099</v>
      </c>
      <c r="M59" s="33">
        <v>351.49629878059199</v>
      </c>
      <c r="N59" s="33">
        <v>359.78464403715202</v>
      </c>
      <c r="O59" s="33">
        <v>350.95744459938601</v>
      </c>
      <c r="P59" s="33">
        <v>343.08334385471801</v>
      </c>
      <c r="Q59" s="33">
        <v>340.15893354993898</v>
      </c>
      <c r="R59" s="33">
        <v>356.85115442134298</v>
      </c>
      <c r="S59" s="33">
        <v>346.46419453093699</v>
      </c>
      <c r="T59" s="33">
        <v>357.69538469369502</v>
      </c>
      <c r="U59" s="33">
        <v>367.42024111900434</v>
      </c>
    </row>
    <row r="60" spans="2:21" s="33" customFormat="1" ht="13.5" customHeight="1">
      <c r="B60" s="516" t="s">
        <v>378</v>
      </c>
      <c r="C60" s="559" t="s">
        <v>379</v>
      </c>
      <c r="D60" s="517">
        <v>468.32085761475003</v>
      </c>
      <c r="E60" s="517">
        <v>542.86080367025602</v>
      </c>
      <c r="F60" s="517">
        <v>554.35516673902202</v>
      </c>
      <c r="G60" s="517">
        <v>532.24631108154995</v>
      </c>
      <c r="H60" s="517">
        <v>528.48699202082901</v>
      </c>
      <c r="I60" s="517">
        <v>565.08880122405503</v>
      </c>
      <c r="J60" s="517">
        <v>508.740946918117</v>
      </c>
      <c r="K60" s="517">
        <v>512.04012513298005</v>
      </c>
      <c r="L60" s="517">
        <v>528.45553944845699</v>
      </c>
      <c r="M60" s="517">
        <v>537.760868551817</v>
      </c>
      <c r="N60" s="517">
        <v>539.735606033669</v>
      </c>
      <c r="O60" s="517">
        <v>506.542053458726</v>
      </c>
      <c r="P60" s="517">
        <v>542.35099488476999</v>
      </c>
      <c r="Q60" s="517">
        <v>587.51280442752204</v>
      </c>
      <c r="R60" s="517">
        <v>565.76138884959505</v>
      </c>
      <c r="S60" s="517">
        <v>564.699213446513</v>
      </c>
      <c r="T60" s="517">
        <v>558.66708167935201</v>
      </c>
      <c r="U60" s="517">
        <v>556.15489742933187</v>
      </c>
    </row>
    <row r="61" spans="2:21" s="510" customFormat="1" ht="13.5" customHeight="1">
      <c r="B61" s="514" t="s">
        <v>421</v>
      </c>
      <c r="C61" s="528" t="s">
        <v>422</v>
      </c>
      <c r="D61" s="510">
        <f>+D62*D63</f>
        <v>4839.2717320000029</v>
      </c>
      <c r="E61" s="510">
        <v>5086.0300390000002</v>
      </c>
      <c r="F61" s="510">
        <v>5167.4125990000002</v>
      </c>
      <c r="G61" s="510">
        <v>5867.7815119999996</v>
      </c>
      <c r="H61" s="510">
        <f>+H62*H63</f>
        <v>4903.2761149999978</v>
      </c>
      <c r="I61" s="510">
        <v>6453.6286140000002</v>
      </c>
      <c r="J61" s="510">
        <v>7721.5855620000002</v>
      </c>
      <c r="K61" s="510">
        <v>9022.2764179999995</v>
      </c>
      <c r="L61" s="510">
        <f>+L62*L63</f>
        <v>9778.3717350000115</v>
      </c>
      <c r="M61" s="510">
        <v>9920.1821249999994</v>
      </c>
      <c r="N61" s="510">
        <v>9842.547294</v>
      </c>
      <c r="O61" s="510">
        <v>13777.633515</v>
      </c>
      <c r="P61" s="510">
        <f>+P62*P63</f>
        <v>11492.151601000014</v>
      </c>
      <c r="Q61" s="510">
        <f>+Q62*Q63</f>
        <v>12885.523482000019</v>
      </c>
      <c r="R61" s="510">
        <v>13875.505056</v>
      </c>
      <c r="S61" s="510">
        <v>14000.265267999999</v>
      </c>
      <c r="T61" s="510">
        <f>+T62*T63</f>
        <v>15448.990201999997</v>
      </c>
      <c r="U61" s="510">
        <f>+U62*U63</f>
        <v>23779.957506000002</v>
      </c>
    </row>
    <row r="62" spans="2:21" s="33" customFormat="1" ht="13.5" customHeight="1">
      <c r="B62" s="516" t="s">
        <v>377</v>
      </c>
      <c r="C62" s="559" t="s">
        <v>377</v>
      </c>
      <c r="D62" s="517">
        <v>16.244789856441301</v>
      </c>
      <c r="E62" s="517">
        <v>16.988039744060401</v>
      </c>
      <c r="F62" s="517">
        <v>21.020568976105501</v>
      </c>
      <c r="G62" s="517">
        <v>23.968408490499598</v>
      </c>
      <c r="H62" s="517">
        <v>26.070920146079299</v>
      </c>
      <c r="I62" s="517">
        <v>28.069846334705499</v>
      </c>
      <c r="J62" s="517">
        <v>36.035900677812798</v>
      </c>
      <c r="K62" s="517">
        <v>42.837269391479097</v>
      </c>
      <c r="L62" s="517">
        <v>42.971978217833701</v>
      </c>
      <c r="M62" s="517">
        <v>44.244734619593103</v>
      </c>
      <c r="N62" s="517">
        <v>41.048727815148702</v>
      </c>
      <c r="O62" s="517">
        <v>41.048727815148702</v>
      </c>
      <c r="P62" s="517">
        <v>41.048727815148702</v>
      </c>
      <c r="Q62" s="517">
        <v>41.048727815148702</v>
      </c>
      <c r="R62" s="517">
        <v>41.048727815148702</v>
      </c>
      <c r="S62" s="517">
        <v>41.048727815148702</v>
      </c>
      <c r="T62" s="517">
        <v>41.048727815148702</v>
      </c>
      <c r="U62" s="517">
        <v>41.048727815148631</v>
      </c>
    </row>
    <row r="63" spans="2:21" s="33" customFormat="1" ht="13.5" customHeight="1">
      <c r="B63" s="518" t="s">
        <v>378</v>
      </c>
      <c r="C63" s="560" t="s">
        <v>379</v>
      </c>
      <c r="D63" s="33">
        <v>297.89685029881502</v>
      </c>
      <c r="E63" s="33">
        <v>299.38887097190002</v>
      </c>
      <c r="F63" s="33">
        <v>245.82648570901699</v>
      </c>
      <c r="G63" s="33">
        <v>244.81314703584999</v>
      </c>
      <c r="H63" s="33">
        <v>188.07453237270499</v>
      </c>
      <c r="I63" s="33">
        <v>229.91321495126101</v>
      </c>
      <c r="J63" s="33">
        <v>214.27480420252601</v>
      </c>
      <c r="K63" s="33">
        <v>210.617449388468</v>
      </c>
      <c r="L63" s="33">
        <v>227.55228268597401</v>
      </c>
      <c r="M63" s="33">
        <v>224.211586085704</v>
      </c>
      <c r="N63" s="33">
        <v>239.77715797486201</v>
      </c>
      <c r="O63" s="33">
        <v>335.64093818068301</v>
      </c>
      <c r="P63" s="33">
        <v>279.96364839250703</v>
      </c>
      <c r="Q63" s="33">
        <v>313.90798613848199</v>
      </c>
      <c r="R63" s="33">
        <v>338.025215263294</v>
      </c>
      <c r="S63" s="33">
        <v>341.06453508245698</v>
      </c>
      <c r="T63" s="33">
        <v>376.35734465560398</v>
      </c>
      <c r="U63" s="33">
        <v>579.3104627526177</v>
      </c>
    </row>
    <row r="64" spans="2:21" s="33" customFormat="1" ht="13.5" customHeight="1">
      <c r="B64" s="511" t="s">
        <v>407</v>
      </c>
      <c r="C64" s="512" t="s">
        <v>423</v>
      </c>
      <c r="D64" s="513">
        <v>-2.0525839999999702</v>
      </c>
      <c r="E64" s="513">
        <v>129.55255700000001</v>
      </c>
      <c r="F64" s="513">
        <v>120.659256</v>
      </c>
      <c r="G64" s="513">
        <v>-3.0093780000000798</v>
      </c>
      <c r="H64" s="513">
        <v>-149.74066199999999</v>
      </c>
      <c r="I64" s="513">
        <v>-34.177719999999901</v>
      </c>
      <c r="J64" s="513">
        <v>-225.82958600000001</v>
      </c>
      <c r="K64" s="513">
        <v>-120.614914</v>
      </c>
      <c r="L64" s="513">
        <v>-170.39902900000001</v>
      </c>
      <c r="M64" s="513">
        <v>-342.130807</v>
      </c>
      <c r="N64" s="513">
        <v>-213.76612700000001</v>
      </c>
      <c r="O64" s="513">
        <v>131.216724</v>
      </c>
      <c r="P64" s="513">
        <v>0.74694399999998495</v>
      </c>
      <c r="Q64" s="513">
        <v>0</v>
      </c>
      <c r="R64" s="513">
        <v>63.7415090000001</v>
      </c>
      <c r="S64" s="513">
        <v>1.4704700000003199</v>
      </c>
      <c r="T64" s="513">
        <v>114.00783199999999</v>
      </c>
      <c r="U64" s="513">
        <v>309.77113199999997</v>
      </c>
    </row>
    <row r="65" spans="2:21" s="33" customFormat="1" ht="13.5" customHeight="1">
      <c r="B65" s="511" t="s">
        <v>424</v>
      </c>
      <c r="C65" s="512" t="s">
        <v>425</v>
      </c>
      <c r="D65" s="513">
        <v>92903</v>
      </c>
      <c r="E65" s="513">
        <v>92179</v>
      </c>
      <c r="F65" s="513">
        <v>94304</v>
      </c>
      <c r="G65" s="513">
        <v>81263</v>
      </c>
      <c r="H65" s="513">
        <v>44092</v>
      </c>
      <c r="I65" s="513">
        <v>25416</v>
      </c>
      <c r="J65" s="513">
        <v>24768</v>
      </c>
      <c r="K65" s="513">
        <v>58154</v>
      </c>
      <c r="L65" s="513">
        <v>21412</v>
      </c>
      <c r="M65" s="513">
        <v>55550</v>
      </c>
      <c r="N65" s="513">
        <v>45035</v>
      </c>
      <c r="O65" s="513">
        <v>88364</v>
      </c>
      <c r="P65" s="513">
        <v>14016</v>
      </c>
      <c r="Q65" s="513">
        <v>30317</v>
      </c>
      <c r="R65" s="513">
        <v>26607</v>
      </c>
      <c r="S65" s="513">
        <v>55762</v>
      </c>
      <c r="T65" s="513">
        <v>12165</v>
      </c>
      <c r="U65" s="513">
        <v>10545</v>
      </c>
    </row>
    <row r="66" spans="2:21" s="510" customFormat="1" ht="13.5" customHeight="1">
      <c r="B66" s="507" t="s">
        <v>386</v>
      </c>
      <c r="C66" s="508" t="s">
        <v>387</v>
      </c>
      <c r="D66" s="509">
        <f t="shared" ref="D66:U66" si="25">+D67+D68+D75</f>
        <v>-573735.38352300005</v>
      </c>
      <c r="E66" s="509">
        <f t="shared" si="25"/>
        <v>-621565.68120200001</v>
      </c>
      <c r="F66" s="509">
        <f t="shared" si="25"/>
        <v>-685064.13146999991</v>
      </c>
      <c r="G66" s="509">
        <f t="shared" si="25"/>
        <v>-638954.85652799997</v>
      </c>
      <c r="H66" s="509">
        <f t="shared" si="25"/>
        <v>-599569.33008600003</v>
      </c>
      <c r="I66" s="509">
        <f t="shared" si="25"/>
        <v>-639699.95759700006</v>
      </c>
      <c r="J66" s="509">
        <f t="shared" si="25"/>
        <v>-687459.92891999963</v>
      </c>
      <c r="K66" s="509">
        <f t="shared" si="25"/>
        <v>-680870.80851099978</v>
      </c>
      <c r="L66" s="509">
        <f t="shared" si="25"/>
        <v>-706919.66548900015</v>
      </c>
      <c r="M66" s="509">
        <f t="shared" si="25"/>
        <v>-714291.08539899974</v>
      </c>
      <c r="N66" s="509">
        <f t="shared" si="25"/>
        <v>-743486.35708600027</v>
      </c>
      <c r="O66" s="509">
        <f t="shared" si="25"/>
        <v>-772084.61579399998</v>
      </c>
      <c r="P66" s="509">
        <f t="shared" si="25"/>
        <v>-726024.02823800035</v>
      </c>
      <c r="Q66" s="509">
        <f t="shared" si="25"/>
        <v>-660994.25369999942</v>
      </c>
      <c r="R66" s="509">
        <f t="shared" si="25"/>
        <v>-685636.28784700006</v>
      </c>
      <c r="S66" s="509">
        <f t="shared" si="25"/>
        <v>-699384.54234800022</v>
      </c>
      <c r="T66" s="509">
        <f t="shared" si="25"/>
        <v>-689853.63107599993</v>
      </c>
      <c r="U66" s="509">
        <f t="shared" si="25"/>
        <v>-745579.02939700009</v>
      </c>
    </row>
    <row r="67" spans="2:21" s="33" customFormat="1" ht="13.5" customHeight="1">
      <c r="B67" s="511" t="s">
        <v>388</v>
      </c>
      <c r="C67" s="512" t="s">
        <v>389</v>
      </c>
      <c r="D67" s="513">
        <v>-17265.808531999974</v>
      </c>
      <c r="E67" s="513">
        <v>-5647.9338770000004</v>
      </c>
      <c r="F67" s="513">
        <v>-7562.211225</v>
      </c>
      <c r="G67" s="513">
        <v>-18881.200894000001</v>
      </c>
      <c r="H67" s="513">
        <v>-15691.736253000014</v>
      </c>
      <c r="I67" s="513">
        <v>-37423.495459999998</v>
      </c>
      <c r="J67" s="513">
        <v>-66372.831463717594</v>
      </c>
      <c r="K67" s="513">
        <v>-75536.535806681801</v>
      </c>
      <c r="L67" s="513">
        <v>-107470.07316700267</v>
      </c>
      <c r="M67" s="513">
        <v>-59730.845535344699</v>
      </c>
      <c r="N67" s="513">
        <v>-97555.305939495302</v>
      </c>
      <c r="O67" s="513">
        <v>-129087.52179833699</v>
      </c>
      <c r="P67" s="513">
        <v>-143854.03455605911</v>
      </c>
      <c r="Q67" s="513">
        <v>-32236.255259000074</v>
      </c>
      <c r="R67" s="513">
        <v>-59187.056452166304</v>
      </c>
      <c r="S67" s="513">
        <v>-60735.856023000139</v>
      </c>
      <c r="T67" s="513">
        <v>-37494.928644</v>
      </c>
      <c r="U67" s="513">
        <v>-101527.644925</v>
      </c>
    </row>
    <row r="68" spans="2:21" s="33" customFormat="1" ht="13.5" customHeight="1">
      <c r="B68" s="511" t="s">
        <v>428</v>
      </c>
      <c r="C68" s="512" t="s">
        <v>115</v>
      </c>
      <c r="D68" s="513">
        <f t="shared" ref="D68:U68" si="26">+D69+D72</f>
        <v>-264764.57499100006</v>
      </c>
      <c r="E68" s="513">
        <f t="shared" si="26"/>
        <v>-283761.747325</v>
      </c>
      <c r="F68" s="513">
        <f t="shared" si="26"/>
        <v>-307267.92024499999</v>
      </c>
      <c r="G68" s="513">
        <f t="shared" si="26"/>
        <v>-286589.65563399997</v>
      </c>
      <c r="H68" s="513">
        <f t="shared" si="26"/>
        <v>-283176.59383300005</v>
      </c>
      <c r="I68" s="513">
        <f t="shared" si="26"/>
        <v>-285512.46213699999</v>
      </c>
      <c r="J68" s="513">
        <f t="shared" si="26"/>
        <v>-297464.097456282</v>
      </c>
      <c r="K68" s="513">
        <f t="shared" si="26"/>
        <v>-290480.27270431799</v>
      </c>
      <c r="L68" s="513">
        <f t="shared" si="26"/>
        <v>-280224.59232199745</v>
      </c>
      <c r="M68" s="513">
        <f t="shared" si="26"/>
        <v>-280889.23986365501</v>
      </c>
      <c r="N68" s="513">
        <f t="shared" si="26"/>
        <v>-297601.05114650499</v>
      </c>
      <c r="O68" s="513">
        <f t="shared" si="26"/>
        <v>-290326.09399566299</v>
      </c>
      <c r="P68" s="513">
        <f t="shared" si="26"/>
        <v>-260179.99368194124</v>
      </c>
      <c r="Q68" s="513">
        <f t="shared" si="26"/>
        <v>-253829.99844099936</v>
      </c>
      <c r="R68" s="513">
        <f t="shared" si="26"/>
        <v>-273958.23139483377</v>
      </c>
      <c r="S68" s="513">
        <f t="shared" si="26"/>
        <v>-271802.68632500002</v>
      </c>
      <c r="T68" s="513">
        <f t="shared" si="26"/>
        <v>-330182.7024319999</v>
      </c>
      <c r="U68" s="513">
        <f t="shared" si="26"/>
        <v>-307858.38447200006</v>
      </c>
    </row>
    <row r="69" spans="2:21" s="510" customFormat="1" ht="13.5" customHeight="1">
      <c r="B69" s="514" t="s">
        <v>429</v>
      </c>
      <c r="C69" s="528" t="s">
        <v>430</v>
      </c>
      <c r="D69" s="510">
        <f>-D70*D71</f>
        <v>-99311.290982000035</v>
      </c>
      <c r="E69" s="510">
        <v>-108333.611106</v>
      </c>
      <c r="F69" s="510">
        <v>-113600.071646</v>
      </c>
      <c r="G69" s="510">
        <v>-113449.850229</v>
      </c>
      <c r="H69" s="510">
        <f>-H70*H71</f>
        <v>-112539.37201599996</v>
      </c>
      <c r="I69" s="510">
        <v>-117355.26981699999</v>
      </c>
      <c r="J69" s="510">
        <v>-116762.663401282</v>
      </c>
      <c r="K69" s="510">
        <v>-116539.186402318</v>
      </c>
      <c r="L69" s="510">
        <f>-L70*L71</f>
        <v>-112950.53861499735</v>
      </c>
      <c r="M69" s="510">
        <v>-108805.198034655</v>
      </c>
      <c r="N69" s="510">
        <v>-112816.836578505</v>
      </c>
      <c r="O69" s="510">
        <v>-113643.08771466299</v>
      </c>
      <c r="P69" s="510">
        <f>-P70*P71</f>
        <v>-106989.34699694104</v>
      </c>
      <c r="Q69" s="510">
        <f>-Q70*Q71</f>
        <v>-105983.33534199979</v>
      </c>
      <c r="R69" s="510">
        <f>-R70*R71</f>
        <v>-111887.22300683378</v>
      </c>
      <c r="S69" s="510">
        <f>-S70*S71</f>
        <v>-108777.23749300001</v>
      </c>
      <c r="T69" s="510">
        <f>-T70*T71</f>
        <v>-158588.33840600008</v>
      </c>
      <c r="U69" s="510">
        <f>+U70*U71</f>
        <v>-127906.33301799986</v>
      </c>
    </row>
    <row r="70" spans="2:21" s="33" customFormat="1" ht="13.5" customHeight="1">
      <c r="B70" s="516" t="s">
        <v>377</v>
      </c>
      <c r="C70" s="559" t="s">
        <v>377</v>
      </c>
      <c r="D70" s="517">
        <v>395.7122597</v>
      </c>
      <c r="E70" s="517">
        <v>406.12637384999999</v>
      </c>
      <c r="F70" s="517">
        <v>417.02715977000003</v>
      </c>
      <c r="G70" s="517">
        <v>405.21790843000002</v>
      </c>
      <c r="H70" s="517">
        <v>394.28785278999999</v>
      </c>
      <c r="I70" s="517">
        <v>416.40255525999999</v>
      </c>
      <c r="J70" s="517">
        <v>424.28606693</v>
      </c>
      <c r="K70" s="517">
        <v>413.593844230184</v>
      </c>
      <c r="L70" s="517">
        <v>396.83301983000001</v>
      </c>
      <c r="M70" s="517">
        <v>377.99681455000001</v>
      </c>
      <c r="N70" s="517">
        <v>389.90192951</v>
      </c>
      <c r="O70" s="517">
        <v>382.73394065999997</v>
      </c>
      <c r="P70" s="517">
        <v>360.10813215000002</v>
      </c>
      <c r="Q70" s="517">
        <v>358.96519919999997</v>
      </c>
      <c r="R70" s="517">
        <v>377.41200880939601</v>
      </c>
      <c r="S70" s="517">
        <v>366.71014723000002</v>
      </c>
      <c r="T70" s="517">
        <v>613.43960047999997</v>
      </c>
      <c r="U70" s="517">
        <v>338.82219740000016</v>
      </c>
    </row>
    <row r="71" spans="2:21" s="33" customFormat="1" ht="13.5" customHeight="1">
      <c r="B71" s="518" t="s">
        <v>378</v>
      </c>
      <c r="C71" s="560" t="s">
        <v>379</v>
      </c>
      <c r="D71" s="33">
        <v>250.96844625761801</v>
      </c>
      <c r="E71" s="33">
        <v>266.74852479788098</v>
      </c>
      <c r="F71" s="33">
        <v>272.40449209268098</v>
      </c>
      <c r="G71" s="33">
        <v>279.972449067112</v>
      </c>
      <c r="H71" s="33">
        <v>285.42439545034398</v>
      </c>
      <c r="I71" s="33">
        <v>281.83129122184101</v>
      </c>
      <c r="J71" s="33">
        <v>275.19796783839797</v>
      </c>
      <c r="K71" s="33">
        <v>281.77205252953098</v>
      </c>
      <c r="L71" s="33">
        <v>284.62988957769801</v>
      </c>
      <c r="M71" s="33">
        <v>287.84686496415702</v>
      </c>
      <c r="N71" s="33">
        <v>289.34669987472103</v>
      </c>
      <c r="O71" s="33">
        <v>296.92450980096601</v>
      </c>
      <c r="P71" s="33">
        <v>297.10339046821503</v>
      </c>
      <c r="Q71" s="33">
        <v>295.24682497968399</v>
      </c>
      <c r="R71" s="33">
        <v>296.45909614746802</v>
      </c>
      <c r="S71" s="33">
        <v>296.63001778016002</v>
      </c>
      <c r="T71" s="33">
        <v>258.52315090501003</v>
      </c>
      <c r="U71" s="33">
        <v>-377.50281415889253</v>
      </c>
    </row>
    <row r="72" spans="2:21" s="510" customFormat="1" ht="13.5" customHeight="1">
      <c r="B72" s="520" t="s">
        <v>431</v>
      </c>
      <c r="C72" s="529" t="s">
        <v>432</v>
      </c>
      <c r="D72" s="521">
        <f>-D73*D74</f>
        <v>-165453.28400900002</v>
      </c>
      <c r="E72" s="521">
        <v>-175428.13621900001</v>
      </c>
      <c r="F72" s="521">
        <v>-193667.84859899999</v>
      </c>
      <c r="G72" s="521">
        <v>-173139.80540499999</v>
      </c>
      <c r="H72" s="521">
        <f>-H73*H74</f>
        <v>-170637.2218170001</v>
      </c>
      <c r="I72" s="521">
        <v>-168157.19232</v>
      </c>
      <c r="J72" s="521">
        <v>-180701.43405499999</v>
      </c>
      <c r="K72" s="521">
        <v>-173941.08630200001</v>
      </c>
      <c r="L72" s="521">
        <f>-L73*L74</f>
        <v>-167274.0537070001</v>
      </c>
      <c r="M72" s="521">
        <v>-172084.04182899999</v>
      </c>
      <c r="N72" s="521">
        <v>-184784.214568</v>
      </c>
      <c r="O72" s="521">
        <v>-176683.00628100001</v>
      </c>
      <c r="P72" s="521">
        <f>-P73*P74</f>
        <v>-153190.64668500022</v>
      </c>
      <c r="Q72" s="521">
        <f>-Q73*Q74</f>
        <v>-147846.66309899959</v>
      </c>
      <c r="R72" s="521">
        <v>-162071.00838799999</v>
      </c>
      <c r="S72" s="521">
        <v>-163025.44883199999</v>
      </c>
      <c r="T72" s="521">
        <f>-T73*T74</f>
        <v>-171594.36402599982</v>
      </c>
      <c r="U72" s="521">
        <f>+U73*U74</f>
        <v>-179952.0514540002</v>
      </c>
    </row>
    <row r="73" spans="2:21" s="33" customFormat="1" ht="13.5" customHeight="1">
      <c r="B73" s="518" t="s">
        <v>377</v>
      </c>
      <c r="C73" s="560" t="s">
        <v>377</v>
      </c>
      <c r="D73" s="33">
        <v>579.23784391000004</v>
      </c>
      <c r="E73" s="33">
        <v>583.29669484999999</v>
      </c>
      <c r="F73" s="33">
        <v>616.03438659999995</v>
      </c>
      <c r="G73" s="33">
        <v>582.25702108999997</v>
      </c>
      <c r="H73" s="33">
        <v>602.20423966022202</v>
      </c>
      <c r="I73" s="33">
        <v>602.04576075</v>
      </c>
      <c r="J73" s="33">
        <v>663.61596593000002</v>
      </c>
      <c r="K73" s="33">
        <v>92.645420226809605</v>
      </c>
      <c r="L73" s="33">
        <v>937.28981843338602</v>
      </c>
      <c r="M73" s="33">
        <v>855.31854258730004</v>
      </c>
      <c r="N73" s="33">
        <v>1170.5706518115201</v>
      </c>
      <c r="O73" s="33">
        <v>488.84645474280399</v>
      </c>
      <c r="P73" s="33">
        <v>479.910329735858</v>
      </c>
      <c r="Q73" s="33">
        <v>559.28190782730201</v>
      </c>
      <c r="R73" s="33">
        <v>711.35608597321004</v>
      </c>
      <c r="S73" s="33">
        <v>100.3463135896</v>
      </c>
      <c r="T73" s="33">
        <v>1282.1717205043001</v>
      </c>
      <c r="U73" s="33">
        <v>1343.8446365409</v>
      </c>
    </row>
    <row r="74" spans="2:21" s="33" customFormat="1" ht="13.5" customHeight="1">
      <c r="B74" s="516" t="s">
        <v>378</v>
      </c>
      <c r="C74" s="559" t="s">
        <v>379</v>
      </c>
      <c r="D74" s="517">
        <v>285.63963102298197</v>
      </c>
      <c r="E74" s="517">
        <v>300.75283773742802</v>
      </c>
      <c r="F74" s="517">
        <v>314.37830876274001</v>
      </c>
      <c r="G74" s="517">
        <v>-297.35975545795498</v>
      </c>
      <c r="H74" s="517">
        <v>283.35440134609098</v>
      </c>
      <c r="I74" s="517">
        <v>279.30965265915597</v>
      </c>
      <c r="J74" s="517">
        <v>272.298201568678</v>
      </c>
      <c r="K74" s="517"/>
      <c r="L74" s="517">
        <v>178.46566816076901</v>
      </c>
      <c r="M74" s="517">
        <v>201.19292785171399</v>
      </c>
      <c r="N74" s="517">
        <v>157.85823289011799</v>
      </c>
      <c r="O74" s="517">
        <v>361.42842924770298</v>
      </c>
      <c r="P74" s="517">
        <v>319.20681259208601</v>
      </c>
      <c r="Q74" s="517">
        <v>264.35087749102098</v>
      </c>
      <c r="R74" s="517">
        <v>227.83386771235701</v>
      </c>
      <c r="S74" s="517"/>
      <c r="T74" s="517">
        <v>133.8310315864</v>
      </c>
      <c r="U74" s="517">
        <v>-133.90837494221256</v>
      </c>
    </row>
    <row r="75" spans="2:21" s="33" customFormat="1" ht="13.5" customHeight="1">
      <c r="B75" s="511" t="s">
        <v>433</v>
      </c>
      <c r="C75" s="512" t="s">
        <v>434</v>
      </c>
      <c r="D75" s="513">
        <v>-291705</v>
      </c>
      <c r="E75" s="513">
        <v>-332156</v>
      </c>
      <c r="F75" s="513">
        <v>-370234</v>
      </c>
      <c r="G75" s="513">
        <v>-333484</v>
      </c>
      <c r="H75" s="513">
        <v>-300701</v>
      </c>
      <c r="I75" s="513">
        <v>-316764</v>
      </c>
      <c r="J75" s="513">
        <v>-323623</v>
      </c>
      <c r="K75" s="513">
        <v>-314854</v>
      </c>
      <c r="L75" s="513">
        <v>-319225</v>
      </c>
      <c r="M75" s="513">
        <v>-373671</v>
      </c>
      <c r="N75" s="513">
        <v>-348330</v>
      </c>
      <c r="O75" s="513">
        <v>-352671</v>
      </c>
      <c r="P75" s="513">
        <v>-321990</v>
      </c>
      <c r="Q75" s="513">
        <v>-374928</v>
      </c>
      <c r="R75" s="513">
        <v>-352491</v>
      </c>
      <c r="S75" s="513">
        <v>-366846</v>
      </c>
      <c r="T75" s="513">
        <v>-322176</v>
      </c>
      <c r="U75" s="513">
        <v>-336193</v>
      </c>
    </row>
    <row r="76" spans="2:21" s="510" customFormat="1" ht="13.5" customHeight="1">
      <c r="B76" s="507" t="s">
        <v>398</v>
      </c>
      <c r="C76" s="508" t="s">
        <v>399</v>
      </c>
      <c r="D76" s="509">
        <f t="shared" ref="D76:U76" si="27">+D52+D66</f>
        <v>62967.14097500022</v>
      </c>
      <c r="E76" s="509">
        <f t="shared" si="27"/>
        <v>80701.769275999861</v>
      </c>
      <c r="F76" s="509">
        <f t="shared" si="27"/>
        <v>54601.257006000029</v>
      </c>
      <c r="G76" s="509">
        <f t="shared" si="27"/>
        <v>68564.416211000062</v>
      </c>
      <c r="H76" s="509">
        <f t="shared" si="27"/>
        <v>65787.046784999431</v>
      </c>
      <c r="I76" s="509">
        <f t="shared" si="27"/>
        <v>78917.304607999977</v>
      </c>
      <c r="J76" s="509">
        <f t="shared" si="27"/>
        <v>72079.944574350491</v>
      </c>
      <c r="K76" s="509">
        <f t="shared" si="27"/>
        <v>127483.2438500002</v>
      </c>
      <c r="L76" s="509">
        <f t="shared" si="27"/>
        <v>111651.83329299965</v>
      </c>
      <c r="M76" s="509">
        <f t="shared" si="27"/>
        <v>133312.64147100027</v>
      </c>
      <c r="N76" s="509">
        <f t="shared" si="27"/>
        <v>72412.11497099977</v>
      </c>
      <c r="O76" s="509">
        <f t="shared" si="27"/>
        <v>120122.47934000008</v>
      </c>
      <c r="P76" s="509">
        <f t="shared" si="27"/>
        <v>145079.82830099994</v>
      </c>
      <c r="Q76" s="509">
        <f t="shared" si="27"/>
        <v>150891.0503790013</v>
      </c>
      <c r="R76" s="509">
        <f t="shared" si="27"/>
        <v>114430.92970499978</v>
      </c>
      <c r="S76" s="509">
        <f t="shared" si="27"/>
        <v>114990.84308899986</v>
      </c>
      <c r="T76" s="509">
        <f t="shared" si="27"/>
        <v>102119.44450100011</v>
      </c>
      <c r="U76" s="509">
        <f t="shared" si="27"/>
        <v>98009.913461999968</v>
      </c>
    </row>
    <row r="77" spans="2:21" s="510" customFormat="1" ht="13.5" customHeight="1">
      <c r="B77" s="507" t="s">
        <v>400</v>
      </c>
      <c r="C77" s="508" t="s">
        <v>401</v>
      </c>
      <c r="D77" s="509">
        <v>-56919.886970000101</v>
      </c>
      <c r="E77" s="509">
        <v>-53223.932380999999</v>
      </c>
      <c r="F77" s="509">
        <v>-8366.2169639999993</v>
      </c>
      <c r="G77" s="509">
        <v>-49334.052551000001</v>
      </c>
      <c r="H77" s="509">
        <v>-46159.231949000001</v>
      </c>
      <c r="I77" s="509">
        <v>-48926.716389000001</v>
      </c>
      <c r="J77" s="509">
        <v>-46414.48977</v>
      </c>
      <c r="K77" s="509">
        <v>-53260.340539999997</v>
      </c>
      <c r="L77" s="509">
        <v>-50890.615172999998</v>
      </c>
      <c r="M77" s="509">
        <v>-54569.055797000001</v>
      </c>
      <c r="N77" s="509">
        <v>-55691.595548999998</v>
      </c>
      <c r="O77" s="509">
        <v>-58749.432349000002</v>
      </c>
      <c r="P77" s="509">
        <v>-58232.394306000002</v>
      </c>
      <c r="Q77" s="509">
        <v>-54236.557545000003</v>
      </c>
      <c r="R77" s="509">
        <v>-52183.620249</v>
      </c>
      <c r="S77" s="509">
        <v>-44603.378685999996</v>
      </c>
      <c r="T77" s="509">
        <v>-47039.795905999999</v>
      </c>
      <c r="U77" s="509">
        <v>-49767.067685000002</v>
      </c>
    </row>
    <row r="78" spans="2:21" s="510" customFormat="1" ht="13.5" customHeight="1">
      <c r="B78" s="507" t="s">
        <v>402</v>
      </c>
      <c r="C78" s="508" t="s">
        <v>403</v>
      </c>
      <c r="D78" s="509">
        <v>-18672.904554000001</v>
      </c>
      <c r="E78" s="509">
        <v>-24444.101526999999</v>
      </c>
      <c r="F78" s="509">
        <v>-13230.708764000001</v>
      </c>
      <c r="G78" s="509">
        <v>-29202.714671999998</v>
      </c>
      <c r="H78" s="509">
        <v>-18853.599545000001</v>
      </c>
      <c r="I78" s="509">
        <v>-23066.314460000001</v>
      </c>
      <c r="J78" s="509">
        <v>-20371.212493999999</v>
      </c>
      <c r="K78" s="509">
        <v>-6850.1944100000001</v>
      </c>
      <c r="L78" s="509">
        <v>-24600.707187</v>
      </c>
      <c r="M78" s="509">
        <v>-34874.838347999997</v>
      </c>
      <c r="N78" s="509">
        <v>-20082.863602000001</v>
      </c>
      <c r="O78" s="509">
        <v>-29193.257691999999</v>
      </c>
      <c r="P78" s="509">
        <v>-26879.471232</v>
      </c>
      <c r="Q78" s="509">
        <v>-21895.951055000001</v>
      </c>
      <c r="R78" s="509">
        <v>-28982.656174</v>
      </c>
      <c r="S78" s="509">
        <v>-25615.479920999998</v>
      </c>
      <c r="T78" s="509">
        <v>-36095.684936999998</v>
      </c>
      <c r="U78" s="509">
        <v>-34159.282237000007</v>
      </c>
    </row>
    <row r="79" spans="2:21" s="510" customFormat="1" ht="13.5" customHeight="1">
      <c r="B79" s="507" t="s">
        <v>162</v>
      </c>
      <c r="C79" s="508" t="s">
        <v>162</v>
      </c>
      <c r="D79" s="509">
        <f t="shared" ref="D79:U79" si="28">+D52+D66+D77+D78-D81</f>
        <v>-3221.6116379998821</v>
      </c>
      <c r="E79" s="509">
        <f t="shared" si="28"/>
        <v>12360.133571999862</v>
      </c>
      <c r="F79" s="509">
        <f t="shared" si="28"/>
        <v>43067.366363000023</v>
      </c>
      <c r="G79" s="509">
        <f t="shared" si="28"/>
        <v>-1737.858718999938</v>
      </c>
      <c r="H79" s="509">
        <f t="shared" si="28"/>
        <v>9388.3372769994294</v>
      </c>
      <c r="I79" s="509">
        <f t="shared" si="28"/>
        <v>15351.860130999985</v>
      </c>
      <c r="J79" s="509">
        <f t="shared" si="28"/>
        <v>13627.025165350502</v>
      </c>
      <c r="K79" s="509">
        <f t="shared" si="28"/>
        <v>76427.119370000204</v>
      </c>
      <c r="L79" s="509">
        <f t="shared" si="28"/>
        <v>45381.501402999653</v>
      </c>
      <c r="M79" s="509">
        <f t="shared" si="28"/>
        <v>52082.348562000268</v>
      </c>
      <c r="N79" s="509">
        <f t="shared" si="28"/>
        <v>4801.7872409997808</v>
      </c>
      <c r="O79" s="509">
        <f t="shared" si="28"/>
        <v>43450.419060000073</v>
      </c>
      <c r="P79" s="509">
        <f t="shared" si="28"/>
        <v>69312.380666999947</v>
      </c>
      <c r="Q79" s="509">
        <f t="shared" si="28"/>
        <v>84878.680209001308</v>
      </c>
      <c r="R79" s="509">
        <f t="shared" si="28"/>
        <v>42911.44781199978</v>
      </c>
      <c r="S79" s="509">
        <f t="shared" si="28"/>
        <v>50531.063209999862</v>
      </c>
      <c r="T79" s="509">
        <f t="shared" si="28"/>
        <v>26882.22525400011</v>
      </c>
      <c r="U79" s="509">
        <f t="shared" si="28"/>
        <v>23265.547703999961</v>
      </c>
    </row>
    <row r="80" spans="2:21" s="33" customFormat="1" ht="13.5" customHeight="1">
      <c r="B80" s="523" t="s">
        <v>404</v>
      </c>
      <c r="C80" s="524" t="s">
        <v>405</v>
      </c>
      <c r="D80" s="32">
        <f t="shared" ref="D80:U80" si="29">+D79/D52</f>
        <v>-5.0598380154687145E-3</v>
      </c>
      <c r="E80" s="32">
        <f t="shared" si="29"/>
        <v>1.7600322446365571E-2</v>
      </c>
      <c r="F80" s="32">
        <f t="shared" si="29"/>
        <v>5.8225471995838073E-2</v>
      </c>
      <c r="G80" s="32">
        <f t="shared" si="29"/>
        <v>-2.456270501681478E-3</v>
      </c>
      <c r="H80" s="32">
        <f t="shared" si="29"/>
        <v>1.4110238668111025E-2</v>
      </c>
      <c r="I80" s="32">
        <f t="shared" si="29"/>
        <v>2.1363055048099523E-2</v>
      </c>
      <c r="J80" s="32">
        <f t="shared" si="29"/>
        <v>1.7941158378766624E-2</v>
      </c>
      <c r="K80" s="32">
        <f t="shared" si="29"/>
        <v>9.4546590255564014E-2</v>
      </c>
      <c r="L80" s="32">
        <f t="shared" si="29"/>
        <v>5.5439874794719131E-2</v>
      </c>
      <c r="M80" s="32">
        <f t="shared" si="29"/>
        <v>6.1446578054025383E-2</v>
      </c>
      <c r="N80" s="32">
        <f t="shared" si="29"/>
        <v>5.8852754422909614E-3</v>
      </c>
      <c r="O80" s="4">
        <f t="shared" si="29"/>
        <v>4.8699925495968265E-2</v>
      </c>
      <c r="P80" s="4">
        <f t="shared" si="29"/>
        <v>7.9568446571211746E-2</v>
      </c>
      <c r="Q80" s="4">
        <f t="shared" si="29"/>
        <v>0.10454516146869702</v>
      </c>
      <c r="R80" s="4">
        <f t="shared" si="29"/>
        <v>5.363480326477791E-2</v>
      </c>
      <c r="S80" s="4">
        <f t="shared" si="29"/>
        <v>6.2048858688041643E-2</v>
      </c>
      <c r="T80" s="4">
        <f t="shared" si="29"/>
        <v>3.394335752438906E-2</v>
      </c>
      <c r="U80" s="4">
        <f t="shared" si="29"/>
        <v>2.7579246860622537E-2</v>
      </c>
    </row>
    <row r="81" spans="2:23" s="510" customFormat="1" ht="13.5" customHeight="1">
      <c r="B81" s="507" t="s">
        <v>165</v>
      </c>
      <c r="C81" s="508" t="s">
        <v>165</v>
      </c>
      <c r="D81" s="509">
        <v>-9404.0389109999996</v>
      </c>
      <c r="E81" s="509">
        <v>-9326.3982039999992</v>
      </c>
      <c r="F81" s="509">
        <v>-10063.035085</v>
      </c>
      <c r="G81" s="509">
        <v>-8234.4922929999993</v>
      </c>
      <c r="H81" s="509">
        <v>-8614.1219860000001</v>
      </c>
      <c r="I81" s="509">
        <v>-8427.5863720000107</v>
      </c>
      <c r="J81" s="509">
        <v>-8332.7828550000104</v>
      </c>
      <c r="K81" s="509">
        <v>-9054.4104700000007</v>
      </c>
      <c r="L81" s="509">
        <v>-9220.9904700000006</v>
      </c>
      <c r="M81" s="509">
        <v>-8213.6012360000004</v>
      </c>
      <c r="N81" s="509">
        <v>-8164.1314210000101</v>
      </c>
      <c r="O81" s="509">
        <v>-11270.629761</v>
      </c>
      <c r="P81" s="509">
        <v>-9344.4179039999999</v>
      </c>
      <c r="Q81" s="509">
        <v>-10120.138430000001</v>
      </c>
      <c r="R81" s="509">
        <v>-9646.7945299999992</v>
      </c>
      <c r="S81" s="509">
        <v>-5759.0787280000004</v>
      </c>
      <c r="T81" s="509">
        <v>-7898.2615960000003</v>
      </c>
      <c r="U81" s="509">
        <v>-9181.9841640000013</v>
      </c>
    </row>
    <row r="83" spans="2:23" ht="13.5" customHeight="1">
      <c r="P83" s="9"/>
      <c r="Q83" s="33"/>
      <c r="U83" s="33"/>
    </row>
    <row r="84" spans="2:23" ht="13.5" customHeight="1">
      <c r="B84" s="505" t="s">
        <v>354</v>
      </c>
      <c r="C84" s="506"/>
      <c r="D84" s="558" t="str">
        <f t="shared" ref="D84:U84" si="30">+D$2</f>
        <v>1T22</v>
      </c>
      <c r="E84" s="558" t="str">
        <f t="shared" si="30"/>
        <v>2T22</v>
      </c>
      <c r="F84" s="558" t="str">
        <f t="shared" si="30"/>
        <v>3T22</v>
      </c>
      <c r="G84" s="558" t="str">
        <f t="shared" si="30"/>
        <v>4T22</v>
      </c>
      <c r="H84" s="558" t="str">
        <f t="shared" si="30"/>
        <v>1T23</v>
      </c>
      <c r="I84" s="558" t="str">
        <f t="shared" si="30"/>
        <v>2T23</v>
      </c>
      <c r="J84" s="558" t="str">
        <f t="shared" si="30"/>
        <v>3T23</v>
      </c>
      <c r="K84" s="558" t="str">
        <f t="shared" si="30"/>
        <v>4T23</v>
      </c>
      <c r="L84" s="558" t="str">
        <f t="shared" si="30"/>
        <v>1T24</v>
      </c>
      <c r="M84" s="558" t="str">
        <f t="shared" si="30"/>
        <v>2T24</v>
      </c>
      <c r="N84" s="558" t="str">
        <f t="shared" si="30"/>
        <v>3T24</v>
      </c>
      <c r="O84" s="558" t="str">
        <f t="shared" si="30"/>
        <v>4T24</v>
      </c>
      <c r="P84" s="558" t="str">
        <f t="shared" si="30"/>
        <v>1T25</v>
      </c>
      <c r="Q84" s="558" t="str">
        <f t="shared" si="30"/>
        <v>2T25</v>
      </c>
      <c r="R84" s="558" t="str">
        <f t="shared" si="30"/>
        <v>3T25</v>
      </c>
      <c r="S84" s="558" t="str">
        <f t="shared" si="30"/>
        <v>4T25</v>
      </c>
      <c r="T84" s="558" t="str">
        <f t="shared" si="30"/>
        <v>1T26</v>
      </c>
      <c r="U84" s="558" t="str">
        <f t="shared" si="30"/>
        <v>2T26</v>
      </c>
    </row>
    <row r="85" spans="2:23" s="510" customFormat="1" ht="13.5" customHeight="1">
      <c r="B85" s="507" t="s">
        <v>371</v>
      </c>
      <c r="C85" s="508" t="s">
        <v>372</v>
      </c>
      <c r="D85" s="509">
        <v>2733.358565</v>
      </c>
      <c r="E85" s="509">
        <v>3302.1819089999999</v>
      </c>
      <c r="F85" s="509">
        <v>4242.7814799999996</v>
      </c>
      <c r="G85" s="509">
        <v>5131.2982220000004</v>
      </c>
      <c r="H85" s="509">
        <v>6389.7987300000004</v>
      </c>
      <c r="I85" s="509">
        <v>8508.8467779999992</v>
      </c>
      <c r="J85" s="509">
        <v>9652.9157489999998</v>
      </c>
      <c r="K85" s="509">
        <v>10939.773292</v>
      </c>
      <c r="L85" s="509">
        <v>11998.109113</v>
      </c>
      <c r="M85" s="509">
        <v>13970.751265000001</v>
      </c>
      <c r="N85" s="509">
        <v>15428.19167</v>
      </c>
      <c r="O85" s="509">
        <v>17034.859747999999</v>
      </c>
      <c r="P85" s="509">
        <v>18977.494531</v>
      </c>
      <c r="Q85" s="509">
        <v>21938.584621000002</v>
      </c>
      <c r="R85" s="509">
        <v>23652.943927</v>
      </c>
      <c r="S85" s="509">
        <v>23234.982582000001</v>
      </c>
      <c r="T85" s="509">
        <v>23953.840784</v>
      </c>
      <c r="U85" s="509">
        <v>26212.299863</v>
      </c>
    </row>
    <row r="86" spans="2:23" s="510" customFormat="1" ht="13.5" customHeight="1">
      <c r="B86" s="507" t="s">
        <v>386</v>
      </c>
      <c r="C86" s="508" t="s">
        <v>387</v>
      </c>
      <c r="D86" s="509">
        <v>-426.33867199999997</v>
      </c>
      <c r="E86" s="509">
        <v>-550.74587199999996</v>
      </c>
      <c r="F86" s="509">
        <v>-637.06719899999996</v>
      </c>
      <c r="G86" s="509">
        <v>-892.52784199999996</v>
      </c>
      <c r="H86" s="509">
        <v>-978.18567199999995</v>
      </c>
      <c r="I86" s="509">
        <v>-1414.575947</v>
      </c>
      <c r="J86" s="509">
        <v>-1538.1780639999999</v>
      </c>
      <c r="K86" s="509">
        <v>-1750.5872320000001</v>
      </c>
      <c r="L86" s="509">
        <v>-84.106914000000003</v>
      </c>
      <c r="M86" s="509">
        <v>-2382.6288610000001</v>
      </c>
      <c r="N86" s="509">
        <v>-1421.3588480000001</v>
      </c>
      <c r="O86" s="509">
        <v>-4843.8054249999996</v>
      </c>
      <c r="P86" s="509">
        <v>-1952.751653</v>
      </c>
      <c r="Q86" s="509">
        <v>-1278.9141749999999</v>
      </c>
      <c r="R86" s="509">
        <v>-2016.368101</v>
      </c>
      <c r="S86" s="509">
        <v>-2044.226146</v>
      </c>
      <c r="T86" s="509">
        <v>-3216.6582389999999</v>
      </c>
      <c r="U86" s="509">
        <v>-3812.0103789999998</v>
      </c>
    </row>
    <row r="87" spans="2:23" s="510" customFormat="1" ht="13.5" customHeight="1">
      <c r="B87" s="507" t="s">
        <v>398</v>
      </c>
      <c r="C87" s="508" t="s">
        <v>399</v>
      </c>
      <c r="D87" s="509">
        <f t="shared" ref="D87:U87" si="31">+D85+D86</f>
        <v>2307.0198930000001</v>
      </c>
      <c r="E87" s="509">
        <f t="shared" si="31"/>
        <v>2751.4360369999999</v>
      </c>
      <c r="F87" s="509">
        <f t="shared" si="31"/>
        <v>3605.7142809999996</v>
      </c>
      <c r="G87" s="509">
        <f t="shared" si="31"/>
        <v>4238.7703799999999</v>
      </c>
      <c r="H87" s="509">
        <f t="shared" si="31"/>
        <v>5411.6130580000008</v>
      </c>
      <c r="I87" s="509">
        <f t="shared" si="31"/>
        <v>7094.2708309999989</v>
      </c>
      <c r="J87" s="509">
        <f t="shared" si="31"/>
        <v>8114.7376850000001</v>
      </c>
      <c r="K87" s="509">
        <f t="shared" si="31"/>
        <v>9189.18606</v>
      </c>
      <c r="L87" s="509">
        <f t="shared" si="31"/>
        <v>11914.002199</v>
      </c>
      <c r="M87" s="509">
        <f t="shared" si="31"/>
        <v>11588.122404000002</v>
      </c>
      <c r="N87" s="509">
        <f t="shared" si="31"/>
        <v>14006.832822</v>
      </c>
      <c r="O87" s="509">
        <f t="shared" si="31"/>
        <v>12191.054323</v>
      </c>
      <c r="P87" s="509">
        <f t="shared" si="31"/>
        <v>17024.742878000001</v>
      </c>
      <c r="Q87" s="509">
        <f t="shared" si="31"/>
        <v>20659.670446000004</v>
      </c>
      <c r="R87" s="509">
        <f t="shared" si="31"/>
        <v>21636.575826</v>
      </c>
      <c r="S87" s="509">
        <f t="shared" si="31"/>
        <v>21190.756436</v>
      </c>
      <c r="T87" s="509">
        <f t="shared" si="31"/>
        <v>20737.182545</v>
      </c>
      <c r="U87" s="509">
        <f t="shared" si="31"/>
        <v>22400.289484000001</v>
      </c>
    </row>
    <row r="88" spans="2:23" s="510" customFormat="1" ht="13.5" customHeight="1">
      <c r="B88" s="507" t="s">
        <v>400</v>
      </c>
      <c r="C88" s="508" t="s">
        <v>401</v>
      </c>
      <c r="D88" s="509">
        <v>-4424.4832909999996</v>
      </c>
      <c r="E88" s="509">
        <v>-4461.595045</v>
      </c>
      <c r="F88" s="509">
        <v>-6281.3764639999999</v>
      </c>
      <c r="G88" s="509">
        <v>-3701.8784999999998</v>
      </c>
      <c r="H88" s="509">
        <v>-7271.1116460000003</v>
      </c>
      <c r="I88" s="509">
        <v>-6925.6145120000001</v>
      </c>
      <c r="J88" s="509">
        <v>-14303.246316999999</v>
      </c>
      <c r="K88" s="509">
        <v>-12741.117479</v>
      </c>
      <c r="L88" s="509">
        <v>-9264.0967240000009</v>
      </c>
      <c r="M88" s="509">
        <v>-13533.833705999999</v>
      </c>
      <c r="N88" s="509">
        <v>-11199.371083</v>
      </c>
      <c r="O88" s="509">
        <v>-24850.568314</v>
      </c>
      <c r="P88" s="509">
        <v>-22107.211610999999</v>
      </c>
      <c r="Q88" s="509">
        <v>-27301.290242999999</v>
      </c>
      <c r="R88" s="509">
        <v>-24519.803671000001</v>
      </c>
      <c r="S88" s="509">
        <v>-27465.986061</v>
      </c>
      <c r="T88" s="509">
        <v>-23896.469439</v>
      </c>
      <c r="U88" s="509">
        <v>-24179.289334000001</v>
      </c>
    </row>
    <row r="89" spans="2:23" s="510" customFormat="1" ht="13.5" customHeight="1">
      <c r="B89" s="507" t="s">
        <v>402</v>
      </c>
      <c r="C89" s="508" t="s">
        <v>403</v>
      </c>
      <c r="D89" s="509">
        <v>0</v>
      </c>
      <c r="E89" s="509">
        <v>0</v>
      </c>
      <c r="F89" s="509">
        <v>0</v>
      </c>
      <c r="G89" s="509">
        <v>0</v>
      </c>
      <c r="H89" s="509">
        <v>0</v>
      </c>
      <c r="I89" s="509">
        <v>0</v>
      </c>
      <c r="J89" s="509">
        <v>0</v>
      </c>
      <c r="K89" s="509">
        <v>0</v>
      </c>
      <c r="L89" s="509">
        <v>-2670.1522490000002</v>
      </c>
      <c r="M89" s="509">
        <v>-3508.4232259999999</v>
      </c>
      <c r="N89" s="509">
        <v>-3525.3261640000001</v>
      </c>
      <c r="O89" s="509">
        <v>-4616.4536799999996</v>
      </c>
      <c r="P89" s="509">
        <v>-3076.5270089999999</v>
      </c>
      <c r="Q89" s="509">
        <v>-3182.011868</v>
      </c>
      <c r="R89" s="509">
        <v>-3543.7130699999998</v>
      </c>
      <c r="S89" s="509">
        <v>-4093.6249469999998</v>
      </c>
      <c r="T89" s="509">
        <v>-3842.5732899999998</v>
      </c>
      <c r="U89" s="509">
        <v>-4862.7672409999996</v>
      </c>
    </row>
    <row r="90" spans="2:23" s="510" customFormat="1" ht="13.5" customHeight="1">
      <c r="B90" s="507" t="s">
        <v>162</v>
      </c>
      <c r="C90" s="508" t="s">
        <v>162</v>
      </c>
      <c r="D90" s="509">
        <f t="shared" ref="D90:U90" si="32">+D87+D88+D89-D92</f>
        <v>-1451.4855029999994</v>
      </c>
      <c r="E90" s="509">
        <f t="shared" si="32"/>
        <v>-1011.799741</v>
      </c>
      <c r="F90" s="509">
        <f t="shared" si="32"/>
        <v>-1990.2554700000005</v>
      </c>
      <c r="G90" s="509">
        <f t="shared" si="32"/>
        <v>-1057.7803009999998</v>
      </c>
      <c r="H90" s="509">
        <f t="shared" si="32"/>
        <v>-1744.1115969999994</v>
      </c>
      <c r="I90" s="509">
        <f t="shared" si="32"/>
        <v>1286.3617579999989</v>
      </c>
      <c r="J90" s="509">
        <f t="shared" si="32"/>
        <v>1514.2073710000004</v>
      </c>
      <c r="K90" s="509">
        <f t="shared" si="32"/>
        <v>906.82325599999967</v>
      </c>
      <c r="L90" s="509">
        <f t="shared" si="32"/>
        <v>3376.7499729999995</v>
      </c>
      <c r="M90" s="509">
        <f t="shared" si="32"/>
        <v>-1047.3542829999978</v>
      </c>
      <c r="N90" s="509">
        <f t="shared" si="32"/>
        <v>3882.7565530000002</v>
      </c>
      <c r="O90" s="509">
        <f t="shared" si="32"/>
        <v>-3558.3523399999976</v>
      </c>
      <c r="P90" s="509">
        <f t="shared" si="32"/>
        <v>998.63865400000213</v>
      </c>
      <c r="Q90" s="509">
        <f t="shared" si="32"/>
        <v>523.11970100000508</v>
      </c>
      <c r="R90" s="509">
        <f t="shared" si="32"/>
        <v>4750.3033579999992</v>
      </c>
      <c r="S90" s="509">
        <f t="shared" si="32"/>
        <v>1359.5620739999995</v>
      </c>
      <c r="T90" s="509">
        <f t="shared" si="32"/>
        <v>4481.7610179999992</v>
      </c>
      <c r="U90" s="509">
        <f t="shared" si="32"/>
        <v>5069.6549479999994</v>
      </c>
    </row>
    <row r="91" spans="2:23" s="33" customFormat="1" ht="13.5" customHeight="1">
      <c r="B91" s="523" t="s">
        <v>404</v>
      </c>
      <c r="C91" s="524" t="s">
        <v>405</v>
      </c>
      <c r="D91" s="4">
        <f t="shared" ref="D91:U91" si="33">+D90/D85</f>
        <v>-0.53102637962904786</v>
      </c>
      <c r="E91" s="4">
        <f t="shared" si="33"/>
        <v>-0.3064033929331299</v>
      </c>
      <c r="F91" s="4">
        <f t="shared" si="33"/>
        <v>-0.46909214612674344</v>
      </c>
      <c r="G91" s="4">
        <f t="shared" si="33"/>
        <v>-0.20614282297311382</v>
      </c>
      <c r="H91" s="4">
        <f t="shared" si="33"/>
        <v>-0.27295250925689163</v>
      </c>
      <c r="I91" s="4">
        <f t="shared" si="33"/>
        <v>0.15117933035601772</v>
      </c>
      <c r="J91" s="4">
        <f t="shared" si="33"/>
        <v>0.1568652840626798</v>
      </c>
      <c r="K91" s="4">
        <f t="shared" si="33"/>
        <v>8.2892326174906966E-2</v>
      </c>
      <c r="L91" s="4">
        <f t="shared" si="33"/>
        <v>0.2814401787146007</v>
      </c>
      <c r="M91" s="4">
        <f t="shared" si="33"/>
        <v>-7.4967642264440373E-2</v>
      </c>
      <c r="N91" s="4">
        <f t="shared" si="33"/>
        <v>0.251666341464372</v>
      </c>
      <c r="O91" s="4">
        <f t="shared" si="33"/>
        <v>-0.20888650641328413</v>
      </c>
      <c r="P91" s="4">
        <f t="shared" si="33"/>
        <v>5.2622260139172324E-2</v>
      </c>
      <c r="Q91" s="4">
        <f t="shared" si="33"/>
        <v>2.3844733378983147E-2</v>
      </c>
      <c r="R91" s="4">
        <f t="shared" si="33"/>
        <v>0.2008334933977286</v>
      </c>
      <c r="S91" s="4">
        <f t="shared" si="33"/>
        <v>5.8513582663635995E-2</v>
      </c>
      <c r="T91" s="4">
        <f t="shared" si="33"/>
        <v>0.18709989176322811</v>
      </c>
      <c r="U91" s="4">
        <f t="shared" si="33"/>
        <v>0.19340748329970375</v>
      </c>
      <c r="W91" s="510"/>
    </row>
    <row r="92" spans="2:23" s="510" customFormat="1" ht="13.5" customHeight="1">
      <c r="B92" s="507" t="s">
        <v>165</v>
      </c>
      <c r="C92" s="508" t="s">
        <v>165</v>
      </c>
      <c r="D92" s="509">
        <v>-665.97789499999999</v>
      </c>
      <c r="E92" s="509">
        <v>-698.35926700000005</v>
      </c>
      <c r="F92" s="509">
        <v>-685.40671299999997</v>
      </c>
      <c r="G92" s="509">
        <v>1594.6721809999999</v>
      </c>
      <c r="H92" s="509">
        <v>-115.38699099999999</v>
      </c>
      <c r="I92" s="509">
        <v>-1117.7054390000001</v>
      </c>
      <c r="J92" s="509">
        <v>-7702.7160029999995</v>
      </c>
      <c r="K92" s="509">
        <v>-4458.7546750000001</v>
      </c>
      <c r="L92" s="509">
        <v>-3396.9967470000001</v>
      </c>
      <c r="M92" s="509">
        <v>-4406.7802449999999</v>
      </c>
      <c r="N92" s="509">
        <v>-4600.6209779999999</v>
      </c>
      <c r="O92" s="509">
        <v>-13717.615331000001</v>
      </c>
      <c r="P92" s="509">
        <v>-9157.6343959999995</v>
      </c>
      <c r="Q92" s="509">
        <v>-10346.751366</v>
      </c>
      <c r="R92" s="509">
        <v>-11177.244273</v>
      </c>
      <c r="S92" s="509">
        <v>-11728.416646</v>
      </c>
      <c r="T92" s="509">
        <v>-11483.621202</v>
      </c>
      <c r="U92" s="509">
        <v>-11711.422038999999</v>
      </c>
    </row>
    <row r="95" spans="2:23" ht="13.5" customHeight="1">
      <c r="B95" s="505" t="s">
        <v>435</v>
      </c>
      <c r="C95" s="506"/>
      <c r="D95" s="558" t="str">
        <f t="shared" ref="D95:U95" si="34">+D$2</f>
        <v>1T22</v>
      </c>
      <c r="E95" s="558" t="str">
        <f t="shared" si="34"/>
        <v>2T22</v>
      </c>
      <c r="F95" s="558" t="str">
        <f t="shared" si="34"/>
        <v>3T22</v>
      </c>
      <c r="G95" s="558" t="str">
        <f t="shared" si="34"/>
        <v>4T22</v>
      </c>
      <c r="H95" s="558" t="str">
        <f t="shared" si="34"/>
        <v>1T23</v>
      </c>
      <c r="I95" s="558" t="str">
        <f t="shared" si="34"/>
        <v>2T23</v>
      </c>
      <c r="J95" s="558" t="str">
        <f t="shared" si="34"/>
        <v>3T23</v>
      </c>
      <c r="K95" s="558" t="str">
        <f t="shared" si="34"/>
        <v>4T23</v>
      </c>
      <c r="L95" s="558" t="str">
        <f t="shared" si="34"/>
        <v>1T24</v>
      </c>
      <c r="M95" s="558" t="str">
        <f t="shared" si="34"/>
        <v>2T24</v>
      </c>
      <c r="N95" s="558" t="str">
        <f t="shared" si="34"/>
        <v>3T24</v>
      </c>
      <c r="O95" s="558" t="str">
        <f t="shared" si="34"/>
        <v>4T24</v>
      </c>
      <c r="P95" s="558" t="str">
        <f t="shared" si="34"/>
        <v>1T25</v>
      </c>
      <c r="Q95" s="558" t="str">
        <f t="shared" si="34"/>
        <v>2T25</v>
      </c>
      <c r="R95" s="558" t="str">
        <f t="shared" si="34"/>
        <v>3T25</v>
      </c>
      <c r="S95" s="558" t="str">
        <f t="shared" si="34"/>
        <v>4T25</v>
      </c>
      <c r="T95" s="558" t="str">
        <f t="shared" si="34"/>
        <v>1T26</v>
      </c>
      <c r="U95" s="558" t="str">
        <f t="shared" si="34"/>
        <v>2T26</v>
      </c>
    </row>
    <row r="96" spans="2:23" s="510" customFormat="1" ht="13.5" customHeight="1">
      <c r="B96" s="507" t="s">
        <v>371</v>
      </c>
      <c r="C96" s="508" t="s">
        <v>372</v>
      </c>
      <c r="D96" s="509">
        <f t="shared" ref="D96:S96" si="35">+D97+D99+D100+D101</f>
        <v>-296030.89733499999</v>
      </c>
      <c r="E96" s="509">
        <f t="shared" si="35"/>
        <v>-324729.48202752031</v>
      </c>
      <c r="F96" s="509">
        <f t="shared" si="35"/>
        <v>-348634.12567224767</v>
      </c>
      <c r="G96" s="509">
        <f t="shared" si="35"/>
        <v>-314598.88115866244</v>
      </c>
      <c r="H96" s="509">
        <f t="shared" si="35"/>
        <v>-337664.32074569096</v>
      </c>
      <c r="I96" s="509">
        <f t="shared" si="35"/>
        <v>-340793.49319034582</v>
      </c>
      <c r="J96" s="509">
        <f t="shared" si="35"/>
        <v>-404605.40795517288</v>
      </c>
      <c r="K96" s="509">
        <f t="shared" si="35"/>
        <v>-426046.24151309201</v>
      </c>
      <c r="L96" s="509">
        <f t="shared" si="35"/>
        <v>-438259.9280259037</v>
      </c>
      <c r="M96" s="509">
        <f t="shared" si="35"/>
        <v>-383787.75722052046</v>
      </c>
      <c r="N96" s="509">
        <f t="shared" si="35"/>
        <v>-425110.54002923821</v>
      </c>
      <c r="O96" s="509">
        <f t="shared" si="35"/>
        <v>-460740.27223138342</v>
      </c>
      <c r="P96" s="509">
        <f t="shared" si="35"/>
        <v>-446162.83104024472</v>
      </c>
      <c r="Q96" s="509">
        <f t="shared" si="35"/>
        <v>-332958.92923803726</v>
      </c>
      <c r="R96" s="509">
        <f t="shared" si="35"/>
        <v>-379494.81185750343</v>
      </c>
      <c r="S96" s="509">
        <f t="shared" si="35"/>
        <v>-418331.92024750449</v>
      </c>
      <c r="T96" s="509">
        <f>+T97+T99+T100+T101</f>
        <v>-362168.4185396253</v>
      </c>
      <c r="U96" s="509">
        <f>+U97+U99+U100+U101</f>
        <v>-406820.95369337464</v>
      </c>
    </row>
    <row r="97" spans="2:23" s="33" customFormat="1" ht="13.5" customHeight="1">
      <c r="B97" s="511" t="s">
        <v>436</v>
      </c>
      <c r="C97" s="512" t="s">
        <v>437</v>
      </c>
      <c r="D97" s="513">
        <v>-144056.47865899999</v>
      </c>
      <c r="E97" s="513">
        <v>-155081.801171</v>
      </c>
      <c r="F97" s="513">
        <v>-164988.852468</v>
      </c>
      <c r="G97" s="513">
        <v>-154522.41258900001</v>
      </c>
      <c r="H97" s="513">
        <v>-198190.45723599999</v>
      </c>
      <c r="I97" s="513">
        <v>-198004.16295900001</v>
      </c>
      <c r="J97" s="513">
        <v>-256882.64915700001</v>
      </c>
      <c r="K97" s="513">
        <v>-273539.69904400001</v>
      </c>
      <c r="L97" s="513">
        <v>-282976.858313</v>
      </c>
      <c r="M97" s="513">
        <v>-230898.45159099999</v>
      </c>
      <c r="N97" s="513">
        <v>-277410.94689100003</v>
      </c>
      <c r="O97" s="513">
        <v>-308180.74410299998</v>
      </c>
      <c r="P97" s="513">
        <v>-294525.95182299998</v>
      </c>
      <c r="Q97" s="513">
        <v>-180586.38605900001</v>
      </c>
      <c r="R97" s="513">
        <v>-216281.182799</v>
      </c>
      <c r="S97" s="513">
        <v>-212072.60626299999</v>
      </c>
      <c r="T97" s="513">
        <v>-206717.55621400001</v>
      </c>
      <c r="U97" s="513">
        <v>-243436.29929600007</v>
      </c>
      <c r="V97" s="510"/>
    </row>
    <row r="98" spans="2:23" s="33" customFormat="1" ht="13.5" customHeight="1">
      <c r="B98" s="518" t="s">
        <v>377</v>
      </c>
      <c r="C98" s="519" t="s">
        <v>377</v>
      </c>
      <c r="D98" s="33">
        <v>-543.73511262</v>
      </c>
      <c r="E98" s="33">
        <v>-550.43369203999998</v>
      </c>
      <c r="F98" s="33">
        <v>-572.37674157000004</v>
      </c>
      <c r="G98" s="33">
        <v>-536.45854534</v>
      </c>
      <c r="H98" s="33">
        <v>-681.49393810000004</v>
      </c>
      <c r="I98" s="33">
        <v>-688.18850344999998</v>
      </c>
      <c r="J98" s="33">
        <v>-778.79889696999999</v>
      </c>
      <c r="K98" s="33">
        <v>-788.28505537294996</v>
      </c>
      <c r="L98" s="33">
        <v>-789.35985685579499</v>
      </c>
      <c r="M98" s="33">
        <v>-714.32928949919994</v>
      </c>
      <c r="N98" s="33">
        <v>-1488.97146659245</v>
      </c>
      <c r="O98" s="33">
        <v>-46.688902164873497</v>
      </c>
      <c r="P98" s="33">
        <v>-850.41258839272803</v>
      </c>
      <c r="Q98" s="33">
        <v>-749.52239647000204</v>
      </c>
      <c r="R98" s="33">
        <v>-791.52724436671497</v>
      </c>
      <c r="S98" s="33">
        <v>-780.39351249000003</v>
      </c>
      <c r="T98" s="33">
        <v>-940.86686332889997</v>
      </c>
      <c r="U98" s="33">
        <v>-635.40032367999981</v>
      </c>
      <c r="V98" s="510"/>
    </row>
    <row r="99" spans="2:23" s="33" customFormat="1" ht="13.5" customHeight="1">
      <c r="B99" s="511" t="s">
        <v>438</v>
      </c>
      <c r="C99" s="512" t="s">
        <v>439</v>
      </c>
      <c r="D99" s="513">
        <v>0</v>
      </c>
      <c r="E99" s="513">
        <v>0</v>
      </c>
      <c r="F99" s="513"/>
      <c r="G99" s="513">
        <v>-87.054222999999993</v>
      </c>
      <c r="H99" s="513">
        <v>-38.972186000000001</v>
      </c>
      <c r="I99" s="513">
        <v>-46.560082999999999</v>
      </c>
      <c r="J99" s="513">
        <v>-48.290688000000003</v>
      </c>
      <c r="K99" s="513">
        <v>-89.657465999999999</v>
      </c>
      <c r="L99" s="513">
        <v>-173.443445</v>
      </c>
      <c r="M99" s="513">
        <v>-181.05662000000001</v>
      </c>
      <c r="N99" s="513">
        <v>-189.363516</v>
      </c>
      <c r="O99" s="513">
        <v>-179.688774</v>
      </c>
      <c r="P99" s="513">
        <v>-165.33131800000299</v>
      </c>
      <c r="Q99" s="513">
        <v>129.33131800000299</v>
      </c>
      <c r="R99" s="513">
        <v>-136.94755900006399</v>
      </c>
      <c r="S99" s="513">
        <v>-41.505803999999998</v>
      </c>
      <c r="T99" s="513">
        <v>-39.028967000000002</v>
      </c>
      <c r="U99" s="513">
        <v>-49.897638000000008</v>
      </c>
      <c r="V99" s="510"/>
    </row>
    <row r="100" spans="2:23" s="33" customFormat="1" ht="13.5" customHeight="1">
      <c r="B100" s="511" t="s">
        <v>440</v>
      </c>
      <c r="C100" s="512" t="s">
        <v>441</v>
      </c>
      <c r="D100" s="513">
        <v>-151642.418676</v>
      </c>
      <c r="E100" s="513">
        <v>-169579.331813</v>
      </c>
      <c r="F100" s="513">
        <v>-183231.689866</v>
      </c>
      <c r="G100" s="513">
        <v>-159156.19505099999</v>
      </c>
      <c r="H100" s="513">
        <v>-139499.162618</v>
      </c>
      <c r="I100" s="513">
        <v>-141511.87809899999</v>
      </c>
      <c r="J100" s="513">
        <v>-145708.24970099999</v>
      </c>
      <c r="K100" s="513">
        <v>-151001.001984</v>
      </c>
      <c r="L100" s="513">
        <v>-153438.39066400001</v>
      </c>
      <c r="M100" s="513">
        <v>-151424.51793</v>
      </c>
      <c r="N100" s="513">
        <v>-146105.97128200001</v>
      </c>
      <c r="O100" s="513">
        <v>-149361.64335200001</v>
      </c>
      <c r="P100" s="513">
        <v>-149581.92200699999</v>
      </c>
      <c r="Q100" s="513">
        <v>-149872.882614</v>
      </c>
      <c r="R100" s="513">
        <v>-160115.73534000001</v>
      </c>
      <c r="S100" s="513">
        <v>-160611.18523500001</v>
      </c>
      <c r="T100" s="513">
        <v>-153479.806059</v>
      </c>
      <c r="U100" s="513">
        <v>-162019.73080700004</v>
      </c>
      <c r="V100" s="510"/>
    </row>
    <row r="101" spans="2:23" s="33" customFormat="1" ht="13.5" customHeight="1">
      <c r="B101" s="511" t="s">
        <v>424</v>
      </c>
      <c r="C101" s="512" t="s">
        <v>442</v>
      </c>
      <c r="D101" s="513">
        <v>-332</v>
      </c>
      <c r="E101" s="513">
        <v>-68.349043520306196</v>
      </c>
      <c r="F101" s="513">
        <v>-413.583338247695</v>
      </c>
      <c r="G101" s="513">
        <v>-833.21929566239999</v>
      </c>
      <c r="H101" s="513">
        <v>64.271294309038893</v>
      </c>
      <c r="I101" s="513">
        <v>-1230.8920493458299</v>
      </c>
      <c r="J101" s="513">
        <v>-1966.2184091729</v>
      </c>
      <c r="K101" s="513">
        <v>-1415.88301909194</v>
      </c>
      <c r="L101" s="513">
        <v>-1671.23560390373</v>
      </c>
      <c r="M101" s="513">
        <v>-1283.7310795205001</v>
      </c>
      <c r="N101" s="513">
        <v>-1404.2583402381599</v>
      </c>
      <c r="O101" s="513">
        <v>-3018.1960023834299</v>
      </c>
      <c r="P101" s="513">
        <v>-1889.6258922447901</v>
      </c>
      <c r="Q101" s="513">
        <v>-2628.9918830372399</v>
      </c>
      <c r="R101" s="513">
        <v>-2960.9461595033799</v>
      </c>
      <c r="S101" s="513">
        <v>-45606.622945504503</v>
      </c>
      <c r="T101" s="513">
        <v>-1932.02729962527</v>
      </c>
      <c r="U101" s="513">
        <v>-1315.0259523745656</v>
      </c>
      <c r="V101" s="510"/>
    </row>
    <row r="102" spans="2:23" s="510" customFormat="1" ht="13.5" customHeight="1">
      <c r="B102" s="507" t="s">
        <v>386</v>
      </c>
      <c r="C102" s="508" t="s">
        <v>387</v>
      </c>
      <c r="D102" s="509">
        <f t="shared" ref="D102:U102" si="36">+D103+D105+D107+D109+D110</f>
        <v>295843.08375600004</v>
      </c>
      <c r="E102" s="509">
        <f t="shared" si="36"/>
        <v>324519.30959352024</v>
      </c>
      <c r="F102" s="509">
        <f t="shared" si="36"/>
        <v>348409.37425024784</v>
      </c>
      <c r="G102" s="509">
        <f t="shared" si="36"/>
        <v>313919.9400526621</v>
      </c>
      <c r="H102" s="509">
        <f t="shared" si="36"/>
        <v>337278.52196769114</v>
      </c>
      <c r="I102" s="509">
        <f t="shared" si="36"/>
        <v>340285.61180237087</v>
      </c>
      <c r="J102" s="509">
        <f t="shared" si="36"/>
        <v>404110.59248079761</v>
      </c>
      <c r="K102" s="509">
        <f t="shared" si="36"/>
        <v>425123.97929009201</v>
      </c>
      <c r="L102" s="509">
        <f t="shared" si="36"/>
        <v>437631.12137690355</v>
      </c>
      <c r="M102" s="509">
        <f t="shared" si="36"/>
        <v>383081.64703351993</v>
      </c>
      <c r="N102" s="509">
        <f t="shared" si="36"/>
        <v>424581.8573542384</v>
      </c>
      <c r="O102" s="509">
        <f t="shared" si="36"/>
        <v>461080.1795443825</v>
      </c>
      <c r="P102" s="509">
        <f t="shared" si="36"/>
        <v>445236.75132824481</v>
      </c>
      <c r="Q102" s="509">
        <f t="shared" si="36"/>
        <v>331417.33734003687</v>
      </c>
      <c r="R102" s="509">
        <f t="shared" si="36"/>
        <v>376853.51079950458</v>
      </c>
      <c r="S102" s="509">
        <f t="shared" si="36"/>
        <v>417259.07836750417</v>
      </c>
      <c r="T102" s="509">
        <f t="shared" si="36"/>
        <v>361725.61957562517</v>
      </c>
      <c r="U102" s="509">
        <f t="shared" si="36"/>
        <v>405176.41454037488</v>
      </c>
    </row>
    <row r="103" spans="2:23" s="510" customFormat="1" ht="13.5" customHeight="1">
      <c r="B103" s="514" t="s">
        <v>426</v>
      </c>
      <c r="C103" s="561" t="s">
        <v>427</v>
      </c>
      <c r="D103" s="510">
        <v>0</v>
      </c>
      <c r="E103" s="510">
        <v>0</v>
      </c>
      <c r="F103" s="510">
        <v>0</v>
      </c>
      <c r="G103" s="510">
        <v>0</v>
      </c>
      <c r="H103" s="510">
        <v>0</v>
      </c>
      <c r="I103" s="510">
        <v>0</v>
      </c>
      <c r="J103" s="510">
        <v>56056.675823422003</v>
      </c>
      <c r="K103" s="510">
        <v>70647.968195681795</v>
      </c>
      <c r="L103" s="510">
        <v>107366.22646800301</v>
      </c>
      <c r="M103" s="510">
        <v>59700.687223344801</v>
      </c>
      <c r="N103" s="510">
        <v>97552.341817495195</v>
      </c>
      <c r="O103" s="510">
        <v>128657.12243733701</v>
      </c>
      <c r="P103" s="510">
        <v>143822.42163205901</v>
      </c>
      <c r="Q103" s="510">
        <v>31783.567549000101</v>
      </c>
      <c r="R103" s="510">
        <v>58951.944041166498</v>
      </c>
      <c r="S103" s="510">
        <v>60713.614697999998</v>
      </c>
      <c r="T103" s="510">
        <v>35640.210755</v>
      </c>
      <c r="U103" s="510">
        <v>101042.21979599999</v>
      </c>
    </row>
    <row r="104" spans="2:23" s="33" customFormat="1" ht="13.5" customHeight="1">
      <c r="B104" s="516" t="s">
        <v>377</v>
      </c>
      <c r="C104" s="559" t="s">
        <v>377</v>
      </c>
      <c r="D104" s="517">
        <v>0</v>
      </c>
      <c r="E104" s="517"/>
      <c r="F104" s="517"/>
      <c r="G104" s="517">
        <v>0</v>
      </c>
      <c r="H104" s="517">
        <v>0</v>
      </c>
      <c r="I104" s="517">
        <v>0</v>
      </c>
      <c r="J104" s="517">
        <v>-158.96594761</v>
      </c>
      <c r="K104" s="517">
        <v>-5.78056565000003</v>
      </c>
      <c r="L104" s="517">
        <v>181.13832733999999</v>
      </c>
      <c r="M104" s="517">
        <v>-58654.907351294998</v>
      </c>
      <c r="N104" s="517">
        <v>-158.96594760999901</v>
      </c>
      <c r="O104" s="517">
        <v>58163.727835404999</v>
      </c>
      <c r="P104" s="517">
        <v>348.02457561</v>
      </c>
      <c r="Q104" s="517">
        <v>249.63603552999999</v>
      </c>
      <c r="R104" s="517">
        <v>1460.59398437</v>
      </c>
      <c r="S104" s="517">
        <v>-3191.8955346100001</v>
      </c>
      <c r="T104" s="517">
        <v>-183.22013006</v>
      </c>
      <c r="U104" s="517">
        <v>-229.90961145000003</v>
      </c>
      <c r="V104" s="510"/>
      <c r="W104" s="510"/>
    </row>
    <row r="105" spans="2:23" s="510" customFormat="1" ht="13.5" customHeight="1">
      <c r="B105" s="514" t="s">
        <v>429</v>
      </c>
      <c r="C105" s="561" t="s">
        <v>430</v>
      </c>
      <c r="D105" s="510">
        <v>99311.290982000006</v>
      </c>
      <c r="E105" s="510">
        <v>108333.611106</v>
      </c>
      <c r="F105" s="510">
        <v>113600.071646</v>
      </c>
      <c r="G105" s="510">
        <v>113449.850229</v>
      </c>
      <c r="H105" s="510">
        <v>112539.37201599999</v>
      </c>
      <c r="I105" s="510">
        <v>117355.26981699999</v>
      </c>
      <c r="J105" s="510">
        <v>115699.78828028199</v>
      </c>
      <c r="K105" s="510">
        <v>113302.81266761701</v>
      </c>
      <c r="L105" s="510">
        <v>112950.538614997</v>
      </c>
      <c r="M105" s="510">
        <v>108805.198034655</v>
      </c>
      <c r="N105" s="510">
        <v>112816.836578505</v>
      </c>
      <c r="O105" s="510">
        <v>113643.08771466299</v>
      </c>
      <c r="P105" s="510">
        <v>106989.34699694101</v>
      </c>
      <c r="Q105" s="510">
        <v>105983.33534200001</v>
      </c>
      <c r="R105" s="510">
        <v>111887.223006834</v>
      </c>
      <c r="S105" s="510">
        <v>108777.23749299999</v>
      </c>
      <c r="T105" s="510">
        <v>158588.338406</v>
      </c>
      <c r="U105" s="510">
        <v>127906.333018</v>
      </c>
    </row>
    <row r="106" spans="2:23" s="33" customFormat="1" ht="13.5" customHeight="1">
      <c r="B106" s="516" t="s">
        <v>377</v>
      </c>
      <c r="C106" s="559" t="s">
        <v>377</v>
      </c>
      <c r="D106" s="517">
        <v>395.7122597</v>
      </c>
      <c r="E106" s="517">
        <v>-1197.5508932499999</v>
      </c>
      <c r="F106" s="517">
        <v>-417.02715977000003</v>
      </c>
      <c r="G106" s="517">
        <v>-405.21790843000002</v>
      </c>
      <c r="H106" s="517">
        <v>394.28785278999999</v>
      </c>
      <c r="I106" s="517">
        <v>-1204.9782608400001</v>
      </c>
      <c r="J106" s="517">
        <v>-419.56749493000001</v>
      </c>
      <c r="K106" s="517">
        <v>-403.613693846572</v>
      </c>
      <c r="L106" s="517">
        <v>396.83301983000001</v>
      </c>
      <c r="M106" s="517">
        <v>-1171.66285421</v>
      </c>
      <c r="N106" s="517">
        <v>-389.90192951</v>
      </c>
      <c r="O106" s="517">
        <v>-382.73394065999997</v>
      </c>
      <c r="P106" s="517">
        <v>360.10813215000002</v>
      </c>
      <c r="Q106" s="517">
        <v>358.96519919999997</v>
      </c>
      <c r="R106" s="517">
        <v>1815.5586715094</v>
      </c>
      <c r="S106" s="517">
        <v>-3997.8274902488001</v>
      </c>
      <c r="T106" s="517">
        <v>-613.43960047999997</v>
      </c>
      <c r="U106" s="517">
        <v>-338.82219740000005</v>
      </c>
      <c r="W106" s="510"/>
    </row>
    <row r="107" spans="2:23" s="510" customFormat="1" ht="13.5" customHeight="1">
      <c r="B107" s="514" t="s">
        <v>431</v>
      </c>
      <c r="C107" s="561" t="s">
        <v>432</v>
      </c>
      <c r="D107" s="510">
        <v>44745.187678000002</v>
      </c>
      <c r="E107" s="510">
        <v>46748.190064000002</v>
      </c>
      <c r="F107" s="510">
        <v>51388.780823000001</v>
      </c>
      <c r="G107" s="510">
        <v>41072.562359000003</v>
      </c>
      <c r="H107" s="510">
        <v>85651.085219999994</v>
      </c>
      <c r="I107" s="510">
        <v>80648.893142999994</v>
      </c>
      <c r="J107" s="510">
        <v>85126.185052295594</v>
      </c>
      <c r="K107" s="510">
        <v>89588.918180700901</v>
      </c>
      <c r="L107" s="510">
        <v>62660.093229999999</v>
      </c>
      <c r="M107" s="510">
        <v>62392.566333000002</v>
      </c>
      <c r="N107" s="510">
        <v>67041.768494999997</v>
      </c>
      <c r="O107" s="510">
        <v>65880.533951000005</v>
      </c>
      <c r="P107" s="510">
        <v>43714.183193999997</v>
      </c>
      <c r="Q107" s="510">
        <v>42819.483164999998</v>
      </c>
      <c r="R107" s="510">
        <v>45442.015753</v>
      </c>
      <c r="S107" s="510">
        <v>42581.754069000002</v>
      </c>
      <c r="T107" s="510">
        <v>12489.007054</v>
      </c>
      <c r="U107" s="510">
        <v>14487.746480999996</v>
      </c>
    </row>
    <row r="108" spans="2:23" s="33" customFormat="1" ht="13.5" customHeight="1">
      <c r="B108" s="516" t="s">
        <v>377</v>
      </c>
      <c r="C108" s="559" t="s">
        <v>377</v>
      </c>
      <c r="D108" s="517">
        <v>148.02285291999999</v>
      </c>
      <c r="E108" s="517">
        <v>-440.35302402999997</v>
      </c>
      <c r="F108" s="517">
        <v>-155.34958180000001</v>
      </c>
      <c r="G108" s="517">
        <v>-131.24063691000001</v>
      </c>
      <c r="H108" s="517">
        <v>287.20608530999999</v>
      </c>
      <c r="I108" s="517">
        <v>-846.19811880999998</v>
      </c>
      <c r="J108" s="517">
        <v>-283.64895395000002</v>
      </c>
      <c r="K108" s="517">
        <v>-283.98511137342803</v>
      </c>
      <c r="L108" s="517">
        <v>212.96534851999999</v>
      </c>
      <c r="M108" s="517">
        <v>-641.20744955999999</v>
      </c>
      <c r="N108" s="517">
        <v>-227.81340209999999</v>
      </c>
      <c r="O108" s="517">
        <v>-219.15781342</v>
      </c>
      <c r="P108" s="517">
        <v>142.93495702000001</v>
      </c>
      <c r="Q108" s="517">
        <v>142.2800977</v>
      </c>
      <c r="R108" s="517">
        <v>720.13605373060398</v>
      </c>
      <c r="S108" s="517">
        <v>-1584.62746342121</v>
      </c>
      <c r="T108" s="517">
        <v>-144.56792583000001</v>
      </c>
      <c r="U108" s="517">
        <v>-67.06267986999984</v>
      </c>
      <c r="W108" s="510"/>
    </row>
    <row r="109" spans="2:23" s="33" customFormat="1" ht="13.5" customHeight="1">
      <c r="B109" s="511" t="s">
        <v>440</v>
      </c>
      <c r="C109" s="512" t="s">
        <v>441</v>
      </c>
      <c r="D109" s="513">
        <v>150734.60509600001</v>
      </c>
      <c r="E109" s="513">
        <v>168170.48458399999</v>
      </c>
      <c r="F109" s="513">
        <v>181453.14773</v>
      </c>
      <c r="G109" s="513">
        <v>157612.408696</v>
      </c>
      <c r="H109" s="513">
        <v>137641.81522600001</v>
      </c>
      <c r="I109" s="513">
        <v>138837.032828</v>
      </c>
      <c r="J109" s="513">
        <v>145684.93292699999</v>
      </c>
      <c r="K109" s="513">
        <v>149617.28135100001</v>
      </c>
      <c r="L109" s="513">
        <v>152233.69482199999</v>
      </c>
      <c r="M109" s="513">
        <v>150101.197465</v>
      </c>
      <c r="N109" s="513">
        <v>145096.36934100001</v>
      </c>
      <c r="O109" s="513">
        <v>148311.50549000001</v>
      </c>
      <c r="P109" s="513">
        <v>148588.16000999999</v>
      </c>
      <c r="Q109" s="513">
        <v>148871.64172099999</v>
      </c>
      <c r="R109" s="513">
        <v>159148.47239899999</v>
      </c>
      <c r="S109" s="513">
        <v>159702.431725</v>
      </c>
      <c r="T109" s="513">
        <v>152240.64814800001</v>
      </c>
      <c r="U109" s="513">
        <v>160233.53045800002</v>
      </c>
      <c r="W109" s="510"/>
    </row>
    <row r="110" spans="2:23" s="33" customFormat="1" ht="13.5" customHeight="1">
      <c r="B110" s="511" t="s">
        <v>396</v>
      </c>
      <c r="C110" s="512" t="s">
        <v>443</v>
      </c>
      <c r="D110" s="513">
        <v>1052</v>
      </c>
      <c r="E110" s="513">
        <v>1267.02383952029</v>
      </c>
      <c r="F110" s="513">
        <v>1967.37405124784</v>
      </c>
      <c r="G110" s="513">
        <v>1785.1187686620999</v>
      </c>
      <c r="H110" s="513">
        <v>1446.24950569111</v>
      </c>
      <c r="I110" s="513">
        <v>3444.41601437086</v>
      </c>
      <c r="J110" s="513">
        <v>1543.01039779803</v>
      </c>
      <c r="K110" s="513">
        <v>1966.99889509229</v>
      </c>
      <c r="L110" s="513">
        <v>2420.5682419035602</v>
      </c>
      <c r="M110" s="513">
        <v>2081.99797752011</v>
      </c>
      <c r="N110" s="513">
        <v>2074.54112223827</v>
      </c>
      <c r="O110" s="513">
        <v>4587.9299513824499</v>
      </c>
      <c r="P110" s="513">
        <v>2122.63949524483</v>
      </c>
      <c r="Q110" s="513">
        <v>1959.30956303678</v>
      </c>
      <c r="R110" s="513">
        <v>1423.8555995040799</v>
      </c>
      <c r="S110" s="513">
        <v>45484.040382504201</v>
      </c>
      <c r="T110" s="513">
        <v>2767.4152126251702</v>
      </c>
      <c r="U110" s="513">
        <v>1506.5847873748298</v>
      </c>
      <c r="W110" s="510"/>
    </row>
    <row r="111" spans="2:23" s="510" customFormat="1" ht="13.5" customHeight="1">
      <c r="B111" s="507" t="s">
        <v>398</v>
      </c>
      <c r="C111" s="508" t="s">
        <v>399</v>
      </c>
      <c r="D111" s="509">
        <f t="shared" ref="D111:U111" si="37">+D96+D102</f>
        <v>-187.81357899995055</v>
      </c>
      <c r="E111" s="509">
        <f t="shared" si="37"/>
        <v>-210.17243400006555</v>
      </c>
      <c r="F111" s="509">
        <f t="shared" si="37"/>
        <v>-224.75142199982656</v>
      </c>
      <c r="G111" s="509">
        <f t="shared" si="37"/>
        <v>-678.94110600033309</v>
      </c>
      <c r="H111" s="509">
        <f t="shared" si="37"/>
        <v>-385.79877799982205</v>
      </c>
      <c r="I111" s="509">
        <f t="shared" si="37"/>
        <v>-507.88138797495048</v>
      </c>
      <c r="J111" s="509">
        <f t="shared" si="37"/>
        <v>-494.81547437526751</v>
      </c>
      <c r="K111" s="509">
        <f t="shared" si="37"/>
        <v>-922.2622229999979</v>
      </c>
      <c r="L111" s="509">
        <f t="shared" si="37"/>
        <v>-628.80664900015108</v>
      </c>
      <c r="M111" s="509">
        <f t="shared" si="37"/>
        <v>-706.11018700053683</v>
      </c>
      <c r="N111" s="509">
        <f t="shared" si="37"/>
        <v>-528.68267499981448</v>
      </c>
      <c r="O111" s="509">
        <f t="shared" si="37"/>
        <v>339.90731299907202</v>
      </c>
      <c r="P111" s="509">
        <f t="shared" si="37"/>
        <v>-926.0797119999188</v>
      </c>
      <c r="Q111" s="509">
        <f t="shared" si="37"/>
        <v>-1541.5918980003917</v>
      </c>
      <c r="R111" s="509">
        <f t="shared" si="37"/>
        <v>-2641.3010579988477</v>
      </c>
      <c r="S111" s="509">
        <f t="shared" si="37"/>
        <v>-1072.8418800003128</v>
      </c>
      <c r="T111" s="509">
        <f t="shared" si="37"/>
        <v>-442.7989640001324</v>
      </c>
      <c r="U111" s="509">
        <f t="shared" si="37"/>
        <v>-1644.5391529997578</v>
      </c>
    </row>
    <row r="112" spans="2:23" s="510" customFormat="1" ht="13.5" customHeight="1">
      <c r="B112" s="514"/>
      <c r="C112" s="515"/>
    </row>
    <row r="113" spans="1:21" s="510" customFormat="1" ht="13.5" hidden="1" customHeight="1" outlineLevel="1">
      <c r="B113" s="507" t="s">
        <v>371</v>
      </c>
      <c r="C113" s="508" t="s">
        <v>372</v>
      </c>
      <c r="D113" s="509">
        <f t="shared" ref="D113:T113" si="38">+D6+D37+D52+D85+D96</f>
        <v>1129795.0187029997</v>
      </c>
      <c r="E113" s="509">
        <f t="shared" si="38"/>
        <v>1076264.8568254798</v>
      </c>
      <c r="F113" s="509">
        <f t="shared" si="38"/>
        <v>1163845.6109717516</v>
      </c>
      <c r="G113" s="509">
        <f t="shared" si="38"/>
        <v>1622369.3430383389</v>
      </c>
      <c r="H113" s="509">
        <f t="shared" si="38"/>
        <v>1356981.8413253084</v>
      </c>
      <c r="I113" s="509">
        <f t="shared" si="38"/>
        <v>1423745.4878386552</v>
      </c>
      <c r="J113" s="509">
        <f t="shared" si="38"/>
        <v>1368139.332305178</v>
      </c>
      <c r="K113" s="509">
        <f t="shared" si="38"/>
        <v>1586525.031006908</v>
      </c>
      <c r="L113" s="509">
        <f t="shared" si="38"/>
        <v>1334879.5282090968</v>
      </c>
      <c r="M113" s="509">
        <f t="shared" si="38"/>
        <v>1857434.1522134801</v>
      </c>
      <c r="N113" s="509">
        <f t="shared" si="38"/>
        <v>1374202.1091397621</v>
      </c>
      <c r="O113" s="509">
        <f t="shared" si="38"/>
        <v>2077798.8701246169</v>
      </c>
      <c r="P113" s="509">
        <f t="shared" si="38"/>
        <v>1431937.0874827553</v>
      </c>
      <c r="Q113" s="509">
        <f t="shared" si="38"/>
        <v>1287483.4463229636</v>
      </c>
      <c r="R113" s="509">
        <f t="shared" si="38"/>
        <v>1277528.2048274965</v>
      </c>
      <c r="S113" s="509">
        <f t="shared" si="38"/>
        <v>1277533.2048274959</v>
      </c>
      <c r="T113" s="509">
        <f t="shared" si="38"/>
        <v>1263172.0162613746</v>
      </c>
      <c r="U113" s="509"/>
    </row>
    <row r="114" spans="1:21" s="510" customFormat="1" ht="13.5" hidden="1" customHeight="1" outlineLevel="1">
      <c r="B114" s="507" t="s">
        <v>444</v>
      </c>
      <c r="C114" s="508" t="s">
        <v>387</v>
      </c>
      <c r="D114" s="509">
        <f t="shared" ref="D114:T114" si="39">D18+D40+D66+D86+D102</f>
        <v>-514990.81151699997</v>
      </c>
      <c r="E114" s="509">
        <f t="shared" si="39"/>
        <v>-479165.2035774797</v>
      </c>
      <c r="F114" s="509">
        <f t="shared" si="39"/>
        <v>-605012.68996675208</v>
      </c>
      <c r="G114" s="509">
        <f t="shared" si="39"/>
        <v>-950517.78607233777</v>
      </c>
      <c r="H114" s="509">
        <f t="shared" si="39"/>
        <v>-667114.07718930906</v>
      </c>
      <c r="I114" s="509">
        <f t="shared" si="39"/>
        <v>-752365.43554562924</v>
      </c>
      <c r="J114" s="509">
        <f t="shared" si="39"/>
        <v>-755898.83441220224</v>
      </c>
      <c r="K114" s="509">
        <f t="shared" si="39"/>
        <v>-945536.48777790752</v>
      </c>
      <c r="L114" s="509">
        <f t="shared" si="39"/>
        <v>-758584.4236930965</v>
      </c>
      <c r="M114" s="509">
        <f t="shared" si="39"/>
        <v>-1124602.3272504797</v>
      </c>
      <c r="N114" s="509">
        <f t="shared" si="39"/>
        <v>-755546.45287176175</v>
      </c>
      <c r="O114" s="509">
        <f t="shared" si="39"/>
        <v>-1416521.5012896173</v>
      </c>
      <c r="P114" s="509">
        <f t="shared" si="39"/>
        <v>-658116.83852475556</v>
      </c>
      <c r="Q114" s="509">
        <f t="shared" si="39"/>
        <v>-591050.35899796244</v>
      </c>
      <c r="R114" s="509">
        <f t="shared" si="39"/>
        <v>-624037.70914649568</v>
      </c>
      <c r="S114" s="509">
        <f t="shared" si="39"/>
        <v>-618638.36544949608</v>
      </c>
      <c r="T114" s="509">
        <f t="shared" si="39"/>
        <v>-616484.87230737472</v>
      </c>
      <c r="U114" s="509"/>
    </row>
    <row r="115" spans="1:21" s="510" customFormat="1" ht="13.5" hidden="1" customHeight="1" outlineLevel="1">
      <c r="B115" s="507" t="s">
        <v>398</v>
      </c>
      <c r="C115" s="508" t="s">
        <v>399</v>
      </c>
      <c r="D115" s="509">
        <f t="shared" ref="D115:T115" si="40">+D113+D114</f>
        <v>614804.20718599972</v>
      </c>
      <c r="E115" s="509">
        <f t="shared" si="40"/>
        <v>597099.65324800008</v>
      </c>
      <c r="F115" s="509">
        <f t="shared" si="40"/>
        <v>558832.92100499955</v>
      </c>
      <c r="G115" s="509">
        <f t="shared" si="40"/>
        <v>671851.55696600117</v>
      </c>
      <c r="H115" s="509">
        <f t="shared" si="40"/>
        <v>689867.76413599937</v>
      </c>
      <c r="I115" s="509">
        <f t="shared" si="40"/>
        <v>671380.052293026</v>
      </c>
      <c r="J115" s="509">
        <f t="shared" si="40"/>
        <v>612240.49789297581</v>
      </c>
      <c r="K115" s="509">
        <f t="shared" si="40"/>
        <v>640988.54322900053</v>
      </c>
      <c r="L115" s="509">
        <f t="shared" si="40"/>
        <v>576295.10451600025</v>
      </c>
      <c r="M115" s="509">
        <f t="shared" si="40"/>
        <v>732831.82496300037</v>
      </c>
      <c r="N115" s="509">
        <f t="shared" si="40"/>
        <v>618655.65626800037</v>
      </c>
      <c r="O115" s="509">
        <f t="shared" si="40"/>
        <v>661277.36883499962</v>
      </c>
      <c r="P115" s="509">
        <f t="shared" si="40"/>
        <v>773820.24895799975</v>
      </c>
      <c r="Q115" s="509">
        <f t="shared" si="40"/>
        <v>696433.08732500114</v>
      </c>
      <c r="R115" s="509">
        <f t="shared" si="40"/>
        <v>653490.49568100087</v>
      </c>
      <c r="S115" s="509">
        <f t="shared" si="40"/>
        <v>658894.83937799977</v>
      </c>
      <c r="T115" s="509">
        <f t="shared" si="40"/>
        <v>646687.14395399985</v>
      </c>
      <c r="U115" s="509"/>
    </row>
    <row r="116" spans="1:21" s="510" customFormat="1" ht="13.5" hidden="1" customHeight="1" outlineLevel="1">
      <c r="B116" s="507" t="s">
        <v>162</v>
      </c>
      <c r="C116" s="508" t="s">
        <v>162</v>
      </c>
      <c r="D116" s="509">
        <f t="shared" ref="D116:T116" si="41">+D31+D46+D79+D90</f>
        <v>413445.93799399963</v>
      </c>
      <c r="E116" s="509">
        <f t="shared" si="41"/>
        <v>393037.16651499999</v>
      </c>
      <c r="F116" s="509">
        <f t="shared" si="41"/>
        <v>390062.11564799969</v>
      </c>
      <c r="G116" s="509">
        <f t="shared" si="41"/>
        <v>428555.42140600114</v>
      </c>
      <c r="H116" s="509">
        <f t="shared" si="41"/>
        <v>471625.81879699935</v>
      </c>
      <c r="I116" s="509">
        <f t="shared" si="41"/>
        <v>435404.33463800087</v>
      </c>
      <c r="J116" s="509">
        <f t="shared" si="41"/>
        <v>373595.96129535144</v>
      </c>
      <c r="K116" s="509">
        <f t="shared" si="41"/>
        <v>426417.58411000069</v>
      </c>
      <c r="L116" s="509">
        <f t="shared" si="41"/>
        <v>329114.02934200026</v>
      </c>
      <c r="M116" s="509">
        <f t="shared" si="41"/>
        <v>451574.16100800066</v>
      </c>
      <c r="N116" s="509">
        <f t="shared" si="41"/>
        <v>340653.42438300001</v>
      </c>
      <c r="O116" s="509">
        <f t="shared" si="41"/>
        <v>354479.50242700067</v>
      </c>
      <c r="P116" s="509">
        <f t="shared" si="41"/>
        <v>472762.90732099989</v>
      </c>
      <c r="Q116" s="509">
        <f t="shared" si="41"/>
        <v>436885.95174500142</v>
      </c>
      <c r="R116" s="509">
        <f t="shared" si="41"/>
        <v>377406.17474199983</v>
      </c>
      <c r="S116" s="509">
        <f t="shared" si="41"/>
        <v>374669.0818499999</v>
      </c>
      <c r="T116" s="509">
        <f t="shared" si="41"/>
        <v>376513.23034600017</v>
      </c>
      <c r="U116" s="509"/>
    </row>
    <row r="117" spans="1:21" s="12" customFormat="1" ht="12" hidden="1" customHeight="1" outlineLevel="1">
      <c r="A117" s="530"/>
      <c r="C117" s="439"/>
      <c r="D117" s="530">
        <f t="shared" ref="D117:T117" si="42">+D113-D127</f>
        <v>-0.41420212760567665</v>
      </c>
      <c r="E117" s="530">
        <f t="shared" si="42"/>
        <v>0</v>
      </c>
      <c r="F117" s="530">
        <f t="shared" si="42"/>
        <v>0</v>
      </c>
      <c r="G117" s="530">
        <f t="shared" si="42"/>
        <v>0</v>
      </c>
      <c r="H117" s="530">
        <f t="shared" si="42"/>
        <v>0</v>
      </c>
      <c r="I117" s="530">
        <f t="shared" si="42"/>
        <v>0</v>
      </c>
      <c r="J117" s="530">
        <f t="shared" si="42"/>
        <v>0</v>
      </c>
      <c r="K117" s="530">
        <f t="shared" si="42"/>
        <v>0</v>
      </c>
      <c r="L117" s="530">
        <f t="shared" si="42"/>
        <v>0</v>
      </c>
      <c r="M117" s="530">
        <f t="shared" si="42"/>
        <v>0</v>
      </c>
      <c r="N117" s="530">
        <f t="shared" si="42"/>
        <v>0</v>
      </c>
      <c r="O117" s="530">
        <f t="shared" si="42"/>
        <v>-0.24796400149352849</v>
      </c>
      <c r="P117" s="530">
        <f t="shared" si="42"/>
        <v>0.2805439995136112</v>
      </c>
      <c r="Q117" s="530">
        <f t="shared" si="42"/>
        <v>0</v>
      </c>
      <c r="R117" s="530">
        <f t="shared" si="42"/>
        <v>0</v>
      </c>
      <c r="S117" s="530">
        <f t="shared" si="42"/>
        <v>0</v>
      </c>
      <c r="T117" s="530">
        <f t="shared" si="42"/>
        <v>0</v>
      </c>
      <c r="U117" s="530"/>
    </row>
    <row r="118" spans="1:21" s="12" customFormat="1" ht="12" hidden="1" customHeight="1" outlineLevel="1">
      <c r="A118" s="530"/>
      <c r="C118" s="439"/>
      <c r="D118" s="530">
        <f t="shared" ref="D118:T118" si="43">+D115-D130</f>
        <v>-0.41618100029882044</v>
      </c>
      <c r="E118" s="530">
        <f t="shared" si="43"/>
        <v>0</v>
      </c>
      <c r="F118" s="530">
        <f t="shared" si="43"/>
        <v>0</v>
      </c>
      <c r="G118" s="530">
        <f t="shared" si="43"/>
        <v>1.1641532182693481E-9</v>
      </c>
      <c r="H118" s="530">
        <f t="shared" si="43"/>
        <v>0</v>
      </c>
      <c r="I118" s="530">
        <f t="shared" si="43"/>
        <v>1.0477378964424133E-9</v>
      </c>
      <c r="J118" s="530">
        <f t="shared" si="43"/>
        <v>0</v>
      </c>
      <c r="K118" s="530">
        <f t="shared" si="43"/>
        <v>0</v>
      </c>
      <c r="L118" s="530">
        <f t="shared" si="43"/>
        <v>0</v>
      </c>
      <c r="M118" s="530">
        <f t="shared" si="43"/>
        <v>0</v>
      </c>
      <c r="N118" s="530">
        <f t="shared" si="43"/>
        <v>0</v>
      </c>
      <c r="O118" s="530">
        <f t="shared" si="43"/>
        <v>-0.24796400032937527</v>
      </c>
      <c r="P118" s="530">
        <f t="shared" si="43"/>
        <v>0.28054399974644184</v>
      </c>
      <c r="Q118" s="530">
        <f t="shared" si="43"/>
        <v>1.1641532182693481E-9</v>
      </c>
      <c r="R118" s="530">
        <f t="shared" si="43"/>
        <v>9.3132257461547852E-10</v>
      </c>
      <c r="S118" s="530">
        <f t="shared" si="43"/>
        <v>0</v>
      </c>
      <c r="T118" s="530">
        <f t="shared" si="43"/>
        <v>0</v>
      </c>
      <c r="U118" s="530"/>
    </row>
    <row r="119" spans="1:21" s="502" customFormat="1" ht="12" customHeight="1" collapsed="1">
      <c r="B119" s="2"/>
      <c r="C119" s="439"/>
      <c r="D119" s="31"/>
      <c r="E119" s="31"/>
      <c r="F119" s="31"/>
      <c r="G119" s="31"/>
      <c r="H119" s="31"/>
      <c r="I119" s="31"/>
      <c r="J119" s="31"/>
      <c r="K119" s="31"/>
      <c r="L119" s="31"/>
      <c r="M119" s="31"/>
      <c r="N119" s="31"/>
      <c r="O119" s="31"/>
      <c r="P119" s="31"/>
      <c r="Q119" s="31"/>
      <c r="R119" s="31"/>
      <c r="S119" s="31"/>
      <c r="T119" s="31"/>
      <c r="U119" s="31"/>
    </row>
    <row r="120" spans="1:21" ht="13.5" customHeight="1">
      <c r="B120" s="505" t="s">
        <v>445</v>
      </c>
      <c r="C120" s="506"/>
      <c r="D120" s="558" t="str">
        <f t="shared" ref="D120:U120" si="44">+D$2</f>
        <v>1T22</v>
      </c>
      <c r="E120" s="558" t="str">
        <f t="shared" si="44"/>
        <v>2T22</v>
      </c>
      <c r="F120" s="558" t="str">
        <f t="shared" si="44"/>
        <v>3T22</v>
      </c>
      <c r="G120" s="558" t="str">
        <f t="shared" si="44"/>
        <v>4T22</v>
      </c>
      <c r="H120" s="558" t="str">
        <f t="shared" si="44"/>
        <v>1T23</v>
      </c>
      <c r="I120" s="558" t="str">
        <f t="shared" si="44"/>
        <v>2T23</v>
      </c>
      <c r="J120" s="558" t="str">
        <f t="shared" si="44"/>
        <v>3T23</v>
      </c>
      <c r="K120" s="558" t="str">
        <f t="shared" si="44"/>
        <v>4T23</v>
      </c>
      <c r="L120" s="558" t="str">
        <f t="shared" si="44"/>
        <v>1T24</v>
      </c>
      <c r="M120" s="558" t="str">
        <f t="shared" si="44"/>
        <v>2T24</v>
      </c>
      <c r="N120" s="558" t="str">
        <f t="shared" si="44"/>
        <v>3T24</v>
      </c>
      <c r="O120" s="558" t="str">
        <f t="shared" si="44"/>
        <v>4T24</v>
      </c>
      <c r="P120" s="558" t="str">
        <f t="shared" si="44"/>
        <v>1T25</v>
      </c>
      <c r="Q120" s="558" t="str">
        <f t="shared" si="44"/>
        <v>2T25</v>
      </c>
      <c r="R120" s="558" t="str">
        <f t="shared" si="44"/>
        <v>3T25</v>
      </c>
      <c r="S120" s="558" t="str">
        <f t="shared" si="44"/>
        <v>4T25</v>
      </c>
      <c r="T120" s="558" t="str">
        <f t="shared" si="44"/>
        <v>1T26</v>
      </c>
      <c r="U120" s="558" t="str">
        <f t="shared" si="44"/>
        <v>2T26</v>
      </c>
    </row>
    <row r="121" spans="1:21" s="502" customFormat="1" ht="12.75" customHeight="1">
      <c r="B121" s="30"/>
      <c r="C121" s="500"/>
      <c r="D121" s="503"/>
      <c r="E121" s="503"/>
      <c r="F121" s="503"/>
      <c r="J121" s="503"/>
      <c r="K121" s="503"/>
      <c r="N121" s="503"/>
      <c r="O121" s="503"/>
      <c r="R121" s="503"/>
      <c r="S121" s="503"/>
    </row>
    <row r="122" spans="1:21" s="502" customFormat="1" ht="12.75" customHeight="1">
      <c r="B122" s="531" t="s">
        <v>112</v>
      </c>
      <c r="C122" s="532" t="s">
        <v>113</v>
      </c>
      <c r="D122" s="533">
        <v>400472.03610985802</v>
      </c>
      <c r="E122" s="533">
        <v>264867.12563099997</v>
      </c>
      <c r="F122" s="533">
        <v>271224.58215412998</v>
      </c>
      <c r="G122" s="533">
        <v>425912.64148828801</v>
      </c>
      <c r="H122" s="533">
        <v>519146.67399794701</v>
      </c>
      <c r="I122" s="533">
        <v>356486.33439307398</v>
      </c>
      <c r="J122" s="533">
        <v>426384.40599148802</v>
      </c>
      <c r="K122" s="533">
        <v>563938.64715352701</v>
      </c>
      <c r="L122" s="533">
        <v>320780.35230850399</v>
      </c>
      <c r="M122" s="533">
        <v>555816.39958031802</v>
      </c>
      <c r="N122" s="533">
        <v>361548.904356007</v>
      </c>
      <c r="O122" s="533">
        <v>841199.65271397203</v>
      </c>
      <c r="P122" s="533">
        <v>389482.20158276602</v>
      </c>
      <c r="Q122" s="533">
        <v>306977.86325452302</v>
      </c>
      <c r="R122" s="533">
        <v>293494.10451349302</v>
      </c>
      <c r="S122" s="533">
        <v>293495.10451349302</v>
      </c>
      <c r="T122" s="533">
        <v>297445.69902843802</v>
      </c>
      <c r="U122" s="533">
        <v>321500.73474992538</v>
      </c>
    </row>
    <row r="123" spans="1:21" s="502" customFormat="1" ht="12.75" customHeight="1">
      <c r="B123" s="534" t="s">
        <v>114</v>
      </c>
      <c r="C123" s="532" t="s">
        <v>115</v>
      </c>
      <c r="D123" s="535">
        <v>591484.80333908496</v>
      </c>
      <c r="E123" s="535">
        <v>663784.94799999997</v>
      </c>
      <c r="F123" s="535">
        <v>702641.45952734502</v>
      </c>
      <c r="G123" s="535">
        <v>647761.16656969301</v>
      </c>
      <c r="H123" s="535">
        <v>626873.18089359906</v>
      </c>
      <c r="I123" s="535">
        <v>675119.113781975</v>
      </c>
      <c r="J123" s="535">
        <v>693729.50889820105</v>
      </c>
      <c r="K123" s="535">
        <v>734765.26109124999</v>
      </c>
      <c r="L123" s="535">
        <v>773059.29110026103</v>
      </c>
      <c r="M123" s="535">
        <v>752223.14484617999</v>
      </c>
      <c r="N123" s="535">
        <v>727504.00565078703</v>
      </c>
      <c r="O123" s="535">
        <v>769609.85478179902</v>
      </c>
      <c r="P123" s="535">
        <v>817853.14428826305</v>
      </c>
      <c r="Q123" s="535">
        <v>739330.47528473602</v>
      </c>
      <c r="R123" s="535">
        <v>753168.71216307394</v>
      </c>
      <c r="S123" s="535">
        <v>753169.71216307394</v>
      </c>
      <c r="T123" s="535">
        <v>762482.99302609905</v>
      </c>
      <c r="U123" s="535">
        <v>814864.98788135033</v>
      </c>
    </row>
    <row r="124" spans="1:21" s="502" customFormat="1" ht="12.75" customHeight="1">
      <c r="B124" s="531" t="s">
        <v>116</v>
      </c>
      <c r="C124" s="532" t="s">
        <v>117</v>
      </c>
      <c r="D124" s="533">
        <v>85851.091113000002</v>
      </c>
      <c r="E124" s="533">
        <v>99810.275999999998</v>
      </c>
      <c r="F124" s="533">
        <v>111572.53191999999</v>
      </c>
      <c r="G124" s="533">
        <v>133534.647467</v>
      </c>
      <c r="H124" s="533">
        <v>156825.419341</v>
      </c>
      <c r="I124" s="533">
        <v>158751.59596000001</v>
      </c>
      <c r="J124" s="533">
        <v>156639.61661699999</v>
      </c>
      <c r="K124" s="533">
        <v>162919.57269500001</v>
      </c>
      <c r="L124" s="533">
        <v>146863.23391800001</v>
      </c>
      <c r="M124" s="533">
        <v>146878.37029300001</v>
      </c>
      <c r="N124" s="533">
        <v>147766.209527</v>
      </c>
      <c r="O124" s="533">
        <v>149501.39548899999</v>
      </c>
      <c r="P124" s="533">
        <v>135807.256845</v>
      </c>
      <c r="Q124" s="533">
        <v>141503.74043800001</v>
      </c>
      <c r="R124" s="533">
        <v>150606.28627700001</v>
      </c>
      <c r="S124" s="533">
        <v>150607.28627700001</v>
      </c>
      <c r="T124" s="533">
        <v>144415.72395000001</v>
      </c>
      <c r="U124" s="533">
        <v>146480.39503499999</v>
      </c>
    </row>
    <row r="125" spans="1:21" s="502" customFormat="1" ht="12.75" customHeight="1">
      <c r="B125" s="534" t="s">
        <v>118</v>
      </c>
      <c r="C125" s="532" t="s">
        <v>119</v>
      </c>
      <c r="D125" s="535">
        <v>0</v>
      </c>
      <c r="E125" s="535">
        <v>0</v>
      </c>
      <c r="F125" s="535">
        <v>0</v>
      </c>
      <c r="G125" s="535">
        <v>0</v>
      </c>
      <c r="H125" s="535">
        <v>0</v>
      </c>
      <c r="I125" s="535">
        <v>0</v>
      </c>
      <c r="J125" s="535">
        <v>0</v>
      </c>
      <c r="K125" s="535">
        <v>0</v>
      </c>
      <c r="L125" s="535">
        <v>0</v>
      </c>
      <c r="M125" s="535">
        <v>0</v>
      </c>
      <c r="N125" s="535">
        <v>0</v>
      </c>
      <c r="O125" s="535">
        <v>26957.247963999998</v>
      </c>
      <c r="P125" s="535">
        <v>273.71945599999998</v>
      </c>
      <c r="Q125" s="535">
        <v>0</v>
      </c>
      <c r="R125" s="535">
        <v>0</v>
      </c>
      <c r="S125" s="535">
        <v>1</v>
      </c>
      <c r="T125" s="535">
        <v>0</v>
      </c>
      <c r="U125" s="535">
        <v>0</v>
      </c>
    </row>
    <row r="126" spans="1:21" s="502" customFormat="1" ht="12.75" customHeight="1">
      <c r="B126" s="531" t="s">
        <v>120</v>
      </c>
      <c r="C126" s="532" t="s">
        <v>121</v>
      </c>
      <c r="D126" s="533">
        <v>51987.5023431843</v>
      </c>
      <c r="E126" s="533">
        <v>47802.507194479404</v>
      </c>
      <c r="F126" s="533">
        <v>78407.037370277205</v>
      </c>
      <c r="G126" s="533">
        <v>415160.88751335698</v>
      </c>
      <c r="H126" s="533">
        <v>54136.567092762903</v>
      </c>
      <c r="I126" s="533">
        <v>233388.44370360501</v>
      </c>
      <c r="J126" s="533">
        <v>91385.800798487995</v>
      </c>
      <c r="K126" s="533">
        <v>124901.550067131</v>
      </c>
      <c r="L126" s="533">
        <v>94176.650882331902</v>
      </c>
      <c r="M126" s="533">
        <v>402516.23749398201</v>
      </c>
      <c r="N126" s="533">
        <v>137382.98960596701</v>
      </c>
      <c r="O126" s="533">
        <v>290530.96713984699</v>
      </c>
      <c r="P126" s="533">
        <v>88520.484766726906</v>
      </c>
      <c r="Q126" s="533">
        <v>99671.367345703198</v>
      </c>
      <c r="R126" s="533">
        <v>80259.101873929001</v>
      </c>
      <c r="S126" s="533">
        <v>80260.101873929001</v>
      </c>
      <c r="T126" s="533">
        <v>58827.600256837402</v>
      </c>
      <c r="U126" s="533">
        <v>59174.987323836664</v>
      </c>
    </row>
    <row r="127" spans="1:21" s="502" customFormat="1" ht="12.75" customHeight="1">
      <c r="B127" s="536" t="s">
        <v>122</v>
      </c>
      <c r="C127" s="537" t="s">
        <v>123</v>
      </c>
      <c r="D127" s="538">
        <f t="shared" ref="D127:U127" si="45">+SUM(D122:D126)</f>
        <v>1129795.4329051273</v>
      </c>
      <c r="E127" s="538">
        <f t="shared" si="45"/>
        <v>1076264.8568254793</v>
      </c>
      <c r="F127" s="538">
        <f t="shared" si="45"/>
        <v>1163845.6109717521</v>
      </c>
      <c r="G127" s="538">
        <f t="shared" si="45"/>
        <v>1622369.343038338</v>
      </c>
      <c r="H127" s="538">
        <f t="shared" si="45"/>
        <v>1356981.8413253089</v>
      </c>
      <c r="I127" s="538">
        <f t="shared" si="45"/>
        <v>1423745.4878386541</v>
      </c>
      <c r="J127" s="538">
        <f t="shared" si="45"/>
        <v>1368139.3323051771</v>
      </c>
      <c r="K127" s="538">
        <f t="shared" si="45"/>
        <v>1586525.031006908</v>
      </c>
      <c r="L127" s="538">
        <f t="shared" si="45"/>
        <v>1334879.528209097</v>
      </c>
      <c r="M127" s="538">
        <f t="shared" si="45"/>
        <v>1857434.1522134801</v>
      </c>
      <c r="N127" s="538">
        <f t="shared" si="45"/>
        <v>1374202.1091397612</v>
      </c>
      <c r="O127" s="538">
        <f t="shared" si="45"/>
        <v>2077799.1180886184</v>
      </c>
      <c r="P127" s="538">
        <f t="shared" si="45"/>
        <v>1431936.8069387558</v>
      </c>
      <c r="Q127" s="538">
        <f t="shared" si="45"/>
        <v>1287483.4463229624</v>
      </c>
      <c r="R127" s="538">
        <f t="shared" si="45"/>
        <v>1277528.2048274959</v>
      </c>
      <c r="S127" s="538">
        <f t="shared" si="45"/>
        <v>1277533.2048274959</v>
      </c>
      <c r="T127" s="538">
        <f t="shared" si="45"/>
        <v>1263172.0162613746</v>
      </c>
      <c r="U127" s="538">
        <f t="shared" si="45"/>
        <v>1342021.1049901124</v>
      </c>
    </row>
    <row r="128" spans="1:21" s="502" customFormat="1" ht="12.75" customHeight="1">
      <c r="B128" s="501"/>
      <c r="C128" s="539"/>
      <c r="D128" s="501"/>
      <c r="E128" s="501"/>
      <c r="F128" s="501"/>
      <c r="G128" s="501"/>
      <c r="H128" s="501"/>
      <c r="I128" s="501"/>
      <c r="J128" s="501"/>
      <c r="K128" s="501"/>
      <c r="L128" s="501"/>
      <c r="M128" s="501"/>
      <c r="N128" s="501"/>
      <c r="O128" s="501"/>
      <c r="P128" s="501"/>
      <c r="Q128" s="501"/>
      <c r="R128" s="501"/>
      <c r="S128" s="501"/>
      <c r="T128" s="501"/>
      <c r="U128" s="501"/>
    </row>
    <row r="129" spans="2:21" s="502" customFormat="1" ht="12.75" customHeight="1">
      <c r="B129" s="501" t="s">
        <v>124</v>
      </c>
      <c r="C129" s="532" t="s">
        <v>125</v>
      </c>
      <c r="D129" s="540">
        <v>-723978.24639395799</v>
      </c>
      <c r="E129" s="540">
        <v>-683062.42156795098</v>
      </c>
      <c r="F129" s="540">
        <v>-826579.78826810804</v>
      </c>
      <c r="G129" s="540">
        <v>-1187118.4794088099</v>
      </c>
      <c r="H129" s="540">
        <v>-896624.21285858098</v>
      </c>
      <c r="I129" s="540">
        <v>-993875.58909575304</v>
      </c>
      <c r="J129" s="540">
        <v>-1015883.32936908</v>
      </c>
      <c r="K129" s="540">
        <v>-1192643.1456268299</v>
      </c>
      <c r="L129" s="540">
        <v>-1019461.18642815</v>
      </c>
      <c r="M129" s="540">
        <v>-1407362.7005851101</v>
      </c>
      <c r="N129" s="540">
        <v>-1047159.09505802</v>
      </c>
      <c r="O129" s="540">
        <v>-1722558.2711321099</v>
      </c>
      <c r="P129" s="540">
        <v>-971147.43328424403</v>
      </c>
      <c r="Q129" s="540">
        <v>-870730.01093360595</v>
      </c>
      <c r="R129" s="540">
        <v>-915679.26000085496</v>
      </c>
      <c r="S129" s="540">
        <v>-915678.26000085496</v>
      </c>
      <c r="T129" s="540">
        <v>-886390.04795959999</v>
      </c>
      <c r="U129" s="540">
        <v>-945640.07113996695</v>
      </c>
    </row>
    <row r="130" spans="2:21" s="544" customFormat="1" ht="12.75" customHeight="1">
      <c r="B130" s="541" t="s">
        <v>398</v>
      </c>
      <c r="C130" s="542" t="s">
        <v>127</v>
      </c>
      <c r="D130" s="543">
        <v>614804.62336700002</v>
      </c>
      <c r="E130" s="543">
        <v>597099.65324799996</v>
      </c>
      <c r="F130" s="543">
        <v>558832.92100500001</v>
      </c>
      <c r="G130" s="543">
        <v>671851.556966</v>
      </c>
      <c r="H130" s="543">
        <v>689867.76413599995</v>
      </c>
      <c r="I130" s="543">
        <v>671380.05229302496</v>
      </c>
      <c r="J130" s="543">
        <v>612240.49789297499</v>
      </c>
      <c r="K130" s="543">
        <v>640988.54322899994</v>
      </c>
      <c r="L130" s="543">
        <v>576295.10451600002</v>
      </c>
      <c r="M130" s="543">
        <v>732831.82496300002</v>
      </c>
      <c r="N130" s="543">
        <v>618655.65626800002</v>
      </c>
      <c r="O130" s="543">
        <v>661277.61679899995</v>
      </c>
      <c r="P130" s="543">
        <v>773819.968414</v>
      </c>
      <c r="Q130" s="543">
        <v>696433.08732499997</v>
      </c>
      <c r="R130" s="543">
        <v>653490.49568099994</v>
      </c>
      <c r="S130" s="543">
        <v>658894.839378</v>
      </c>
      <c r="T130" s="543">
        <v>646687.14395399997</v>
      </c>
      <c r="U130" s="543">
        <v>685546.41727599979</v>
      </c>
    </row>
    <row r="131" spans="2:21" s="502" customFormat="1" ht="12.75" customHeight="1">
      <c r="B131" s="545" t="s">
        <v>126</v>
      </c>
      <c r="C131" s="542" t="s">
        <v>129</v>
      </c>
      <c r="D131" s="546">
        <f t="shared" ref="D131:T131" si="46">+D127+D129</f>
        <v>405817.1865111693</v>
      </c>
      <c r="E131" s="546">
        <f t="shared" si="46"/>
        <v>393202.43525752833</v>
      </c>
      <c r="F131" s="546">
        <f t="shared" si="46"/>
        <v>337265.82270364405</v>
      </c>
      <c r="G131" s="546">
        <f t="shared" si="46"/>
        <v>435250.86362952809</v>
      </c>
      <c r="H131" s="546">
        <f t="shared" si="46"/>
        <v>460357.62846672791</v>
      </c>
      <c r="I131" s="546">
        <f t="shared" si="46"/>
        <v>429869.89874290104</v>
      </c>
      <c r="J131" s="546">
        <f t="shared" si="46"/>
        <v>352256.00293609709</v>
      </c>
      <c r="K131" s="546">
        <f t="shared" si="46"/>
        <v>393881.88538007811</v>
      </c>
      <c r="L131" s="546">
        <f t="shared" si="46"/>
        <v>315418.34178094694</v>
      </c>
      <c r="M131" s="546">
        <f t="shared" si="46"/>
        <v>450071.45162836998</v>
      </c>
      <c r="N131" s="546">
        <f t="shared" si="46"/>
        <v>327043.01408174122</v>
      </c>
      <c r="O131" s="546">
        <f t="shared" si="46"/>
        <v>355240.84695650847</v>
      </c>
      <c r="P131" s="546">
        <f t="shared" si="46"/>
        <v>460789.37365451176</v>
      </c>
      <c r="Q131" s="546">
        <f t="shared" si="46"/>
        <v>416753.43538935645</v>
      </c>
      <c r="R131" s="546">
        <f t="shared" si="46"/>
        <v>361848.94482664089</v>
      </c>
      <c r="S131" s="546">
        <f t="shared" si="46"/>
        <v>361854.94482664089</v>
      </c>
      <c r="T131" s="546">
        <f t="shared" si="46"/>
        <v>376781.96830177458</v>
      </c>
      <c r="U131" s="546">
        <f t="shared" ref="U131" si="47">+U127+U129</f>
        <v>396381.03385014541</v>
      </c>
    </row>
    <row r="132" spans="2:21" s="502" customFormat="1" ht="12.75" customHeight="1">
      <c r="B132" s="547" t="s">
        <v>128</v>
      </c>
      <c r="C132" s="548" t="s">
        <v>129</v>
      </c>
      <c r="D132" s="549">
        <f t="shared" ref="D132:T132" si="48">+D131/D127</f>
        <v>0.35919527968674941</v>
      </c>
      <c r="E132" s="549">
        <f t="shared" si="48"/>
        <v>0.36533984433655786</v>
      </c>
      <c r="F132" s="549">
        <f t="shared" si="48"/>
        <v>0.28978570656123726</v>
      </c>
      <c r="G132" s="549">
        <f t="shared" si="48"/>
        <v>0.26828099624614438</v>
      </c>
      <c r="H132" s="549">
        <f t="shared" si="48"/>
        <v>0.3392511339850468</v>
      </c>
      <c r="I132" s="549">
        <f t="shared" si="48"/>
        <v>0.30192889277947693</v>
      </c>
      <c r="J132" s="549">
        <f t="shared" si="48"/>
        <v>0.25747085447984391</v>
      </c>
      <c r="K132" s="549">
        <f t="shared" si="48"/>
        <v>0.24826704759274804</v>
      </c>
      <c r="L132" s="549">
        <f t="shared" si="48"/>
        <v>0.23628974384236678</v>
      </c>
      <c r="M132" s="549">
        <f t="shared" si="48"/>
        <v>0.24230815993774299</v>
      </c>
      <c r="N132" s="549">
        <f t="shared" si="48"/>
        <v>0.23798756522537093</v>
      </c>
      <c r="O132" s="549">
        <f t="shared" si="48"/>
        <v>0.17096977463504603</v>
      </c>
      <c r="P132" s="549">
        <f t="shared" si="48"/>
        <v>0.32179448940879118</v>
      </c>
      <c r="Q132" s="549">
        <f t="shared" si="48"/>
        <v>0.3236961504861281</v>
      </c>
      <c r="R132" s="549">
        <f t="shared" si="48"/>
        <v>0.28324145287696501</v>
      </c>
      <c r="S132" s="549">
        <f t="shared" si="48"/>
        <v>0.28324504087978036</v>
      </c>
      <c r="T132" s="549">
        <f t="shared" si="48"/>
        <v>0.29828239024558245</v>
      </c>
      <c r="U132" s="549">
        <f t="shared" ref="U132" si="49">+U131/U127</f>
        <v>0.29536125205204267</v>
      </c>
    </row>
    <row r="133" spans="2:21" s="502" customFormat="1" ht="12.75" customHeight="1">
      <c r="B133" s="547"/>
      <c r="C133" s="548"/>
      <c r="D133" s="547"/>
      <c r="E133" s="547"/>
      <c r="F133" s="547"/>
      <c r="G133" s="547"/>
      <c r="H133" s="547"/>
      <c r="I133" s="547"/>
      <c r="J133" s="547"/>
      <c r="K133" s="547"/>
      <c r="L133" s="547"/>
      <c r="M133" s="547"/>
      <c r="N133" s="547"/>
      <c r="O133" s="547"/>
      <c r="P133" s="547"/>
      <c r="Q133" s="547"/>
      <c r="R133" s="547"/>
      <c r="S133" s="547"/>
      <c r="T133" s="547"/>
      <c r="U133" s="547"/>
    </row>
    <row r="134" spans="2:21" s="502" customFormat="1" ht="12.75" customHeight="1">
      <c r="B134" s="531" t="s">
        <v>130</v>
      </c>
      <c r="C134" s="532" t="s">
        <v>131</v>
      </c>
      <c r="D134" s="533">
        <v>3590.5887776458699</v>
      </c>
      <c r="E134" s="533">
        <v>13791.4022883739</v>
      </c>
      <c r="F134" s="533">
        <v>6519.3212956062898</v>
      </c>
      <c r="G134" s="533">
        <v>11000.7124883792</v>
      </c>
      <c r="H134" s="533">
        <v>6879.4227914196499</v>
      </c>
      <c r="I134" s="533">
        <v>2469.4891747937099</v>
      </c>
      <c r="J134" s="533">
        <v>9267.12145236373</v>
      </c>
      <c r="K134" s="533">
        <v>112574.798870781</v>
      </c>
      <c r="L134" s="533">
        <v>3807.4520741040001</v>
      </c>
      <c r="M134" s="533">
        <v>8190.5458384469403</v>
      </c>
      <c r="N134" s="533">
        <v>8544.2797867848803</v>
      </c>
      <c r="O134" s="533">
        <v>7265.4238849808698</v>
      </c>
      <c r="P134" s="533">
        <v>10176.4359399595</v>
      </c>
      <c r="Q134" s="533">
        <v>2727.7744826717299</v>
      </c>
      <c r="R134" s="533">
        <v>2818.9974772002802</v>
      </c>
      <c r="S134" s="533">
        <v>2819.9974772002802</v>
      </c>
      <c r="T134" s="533">
        <v>8450.1896369735696</v>
      </c>
      <c r="U134" s="533">
        <v>10973.641609494773</v>
      </c>
    </row>
    <row r="135" spans="2:21" s="502" customFormat="1" ht="12.75" customHeight="1">
      <c r="B135" s="534" t="s">
        <v>132</v>
      </c>
      <c r="C135" s="532" t="s">
        <v>133</v>
      </c>
      <c r="D135" s="535">
        <v>-67993.667526134101</v>
      </c>
      <c r="E135" s="535">
        <v>-75601.375167286998</v>
      </c>
      <c r="F135" s="535">
        <v>-76412.354029703507</v>
      </c>
      <c r="G135" s="535">
        <v>-90267.169957552294</v>
      </c>
      <c r="H135" s="535">
        <v>-68651.029756807999</v>
      </c>
      <c r="I135" s="535">
        <v>-76274.643054269894</v>
      </c>
      <c r="J135" s="535">
        <v>-67606.9709971673</v>
      </c>
      <c r="K135" s="535">
        <v>-68010.374868053201</v>
      </c>
      <c r="L135" s="535">
        <v>-82112.957933164304</v>
      </c>
      <c r="M135" s="535">
        <v>-92587.314459477406</v>
      </c>
      <c r="N135" s="535">
        <v>-81745.820134061505</v>
      </c>
      <c r="O135" s="535">
        <v>-110389.32389312101</v>
      </c>
      <c r="P135" s="535">
        <v>-88049.993139780694</v>
      </c>
      <c r="Q135" s="535">
        <v>-89341.027641839493</v>
      </c>
      <c r="R135" s="535">
        <v>-93241.538275794897</v>
      </c>
      <c r="S135" s="535">
        <v>-93240.538275794897</v>
      </c>
      <c r="T135" s="535">
        <v>-111592.98771306399</v>
      </c>
      <c r="U135" s="535">
        <v>-124640.19442906586</v>
      </c>
    </row>
    <row r="136" spans="2:21" s="502" customFormat="1" ht="12.75" customHeight="1">
      <c r="B136" s="531" t="s">
        <v>134</v>
      </c>
      <c r="C136" s="532" t="s">
        <v>135</v>
      </c>
      <c r="D136" s="533">
        <v>-13713.360400441499</v>
      </c>
      <c r="E136" s="533">
        <v>-3288.4836765628802</v>
      </c>
      <c r="F136" s="533">
        <v>-6008.7366130495102</v>
      </c>
      <c r="G136" s="533">
        <v>-37978.719171869103</v>
      </c>
      <c r="H136" s="533">
        <v>-18626.936732571099</v>
      </c>
      <c r="I136" s="533">
        <v>-14337.2883268113</v>
      </c>
      <c r="J136" s="533">
        <v>-6143.0926096953799</v>
      </c>
      <c r="K136" s="533">
        <v>-105427.388499266</v>
      </c>
      <c r="L136" s="533">
        <v>-33948.193790610399</v>
      </c>
      <c r="M136" s="533">
        <v>-41732.253122084803</v>
      </c>
      <c r="N136" s="533">
        <v>2053.0069600063398</v>
      </c>
      <c r="O136" s="533">
        <v>-2947.2689283117902</v>
      </c>
      <c r="P136" s="533">
        <v>-26640.665621103901</v>
      </c>
      <c r="Q136" s="533">
        <v>-10224.506226461101</v>
      </c>
      <c r="R136" s="533">
        <v>-5412.2333163479798</v>
      </c>
      <c r="S136" s="533">
        <v>-5411.2333163479798</v>
      </c>
      <c r="T136" s="533">
        <v>-21621.4258880296</v>
      </c>
      <c r="U136" s="533">
        <v>-9461.436831866893</v>
      </c>
    </row>
    <row r="137" spans="2:21" s="502" customFormat="1" ht="12.75" customHeight="1">
      <c r="B137" s="534" t="s">
        <v>446</v>
      </c>
      <c r="C137" s="532" t="s">
        <v>137</v>
      </c>
      <c r="D137" s="535">
        <v>12265.740428999999</v>
      </c>
      <c r="E137" s="535">
        <v>-9850.6805359999998</v>
      </c>
      <c r="F137" s="535">
        <v>-5263.7333269999999</v>
      </c>
      <c r="G137" s="535">
        <v>5691.6163859999997</v>
      </c>
      <c r="H137" s="535">
        <v>4301.221501</v>
      </c>
      <c r="I137" s="535">
        <v>3490.3437260000001</v>
      </c>
      <c r="J137" s="535">
        <v>10357.389657</v>
      </c>
      <c r="K137" s="535">
        <v>24072.168025999999</v>
      </c>
      <c r="L137" s="535">
        <v>15617.895474999999</v>
      </c>
      <c r="M137" s="535">
        <v>4357.7374179999997</v>
      </c>
      <c r="N137" s="535">
        <v>27505.091962999999</v>
      </c>
      <c r="O137" s="535">
        <v>-9618.0707409999995</v>
      </c>
      <c r="P137" s="535">
        <v>-2614.1960530000001</v>
      </c>
      <c r="Q137" s="535">
        <v>-4848.4148400000004</v>
      </c>
      <c r="R137" s="535">
        <v>-10373.019193</v>
      </c>
      <c r="S137" s="535">
        <v>-10372.019193</v>
      </c>
      <c r="T137" s="535">
        <v>-7121.8234910000001</v>
      </c>
      <c r="U137" s="535">
        <v>-6671.6977920000008</v>
      </c>
    </row>
    <row r="138" spans="2:21" s="502" customFormat="1" ht="12.75" customHeight="1">
      <c r="B138" s="545" t="s">
        <v>139</v>
      </c>
      <c r="C138" s="542" t="s">
        <v>140</v>
      </c>
      <c r="D138" s="546">
        <f t="shared" ref="D138:U138" si="50">+D131+SUM(D134:D137)</f>
        <v>339966.48779123958</v>
      </c>
      <c r="E138" s="546">
        <f t="shared" si="50"/>
        <v>318253.29816605232</v>
      </c>
      <c r="F138" s="546">
        <f t="shared" si="50"/>
        <v>256100.32002949732</v>
      </c>
      <c r="G138" s="546">
        <f t="shared" si="50"/>
        <v>323697.30337448587</v>
      </c>
      <c r="H138" s="546">
        <f t="shared" si="50"/>
        <v>384260.30626976845</v>
      </c>
      <c r="I138" s="546">
        <f t="shared" si="50"/>
        <v>345217.80026261357</v>
      </c>
      <c r="J138" s="546">
        <f t="shared" si="50"/>
        <v>298130.45043859817</v>
      </c>
      <c r="K138" s="546">
        <f t="shared" si="50"/>
        <v>357091.08890953992</v>
      </c>
      <c r="L138" s="546">
        <f t="shared" si="50"/>
        <v>218782.53760627622</v>
      </c>
      <c r="M138" s="546">
        <f t="shared" si="50"/>
        <v>328300.16730325471</v>
      </c>
      <c r="N138" s="546">
        <f t="shared" si="50"/>
        <v>283399.57265747094</v>
      </c>
      <c r="O138" s="546">
        <f t="shared" si="50"/>
        <v>239551.60727905654</v>
      </c>
      <c r="P138" s="546">
        <f t="shared" si="50"/>
        <v>353660.95478058665</v>
      </c>
      <c r="Q138" s="546">
        <f t="shared" si="50"/>
        <v>315067.26116372761</v>
      </c>
      <c r="R138" s="546">
        <f t="shared" si="50"/>
        <v>255641.15151869829</v>
      </c>
      <c r="S138" s="546">
        <f t="shared" si="50"/>
        <v>255651.15151869829</v>
      </c>
      <c r="T138" s="546">
        <f t="shared" si="50"/>
        <v>244895.92084665457</v>
      </c>
      <c r="U138" s="546">
        <f t="shared" si="50"/>
        <v>266581.34640670742</v>
      </c>
    </row>
    <row r="139" spans="2:21" s="502" customFormat="1" ht="12.75" customHeight="1">
      <c r="B139" s="550"/>
      <c r="C139" s="551"/>
      <c r="D139" s="550"/>
      <c r="E139" s="550"/>
      <c r="F139" s="550"/>
      <c r="G139" s="550"/>
      <c r="H139" s="550"/>
      <c r="I139" s="550"/>
      <c r="J139" s="550"/>
      <c r="K139" s="550"/>
      <c r="L139" s="550"/>
      <c r="M139" s="550"/>
      <c r="N139" s="550"/>
      <c r="O139" s="550"/>
      <c r="P139" s="550"/>
      <c r="Q139" s="550"/>
      <c r="R139" s="550"/>
      <c r="S139" s="550"/>
      <c r="T139" s="550"/>
      <c r="U139" s="550"/>
    </row>
    <row r="140" spans="2:21" s="502" customFormat="1" ht="12.75" customHeight="1">
      <c r="B140" s="531" t="s">
        <v>368</v>
      </c>
      <c r="C140" s="532" t="s">
        <v>142</v>
      </c>
      <c r="D140" s="533">
        <v>4934.5944620397304</v>
      </c>
      <c r="E140" s="533">
        <v>3919.2212877182601</v>
      </c>
      <c r="F140" s="533">
        <v>3358.41541106055</v>
      </c>
      <c r="G140" s="533">
        <v>35171.663475491703</v>
      </c>
      <c r="H140" s="533">
        <v>10138.8600626526</v>
      </c>
      <c r="I140" s="533">
        <v>7117.6243860674704</v>
      </c>
      <c r="J140" s="533">
        <v>8380.0947710034998</v>
      </c>
      <c r="K140" s="533">
        <v>15036.9119943236</v>
      </c>
      <c r="L140" s="533">
        <v>8864.7573551690002</v>
      </c>
      <c r="M140" s="533">
        <v>7664.2335227839903</v>
      </c>
      <c r="N140" s="533">
        <v>8213.59167936007</v>
      </c>
      <c r="O140" s="533">
        <v>15295.1803937237</v>
      </c>
      <c r="P140" s="533">
        <v>6123.9071349579999</v>
      </c>
      <c r="Q140" s="533">
        <v>10287.6516382587</v>
      </c>
      <c r="R140" s="533">
        <v>6538.1059252962596</v>
      </c>
      <c r="S140" s="533">
        <v>6539.1059252962596</v>
      </c>
      <c r="T140" s="533">
        <v>5246.4248987608698</v>
      </c>
      <c r="U140" s="533">
        <v>8964.317135661433</v>
      </c>
    </row>
    <row r="141" spans="2:21" s="502" customFormat="1" ht="12.75" customHeight="1">
      <c r="B141" s="534" t="s">
        <v>369</v>
      </c>
      <c r="C141" s="532" t="s">
        <v>144</v>
      </c>
      <c r="D141" s="535">
        <v>-81558.409749588696</v>
      </c>
      <c r="E141" s="535">
        <v>-98797.208353239796</v>
      </c>
      <c r="F141" s="535">
        <v>-136889.76845736901</v>
      </c>
      <c r="G141" s="535">
        <v>-231472.34540736201</v>
      </c>
      <c r="H141" s="535">
        <v>-206594.90507795601</v>
      </c>
      <c r="I141" s="535">
        <v>-198570.24302122701</v>
      </c>
      <c r="J141" s="535">
        <v>-197234.12910984599</v>
      </c>
      <c r="K141" s="535">
        <v>-192593.410184715</v>
      </c>
      <c r="L141" s="535">
        <v>-174809.06568375899</v>
      </c>
      <c r="M141" s="535">
        <v>-183531.33707672299</v>
      </c>
      <c r="N141" s="535">
        <v>-155092.32350913101</v>
      </c>
      <c r="O141" s="535">
        <v>-166368.95275500001</v>
      </c>
      <c r="P141" s="535">
        <v>-178967.28158610201</v>
      </c>
      <c r="Q141" s="535">
        <v>-171339.428542137</v>
      </c>
      <c r="R141" s="535">
        <v>-166992.73450767301</v>
      </c>
      <c r="S141" s="535">
        <v>-166991.73450767301</v>
      </c>
      <c r="T141" s="535">
        <v>-155376.926154769</v>
      </c>
      <c r="U141" s="535">
        <v>-171491.20041719964</v>
      </c>
    </row>
    <row r="142" spans="2:21" s="502" customFormat="1" ht="12.75" customHeight="1">
      <c r="B142" s="531" t="s">
        <v>145</v>
      </c>
      <c r="C142" s="532" t="s">
        <v>146</v>
      </c>
      <c r="D142" s="533">
        <v>2740.5462349999998</v>
      </c>
      <c r="E142" s="533">
        <v>-12297.081353</v>
      </c>
      <c r="F142" s="533">
        <v>17422.488548000001</v>
      </c>
      <c r="G142" s="533">
        <v>7741.560504</v>
      </c>
      <c r="H142" s="533">
        <v>-11397.269482</v>
      </c>
      <c r="I142" s="533">
        <v>-18403.639575000001</v>
      </c>
      <c r="J142" s="533">
        <v>-4077.053899</v>
      </c>
      <c r="K142" s="533">
        <v>-8676.4544360000109</v>
      </c>
      <c r="L142" s="533">
        <v>1736.2047547992499</v>
      </c>
      <c r="M142" s="533">
        <v>23308.4924204294</v>
      </c>
      <c r="N142" s="533">
        <v>13875.2047631068</v>
      </c>
      <c r="O142" s="533">
        <v>-12921.9365383355</v>
      </c>
      <c r="P142" s="533">
        <v>13890.525808643601</v>
      </c>
      <c r="Q142" s="533">
        <v>4524.7350455962196</v>
      </c>
      <c r="R142" s="533">
        <v>-7671.5524722233304</v>
      </c>
      <c r="S142" s="533">
        <v>-7670.5524722233304</v>
      </c>
      <c r="T142" s="533">
        <v>16966.879877604399</v>
      </c>
      <c r="U142" s="533">
        <v>31959.276094084013</v>
      </c>
    </row>
    <row r="143" spans="2:21" s="502" customFormat="1" ht="12.75" customHeight="1">
      <c r="B143" s="545" t="s">
        <v>147</v>
      </c>
      <c r="C143" s="542" t="s">
        <v>148</v>
      </c>
      <c r="D143" s="546">
        <f t="shared" ref="D143:U143" si="51">+D138+SUM(D140:D142)</f>
        <v>266083.2187386906</v>
      </c>
      <c r="E143" s="546">
        <f t="shared" si="51"/>
        <v>211078.22974753077</v>
      </c>
      <c r="F143" s="546">
        <f t="shared" si="51"/>
        <v>139991.45553118887</v>
      </c>
      <c r="G143" s="546">
        <f t="shared" si="51"/>
        <v>135138.18194661557</v>
      </c>
      <c r="H143" s="546">
        <f t="shared" si="51"/>
        <v>176406.99177246503</v>
      </c>
      <c r="I143" s="546">
        <f t="shared" si="51"/>
        <v>135361.54205245402</v>
      </c>
      <c r="J143" s="546">
        <f t="shared" si="51"/>
        <v>105199.36220075568</v>
      </c>
      <c r="K143" s="546">
        <f t="shared" si="51"/>
        <v>170858.13628314852</v>
      </c>
      <c r="L143" s="546">
        <f t="shared" si="51"/>
        <v>54574.434032485471</v>
      </c>
      <c r="M143" s="546">
        <f t="shared" si="51"/>
        <v>175741.5561697451</v>
      </c>
      <c r="N143" s="546">
        <f t="shared" si="51"/>
        <v>150396.04559080681</v>
      </c>
      <c r="O143" s="546">
        <f t="shared" si="51"/>
        <v>75555.898379444756</v>
      </c>
      <c r="P143" s="546">
        <f t="shared" si="51"/>
        <v>194708.10613808624</v>
      </c>
      <c r="Q143" s="546">
        <f t="shared" si="51"/>
        <v>158540.21930544553</v>
      </c>
      <c r="R143" s="546">
        <f t="shared" si="51"/>
        <v>87514.970464098209</v>
      </c>
      <c r="S143" s="546">
        <f t="shared" si="51"/>
        <v>87527.970464098209</v>
      </c>
      <c r="T143" s="546">
        <f t="shared" si="51"/>
        <v>111732.29946825083</v>
      </c>
      <c r="U143" s="546">
        <f t="shared" si="51"/>
        <v>136013.73921925324</v>
      </c>
    </row>
    <row r="144" spans="2:21" s="502" customFormat="1" ht="12.75" customHeight="1">
      <c r="B144" s="28" t="s">
        <v>149</v>
      </c>
      <c r="C144" s="532" t="s">
        <v>150</v>
      </c>
      <c r="D144" s="533">
        <v>2998.6505139999999</v>
      </c>
      <c r="E144" s="533">
        <v>-86635.153491999998</v>
      </c>
      <c r="F144" s="533">
        <v>-12221.503604</v>
      </c>
      <c r="G144" s="533">
        <v>-6475.1064539999998</v>
      </c>
      <c r="H144" s="533">
        <v>5273.1440954999998</v>
      </c>
      <c r="I144" s="533">
        <v>4653.4182684999996</v>
      </c>
      <c r="J144" s="533">
        <v>-651.74910499999896</v>
      </c>
      <c r="K144" s="533">
        <v>12416.825654</v>
      </c>
      <c r="L144" s="533">
        <v>-17778.948508000001</v>
      </c>
      <c r="M144" s="533">
        <v>-24624.763811000001</v>
      </c>
      <c r="N144" s="533">
        <v>7278</v>
      </c>
      <c r="O144" s="533">
        <v>15354</v>
      </c>
      <c r="P144" s="533">
        <v>-4729.8900549999998</v>
      </c>
      <c r="Q144" s="533">
        <v>-21922</v>
      </c>
      <c r="R144" s="533">
        <v>15339</v>
      </c>
      <c r="S144" s="533">
        <v>15340</v>
      </c>
      <c r="T144" s="533">
        <v>-16182.562889999999</v>
      </c>
      <c r="U144" s="533">
        <v>9374.1274539999995</v>
      </c>
    </row>
    <row r="145" spans="2:21" s="502" customFormat="1" ht="12.75" customHeight="1">
      <c r="B145" s="534" t="s">
        <v>364</v>
      </c>
      <c r="C145" s="532" t="s">
        <v>151</v>
      </c>
      <c r="D145" s="535">
        <v>-94797.246033000003</v>
      </c>
      <c r="E145" s="535">
        <v>9456.6169829999999</v>
      </c>
      <c r="F145" s="535">
        <v>-41277.893898000002</v>
      </c>
      <c r="G145" s="535">
        <v>-64503.143273000001</v>
      </c>
      <c r="H145" s="535">
        <v>-64990.159734000001</v>
      </c>
      <c r="I145" s="535">
        <v>-70107.970809000006</v>
      </c>
      <c r="J145" s="535">
        <v>-36884.857689999997</v>
      </c>
      <c r="K145" s="535">
        <v>-35900.449175000002</v>
      </c>
      <c r="L145" s="535">
        <v>-1929.9824459991501</v>
      </c>
      <c r="M145" s="535">
        <v>-17023.169160631602</v>
      </c>
      <c r="N145" s="535">
        <v>-48141</v>
      </c>
      <c r="O145" s="535">
        <v>-29178</v>
      </c>
      <c r="P145" s="535">
        <v>-81412.237100635</v>
      </c>
      <c r="Q145" s="535">
        <v>-27323</v>
      </c>
      <c r="R145" s="535">
        <v>-18184</v>
      </c>
      <c r="S145" s="535">
        <v>-18183</v>
      </c>
      <c r="T145" s="535">
        <v>-33218.351189944296</v>
      </c>
      <c r="U145" s="535">
        <v>-46446.846663412907</v>
      </c>
    </row>
    <row r="146" spans="2:21" s="502" customFormat="1" ht="12.75" customHeight="1">
      <c r="B146" s="545" t="s">
        <v>152</v>
      </c>
      <c r="C146" s="542" t="s">
        <v>153</v>
      </c>
      <c r="D146" s="546">
        <f t="shared" ref="D146:U146" si="52">SUM(D143:D145)</f>
        <v>174284.62321969058</v>
      </c>
      <c r="E146" s="546">
        <f t="shared" si="52"/>
        <v>133899.69323853077</v>
      </c>
      <c r="F146" s="546">
        <f t="shared" si="52"/>
        <v>86492.058029188862</v>
      </c>
      <c r="G146" s="546">
        <f t="shared" si="52"/>
        <v>64159.932219615577</v>
      </c>
      <c r="H146" s="546">
        <f t="shared" si="52"/>
        <v>116689.97613396503</v>
      </c>
      <c r="I146" s="546">
        <f t="shared" si="52"/>
        <v>69906.989511954031</v>
      </c>
      <c r="J146" s="546">
        <f t="shared" si="52"/>
        <v>67662.755405755684</v>
      </c>
      <c r="K146" s="546">
        <f t="shared" si="52"/>
        <v>147374.51276214852</v>
      </c>
      <c r="L146" s="546">
        <f t="shared" si="52"/>
        <v>34865.503078486319</v>
      </c>
      <c r="M146" s="546">
        <f t="shared" si="52"/>
        <v>134093.62319811349</v>
      </c>
      <c r="N146" s="546">
        <f t="shared" si="52"/>
        <v>109533.04559080681</v>
      </c>
      <c r="O146" s="546">
        <f t="shared" si="52"/>
        <v>61731.898379444756</v>
      </c>
      <c r="P146" s="546">
        <f t="shared" si="52"/>
        <v>108565.97898245124</v>
      </c>
      <c r="Q146" s="546">
        <f t="shared" si="52"/>
        <v>109295.21930544553</v>
      </c>
      <c r="R146" s="546">
        <f t="shared" si="52"/>
        <v>84669.970464098209</v>
      </c>
      <c r="S146" s="546">
        <f t="shared" si="52"/>
        <v>84684.970464098209</v>
      </c>
      <c r="T146" s="546">
        <f t="shared" si="52"/>
        <v>62331.385388306531</v>
      </c>
      <c r="U146" s="546">
        <f t="shared" si="52"/>
        <v>98941.020009840344</v>
      </c>
    </row>
    <row r="147" spans="2:21" s="502" customFormat="1" ht="12.75" customHeight="1">
      <c r="B147" s="547" t="s">
        <v>366</v>
      </c>
      <c r="C147" s="548" t="s">
        <v>367</v>
      </c>
      <c r="D147" s="549">
        <f t="shared" ref="D147:U147" si="53">+D146/D127</f>
        <v>0.1542621063456944</v>
      </c>
      <c r="E147" s="549">
        <f t="shared" si="53"/>
        <v>0.12441147027087511</v>
      </c>
      <c r="F147" s="549">
        <f t="shared" si="53"/>
        <v>7.4315748767546902E-2</v>
      </c>
      <c r="G147" s="549">
        <f t="shared" si="53"/>
        <v>3.9547056590368168E-2</v>
      </c>
      <c r="H147" s="549">
        <f t="shared" si="53"/>
        <v>8.5992290081051262E-2</v>
      </c>
      <c r="I147" s="549">
        <f t="shared" si="53"/>
        <v>4.9100762818274329E-2</v>
      </c>
      <c r="J147" s="549">
        <f t="shared" si="53"/>
        <v>4.9456041360751428E-2</v>
      </c>
      <c r="K147" s="549">
        <f t="shared" si="53"/>
        <v>9.2891388337324521E-2</v>
      </c>
      <c r="L147" s="549">
        <f t="shared" si="53"/>
        <v>2.6118838697947989E-2</v>
      </c>
      <c r="M147" s="549">
        <f t="shared" si="53"/>
        <v>7.219293509722316E-2</v>
      </c>
      <c r="N147" s="549">
        <f t="shared" si="53"/>
        <v>7.9706649307483279E-2</v>
      </c>
      <c r="O147" s="549">
        <f t="shared" si="53"/>
        <v>2.9710234180979126E-2</v>
      </c>
      <c r="P147" s="549">
        <f t="shared" si="53"/>
        <v>7.581757690449159E-2</v>
      </c>
      <c r="Q147" s="549">
        <f t="shared" si="53"/>
        <v>8.4890582179981716E-2</v>
      </c>
      <c r="R147" s="549">
        <f t="shared" si="53"/>
        <v>6.6276400117155271E-2</v>
      </c>
      <c r="S147" s="549">
        <f t="shared" si="53"/>
        <v>6.6287882102863335E-2</v>
      </c>
      <c r="T147" s="549">
        <f t="shared" si="53"/>
        <v>4.9345128443226194E-2</v>
      </c>
      <c r="U147" s="549">
        <f t="shared" si="53"/>
        <v>7.3725383037526307E-2</v>
      </c>
    </row>
    <row r="148" spans="2:21" s="502" customFormat="1" ht="12.75" customHeight="1">
      <c r="B148" s="2"/>
      <c r="C148" s="552"/>
      <c r="D148" s="2"/>
      <c r="E148" s="2"/>
      <c r="F148" s="2"/>
      <c r="G148" s="2"/>
      <c r="H148" s="2"/>
      <c r="I148" s="2"/>
      <c r="J148" s="2"/>
      <c r="K148" s="2"/>
      <c r="L148" s="2"/>
      <c r="M148" s="2"/>
      <c r="N148" s="2"/>
      <c r="O148" s="2"/>
      <c r="P148" s="2"/>
      <c r="Q148" s="2"/>
      <c r="R148" s="2"/>
      <c r="S148" s="2"/>
      <c r="T148" s="2"/>
      <c r="U148" s="2"/>
    </row>
    <row r="149" spans="2:21" s="502" customFormat="1" ht="12.75" customHeight="1">
      <c r="B149" s="7" t="s">
        <v>154</v>
      </c>
      <c r="C149" s="542" t="s">
        <v>155</v>
      </c>
      <c r="D149" s="7"/>
      <c r="E149" s="7"/>
      <c r="F149" s="7"/>
      <c r="G149" s="7"/>
      <c r="H149" s="7"/>
      <c r="I149" s="7"/>
      <c r="J149" s="7"/>
      <c r="K149" s="7"/>
      <c r="L149" s="7"/>
      <c r="M149" s="7"/>
      <c r="N149" s="7"/>
      <c r="O149" s="7"/>
      <c r="P149" s="7"/>
      <c r="Q149" s="7"/>
      <c r="R149" s="7"/>
      <c r="S149" s="7"/>
      <c r="T149" s="7"/>
      <c r="U149" s="7"/>
    </row>
    <row r="150" spans="2:21" s="502" customFormat="1" ht="12.75" customHeight="1">
      <c r="B150" s="553" t="s">
        <v>156</v>
      </c>
      <c r="C150" s="554" t="s">
        <v>157</v>
      </c>
      <c r="D150" s="533">
        <v>111120.16192769</v>
      </c>
      <c r="E150" s="533">
        <v>86757.214829643097</v>
      </c>
      <c r="F150" s="533">
        <v>62027.215775188997</v>
      </c>
      <c r="G150" s="533">
        <v>30064.131358617498</v>
      </c>
      <c r="H150" s="533">
        <v>68983.2320942019</v>
      </c>
      <c r="I150" s="533">
        <v>35671.870271953499</v>
      </c>
      <c r="J150" s="533">
        <v>44390.893129758202</v>
      </c>
      <c r="K150" s="533">
        <v>95505.331467145501</v>
      </c>
      <c r="L150" s="533">
        <v>25441.490593488401</v>
      </c>
      <c r="M150" s="533">
        <v>83586.196560115204</v>
      </c>
      <c r="N150" s="533">
        <v>65305.1745728112</v>
      </c>
      <c r="O150" s="533">
        <v>21152.370323987001</v>
      </c>
      <c r="P150" s="533">
        <v>58735.456715451</v>
      </c>
      <c r="Q150" s="533">
        <v>63967.4881147415</v>
      </c>
      <c r="R150" s="533">
        <v>63534.393913869702</v>
      </c>
      <c r="S150" s="533">
        <v>63535.393913869702</v>
      </c>
      <c r="T150" s="533">
        <v>30790.632278306799</v>
      </c>
      <c r="U150" s="533">
        <v>59907.149563839645</v>
      </c>
    </row>
    <row r="151" spans="2:21" s="502" customFormat="1" ht="12.75" customHeight="1">
      <c r="B151" s="553" t="s">
        <v>158</v>
      </c>
      <c r="C151" s="554" t="s">
        <v>159</v>
      </c>
      <c r="D151" s="533">
        <v>63164.461292</v>
      </c>
      <c r="E151" s="533">
        <v>46862.2745</v>
      </c>
      <c r="F151" s="533">
        <v>24464.842254000399</v>
      </c>
      <c r="G151" s="533">
        <v>34095.800860999203</v>
      </c>
      <c r="H151" s="533">
        <v>47700.993801999903</v>
      </c>
      <c r="I151" s="533">
        <v>34235.1192400004</v>
      </c>
      <c r="J151" s="533">
        <v>23271.862276</v>
      </c>
      <c r="K151" s="533">
        <v>51869.181294999296</v>
      </c>
      <c r="L151" s="533">
        <v>9424.0124849999502</v>
      </c>
      <c r="M151" s="533">
        <v>50507.426637999997</v>
      </c>
      <c r="N151" s="533">
        <v>44227.378394999301</v>
      </c>
      <c r="O151" s="533">
        <v>40579.717261001599</v>
      </c>
      <c r="P151" s="533">
        <v>49830.522267000102</v>
      </c>
      <c r="Q151" s="533">
        <v>45327.749359999703</v>
      </c>
      <c r="R151" s="533">
        <v>21135.3108459998</v>
      </c>
      <c r="S151" s="533">
        <v>21136.3108459998</v>
      </c>
      <c r="T151" s="533">
        <v>31540.7531099999</v>
      </c>
      <c r="U151" s="533">
        <v>39033.870446000408</v>
      </c>
    </row>
    <row r="152" spans="2:21" s="502" customFormat="1" ht="12.75" customHeight="1">
      <c r="B152" s="545" t="s">
        <v>160</v>
      </c>
      <c r="C152" s="542" t="s">
        <v>161</v>
      </c>
      <c r="D152" s="546">
        <f t="shared" ref="D152:U152" si="54">+SUM(D150:D151)</f>
        <v>174284.62321968999</v>
      </c>
      <c r="E152" s="546">
        <f t="shared" si="54"/>
        <v>133619.48932964308</v>
      </c>
      <c r="F152" s="546">
        <f t="shared" si="54"/>
        <v>86492.0580291894</v>
      </c>
      <c r="G152" s="546">
        <f t="shared" si="54"/>
        <v>64159.932219616705</v>
      </c>
      <c r="H152" s="546">
        <f t="shared" si="54"/>
        <v>116684.22589620179</v>
      </c>
      <c r="I152" s="546">
        <f t="shared" si="54"/>
        <v>69906.9895119539</v>
      </c>
      <c r="J152" s="546">
        <f t="shared" si="54"/>
        <v>67662.755405758202</v>
      </c>
      <c r="K152" s="546">
        <f t="shared" si="54"/>
        <v>147374.51276214479</v>
      </c>
      <c r="L152" s="546">
        <f t="shared" si="54"/>
        <v>34865.503078488349</v>
      </c>
      <c r="M152" s="546">
        <f t="shared" si="54"/>
        <v>134093.62319811521</v>
      </c>
      <c r="N152" s="546">
        <f t="shared" si="54"/>
        <v>109532.55296781051</v>
      </c>
      <c r="O152" s="546">
        <f t="shared" si="54"/>
        <v>61732.0875849886</v>
      </c>
      <c r="P152" s="546">
        <f t="shared" si="54"/>
        <v>108565.97898245111</v>
      </c>
      <c r="Q152" s="546">
        <f t="shared" si="54"/>
        <v>109295.23747474121</v>
      </c>
      <c r="R152" s="546">
        <f t="shared" si="54"/>
        <v>84669.704759869506</v>
      </c>
      <c r="S152" s="546">
        <f t="shared" si="54"/>
        <v>84671.704759869506</v>
      </c>
      <c r="T152" s="546">
        <f t="shared" si="54"/>
        <v>62331.385388306699</v>
      </c>
      <c r="U152" s="546">
        <f t="shared" si="54"/>
        <v>98941.020009840053</v>
      </c>
    </row>
    <row r="153" spans="2:21" s="502" customFormat="1" ht="12.75" customHeight="1">
      <c r="B153" s="2"/>
      <c r="C153" s="552"/>
      <c r="D153" s="2"/>
      <c r="E153" s="2"/>
      <c r="F153" s="2"/>
      <c r="G153" s="2"/>
      <c r="H153" s="2"/>
      <c r="I153" s="2"/>
      <c r="J153" s="2"/>
      <c r="K153" s="2"/>
      <c r="L153" s="2"/>
      <c r="M153" s="2"/>
      <c r="N153" s="2"/>
      <c r="O153" s="2"/>
      <c r="P153" s="2"/>
      <c r="Q153" s="2"/>
      <c r="R153" s="2"/>
      <c r="S153" s="2"/>
      <c r="T153" s="2"/>
      <c r="U153" s="2"/>
    </row>
    <row r="154" spans="2:21" s="502" customFormat="1" ht="12.75" customHeight="1">
      <c r="B154" s="555" t="s">
        <v>162</v>
      </c>
      <c r="C154" s="542" t="s">
        <v>162</v>
      </c>
      <c r="D154" s="556">
        <v>417204.54135903402</v>
      </c>
      <c r="E154" s="556">
        <v>396588.97289335402</v>
      </c>
      <c r="F154" s="556">
        <v>341999.82043394097</v>
      </c>
      <c r="G154" s="556">
        <v>420672.05378797703</v>
      </c>
      <c r="H154" s="556">
        <v>471724.33172848198</v>
      </c>
      <c r="I154" s="556">
        <v>435299.57012765203</v>
      </c>
      <c r="J154" s="556">
        <v>373632</v>
      </c>
      <c r="K154" s="556">
        <v>426144.03559149802</v>
      </c>
      <c r="L154" s="556">
        <v>328045.84981495503</v>
      </c>
      <c r="M154" s="556">
        <v>451562.353374044</v>
      </c>
      <c r="N154" s="556">
        <v>339761.39809595601</v>
      </c>
      <c r="O154" s="556">
        <v>353663.47938738897</v>
      </c>
      <c r="P154" s="556">
        <v>472444.89547473099</v>
      </c>
      <c r="Q154" s="556">
        <v>436730.94617051701</v>
      </c>
      <c r="R154" s="556">
        <v>378664.208938847</v>
      </c>
      <c r="S154" s="556">
        <v>378665.208938847</v>
      </c>
      <c r="T154" s="556">
        <v>377029.24089808803</v>
      </c>
      <c r="U154" s="556">
        <v>385902.79064207955</v>
      </c>
    </row>
    <row r="155" spans="2:21" s="502" customFormat="1" ht="12.75" customHeight="1">
      <c r="B155" s="501" t="s">
        <v>163</v>
      </c>
      <c r="C155" s="542" t="s">
        <v>164</v>
      </c>
      <c r="D155" s="4">
        <v>0.369274409515221</v>
      </c>
      <c r="E155" s="4">
        <f t="shared" ref="E155:U155" si="55">+E154/E127</f>
        <v>0.36848640962143997</v>
      </c>
      <c r="F155" s="4">
        <f t="shared" si="55"/>
        <v>0.29385325442640836</v>
      </c>
      <c r="G155" s="4">
        <f t="shared" si="55"/>
        <v>0.25929487363225906</v>
      </c>
      <c r="H155" s="4">
        <f t="shared" si="55"/>
        <v>0.34762759335656845</v>
      </c>
      <c r="I155" s="4">
        <f t="shared" si="55"/>
        <v>0.3057425458734675</v>
      </c>
      <c r="J155" s="4">
        <f t="shared" si="55"/>
        <v>0.27309499199212967</v>
      </c>
      <c r="K155" s="4">
        <f t="shared" si="55"/>
        <v>0.26860215077794286</v>
      </c>
      <c r="L155" s="4">
        <f t="shared" si="55"/>
        <v>0.24574940500815709</v>
      </c>
      <c r="M155" s="4">
        <f t="shared" si="55"/>
        <v>0.24311082728608335</v>
      </c>
      <c r="N155" s="4">
        <f t="shared" si="55"/>
        <v>0.24724266964532879</v>
      </c>
      <c r="O155" s="4">
        <f t="shared" si="55"/>
        <v>0.17021062156996505</v>
      </c>
      <c r="P155" s="4">
        <f t="shared" si="55"/>
        <v>0.32993417948711024</v>
      </c>
      <c r="Q155" s="4">
        <f t="shared" si="55"/>
        <v>0.33921286321607896</v>
      </c>
      <c r="R155" s="4">
        <f t="shared" si="55"/>
        <v>0.29640379563281571</v>
      </c>
      <c r="S155" s="4">
        <f t="shared" si="55"/>
        <v>0.29640341832835398</v>
      </c>
      <c r="T155" s="4">
        <f t="shared" si="55"/>
        <v>0.29847814552920987</v>
      </c>
      <c r="U155" s="4">
        <f t="shared" si="55"/>
        <v>0.28755344398620525</v>
      </c>
    </row>
    <row r="156" spans="2:21" s="502" customFormat="1" ht="12.75" customHeight="1">
      <c r="B156" s="501"/>
      <c r="C156" s="557"/>
      <c r="D156" s="501"/>
      <c r="E156" s="501"/>
      <c r="F156" s="501"/>
      <c r="G156" s="501"/>
      <c r="H156" s="501"/>
      <c r="I156" s="501"/>
      <c r="J156" s="501"/>
      <c r="K156" s="501"/>
      <c r="L156" s="501"/>
      <c r="M156" s="501"/>
      <c r="N156" s="501"/>
      <c r="O156" s="501"/>
      <c r="P156" s="501"/>
      <c r="Q156" s="501"/>
      <c r="R156" s="501"/>
      <c r="S156" s="501"/>
      <c r="T156" s="501"/>
      <c r="U156" s="501"/>
    </row>
    <row r="157" spans="2:21" s="502" customFormat="1" ht="12.75" customHeight="1">
      <c r="B157" s="553" t="s">
        <v>165</v>
      </c>
      <c r="C157" s="532" t="s">
        <v>165</v>
      </c>
      <c r="D157" s="533">
        <v>79381.022373999993</v>
      </c>
      <c r="E157" s="533">
        <v>79268.116712000003</v>
      </c>
      <c r="F157" s="533">
        <v>81146.351760000005</v>
      </c>
      <c r="G157" s="533">
        <v>75688.360115999996</v>
      </c>
      <c r="H157" s="533">
        <v>80017.180307999995</v>
      </c>
      <c r="I157" s="533">
        <v>81703.000803999996</v>
      </c>
      <c r="J157" s="533">
        <v>88981.825617999901</v>
      </c>
      <c r="K157" s="533">
        <v>100272.031608</v>
      </c>
      <c r="L157" s="533">
        <v>94742.182696000003</v>
      </c>
      <c r="M157" s="533">
        <v>94077.377236999993</v>
      </c>
      <c r="N157" s="533">
        <v>94463</v>
      </c>
      <c r="O157" s="533">
        <v>108812</v>
      </c>
      <c r="P157" s="533">
        <v>99705.51496</v>
      </c>
      <c r="Q157" s="533">
        <v>109319</v>
      </c>
      <c r="R157" s="533">
        <v>110057</v>
      </c>
      <c r="S157" s="533">
        <v>110058</v>
      </c>
      <c r="T157" s="533">
        <v>111839.81817300001</v>
      </c>
      <c r="U157" s="533">
        <v>114161.95122100001</v>
      </c>
    </row>
    <row r="158" spans="2:21" s="33" customFormat="1" ht="13.5" customHeight="1">
      <c r="C158" s="526"/>
      <c r="G158" s="527"/>
      <c r="H158" s="527"/>
      <c r="K158" s="527"/>
      <c r="L158" s="527"/>
      <c r="O158" s="527"/>
      <c r="P158" s="527"/>
      <c r="S158" s="527"/>
      <c r="T158" s="527"/>
    </row>
    <row r="159" spans="2:21">
      <c r="P159" s="33"/>
      <c r="Q159" s="33"/>
      <c r="R159" s="33"/>
      <c r="S159" s="33"/>
      <c r="T159" s="33"/>
      <c r="U159" s="33"/>
    </row>
    <row r="160" spans="2:21">
      <c r="P160" s="33"/>
      <c r="Q160" s="33"/>
      <c r="R160" s="33"/>
      <c r="S160" s="33"/>
      <c r="T160" s="33"/>
      <c r="U160" s="33"/>
    </row>
  </sheetData>
  <mergeCells count="1">
    <mergeCell ref="B2:C2"/>
  </mergeCells>
  <phoneticPr fontId="41" type="noConversion"/>
  <hyperlinks>
    <hyperlink ref="B1" location="Contenido!A1" display="Volver a contenido" xr:uid="{00000000-0004-0000-0600-000000000000}"/>
  </hyperlinks>
  <pageMargins left="0.7" right="0.7" top="0.75" bottom="0.75" header="0.511811023622047" footer="0.511811023622047"/>
  <pageSetup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sheetPr>
  <dimension ref="B1:T51"/>
  <sheetViews>
    <sheetView showGridLines="0" zoomScaleNormal="100" workbookViewId="0">
      <pane xSplit="3" ySplit="2" topLeftCell="I3" activePane="bottomRight" state="frozen"/>
      <selection pane="topRight" activeCell="D1" sqref="D1"/>
      <selection pane="bottomLeft" activeCell="A3" sqref="A3"/>
      <selection pane="bottomRight" activeCell="C7" sqref="C7"/>
    </sheetView>
  </sheetViews>
  <sheetFormatPr baseColWidth="10" defaultColWidth="11.453125" defaultRowHeight="12.5"/>
  <cols>
    <col min="1" max="1" width="8.7265625" style="564" customWidth="1"/>
    <col min="2" max="2" width="27.26953125" style="564" customWidth="1"/>
    <col min="3" max="3" width="11" style="564" customWidth="1"/>
    <col min="4" max="4" width="11.453125" style="562"/>
    <col min="5" max="6" width="11.453125" style="563"/>
    <col min="7" max="8" width="11.453125" style="562"/>
    <col min="9" max="11" width="11.6328125" style="562" customWidth="1"/>
    <col min="12" max="13" width="11.453125" style="562"/>
    <col min="14" max="16" width="11.6328125" style="562" customWidth="1"/>
    <col min="17" max="18" width="11.453125" style="562"/>
    <col min="19" max="20" width="11.6328125" style="562" customWidth="1"/>
    <col min="21" max="16384" width="11.453125" style="564"/>
  </cols>
  <sheetData>
    <row r="1" spans="2:20" ht="13.5" customHeight="1">
      <c r="B1" s="402" t="s">
        <v>31</v>
      </c>
      <c r="C1" s="402"/>
    </row>
    <row r="2" spans="2:20" ht="18" customHeight="1">
      <c r="B2" s="828" t="s">
        <v>1076</v>
      </c>
      <c r="C2" s="828"/>
      <c r="D2" s="723" t="s">
        <v>97</v>
      </c>
      <c r="E2" s="723" t="s">
        <v>98</v>
      </c>
      <c r="F2" s="723" t="s">
        <v>99</v>
      </c>
      <c r="G2" s="723" t="s">
        <v>100</v>
      </c>
      <c r="H2" s="723">
        <v>2023</v>
      </c>
      <c r="I2" s="723" t="s">
        <v>101</v>
      </c>
      <c r="J2" s="723" t="s">
        <v>102</v>
      </c>
      <c r="K2" s="723" t="s">
        <v>103</v>
      </c>
      <c r="L2" s="723" t="s">
        <v>104</v>
      </c>
      <c r="M2" s="723">
        <v>2024</v>
      </c>
      <c r="N2" s="723" t="s">
        <v>105</v>
      </c>
      <c r="O2" s="723" t="s">
        <v>106</v>
      </c>
      <c r="P2" s="723" t="s">
        <v>107</v>
      </c>
      <c r="Q2" s="723" t="s">
        <v>108</v>
      </c>
      <c r="R2" s="723">
        <v>2025</v>
      </c>
      <c r="S2" s="723" t="s">
        <v>109</v>
      </c>
      <c r="T2" s="723" t="s">
        <v>447</v>
      </c>
    </row>
    <row r="3" spans="2:20" s="567" customFormat="1" ht="15" customHeight="1">
      <c r="B3" s="565" t="s">
        <v>110</v>
      </c>
      <c r="C3" s="565"/>
      <c r="D3" s="566"/>
      <c r="E3" s="566"/>
      <c r="F3" s="566"/>
      <c r="G3" s="566"/>
      <c r="H3" s="566"/>
      <c r="I3" s="566"/>
      <c r="J3" s="566"/>
      <c r="K3" s="566"/>
      <c r="L3" s="566"/>
      <c r="M3" s="566"/>
      <c r="N3" s="566"/>
      <c r="O3" s="566"/>
      <c r="P3" s="566"/>
      <c r="Q3" s="566"/>
      <c r="R3" s="566"/>
      <c r="S3" s="566"/>
      <c r="T3" s="566"/>
    </row>
    <row r="4" spans="2:20" s="567" customFormat="1" ht="15" customHeight="1">
      <c r="B4" s="565"/>
      <c r="C4" s="565"/>
      <c r="D4" s="566"/>
      <c r="E4" s="566"/>
      <c r="F4" s="566"/>
      <c r="G4" s="566"/>
      <c r="H4" s="566"/>
      <c r="I4" s="566"/>
      <c r="J4" s="566"/>
      <c r="K4" s="566"/>
      <c r="L4" s="566"/>
      <c r="M4" s="566"/>
      <c r="N4" s="566"/>
      <c r="O4" s="566"/>
      <c r="P4" s="566"/>
      <c r="Q4" s="566"/>
      <c r="R4" s="566"/>
      <c r="S4" s="566"/>
      <c r="T4" s="566"/>
    </row>
    <row r="5" spans="2:20" ht="13.5" customHeight="1">
      <c r="B5" s="568" t="s">
        <v>448</v>
      </c>
      <c r="C5" s="568"/>
      <c r="D5" s="569"/>
      <c r="E5" s="569"/>
      <c r="F5" s="569"/>
      <c r="G5" s="563"/>
      <c r="H5" s="563"/>
      <c r="I5" s="569"/>
      <c r="J5" s="569"/>
      <c r="K5" s="569"/>
      <c r="L5" s="563"/>
      <c r="M5" s="563"/>
      <c r="N5" s="569"/>
      <c r="O5" s="569"/>
      <c r="P5" s="569"/>
      <c r="Q5" s="563"/>
      <c r="R5" s="563"/>
      <c r="S5" s="569"/>
      <c r="T5" s="569"/>
    </row>
    <row r="6" spans="2:20" ht="31" customHeight="1">
      <c r="B6" s="570" t="s">
        <v>449</v>
      </c>
      <c r="C6" s="604" t="s">
        <v>1069</v>
      </c>
      <c r="D6" s="569"/>
      <c r="E6" s="569"/>
      <c r="F6" s="569"/>
      <c r="G6" s="563"/>
      <c r="H6" s="563"/>
      <c r="I6" s="569"/>
      <c r="J6" s="569"/>
      <c r="K6" s="569"/>
      <c r="L6" s="563"/>
      <c r="M6" s="563"/>
      <c r="N6" s="569"/>
      <c r="O6" s="569"/>
      <c r="P6" s="569"/>
      <c r="Q6" s="563"/>
      <c r="R6" s="563"/>
      <c r="S6" s="569"/>
      <c r="T6" s="569"/>
    </row>
    <row r="7" spans="2:20">
      <c r="B7" s="572" t="s">
        <v>450</v>
      </c>
      <c r="C7" s="573">
        <v>1838911</v>
      </c>
      <c r="D7" s="569"/>
      <c r="E7" s="569"/>
      <c r="F7" s="569"/>
      <c r="G7" s="563"/>
      <c r="H7" s="563"/>
      <c r="I7" s="569"/>
      <c r="J7" s="569"/>
      <c r="K7" s="569"/>
      <c r="L7" s="563"/>
      <c r="M7" s="563"/>
      <c r="N7" s="569"/>
      <c r="O7" s="569"/>
      <c r="P7" s="569"/>
      <c r="Q7" s="563"/>
      <c r="R7" s="563"/>
      <c r="S7" s="569"/>
      <c r="T7" s="569"/>
    </row>
    <row r="8" spans="2:20">
      <c r="B8" s="574" t="s">
        <v>317</v>
      </c>
      <c r="C8" s="575">
        <v>26001</v>
      </c>
      <c r="D8" s="569"/>
      <c r="E8" s="569"/>
      <c r="F8" s="569"/>
      <c r="G8" s="563"/>
      <c r="H8" s="563"/>
      <c r="I8" s="569"/>
      <c r="J8" s="569"/>
      <c r="K8" s="569"/>
      <c r="L8" s="563"/>
      <c r="M8" s="563"/>
      <c r="N8" s="569"/>
      <c r="O8" s="569"/>
      <c r="P8" s="569"/>
      <c r="Q8" s="563"/>
      <c r="R8" s="563"/>
      <c r="S8" s="569"/>
      <c r="T8" s="569"/>
    </row>
    <row r="9" spans="2:20">
      <c r="B9" s="576" t="s">
        <v>318</v>
      </c>
      <c r="C9" s="577">
        <f>+C7-C8</f>
        <v>1812910</v>
      </c>
      <c r="D9" s="569"/>
      <c r="E9" s="569"/>
      <c r="F9" s="569"/>
      <c r="G9" s="563"/>
      <c r="H9" s="563"/>
      <c r="I9" s="569"/>
      <c r="J9" s="569"/>
      <c r="K9" s="569"/>
      <c r="L9" s="563"/>
      <c r="M9" s="563"/>
      <c r="N9" s="569"/>
      <c r="O9" s="569"/>
      <c r="P9" s="569"/>
      <c r="Q9" s="563"/>
      <c r="R9" s="563"/>
      <c r="S9" s="569"/>
      <c r="T9" s="569"/>
    </row>
    <row r="10" spans="2:20" ht="9.75" customHeight="1">
      <c r="C10" s="570"/>
      <c r="D10" s="569"/>
      <c r="E10" s="569"/>
      <c r="F10" s="569"/>
      <c r="G10" s="563"/>
      <c r="H10" s="563"/>
      <c r="I10" s="569"/>
      <c r="J10" s="569"/>
      <c r="K10" s="569"/>
      <c r="L10" s="563"/>
      <c r="M10" s="563"/>
      <c r="N10" s="569"/>
      <c r="O10" s="569"/>
      <c r="P10" s="569"/>
      <c r="Q10" s="563"/>
      <c r="R10" s="563"/>
      <c r="S10" s="569"/>
      <c r="T10" s="569"/>
    </row>
    <row r="11" spans="2:20" ht="13.5" customHeight="1">
      <c r="B11" s="578" t="s">
        <v>451</v>
      </c>
      <c r="C11" s="578"/>
      <c r="D11" s="579">
        <v>64251.105017000002</v>
      </c>
      <c r="E11" s="579">
        <v>72927.995142999993</v>
      </c>
      <c r="F11" s="579">
        <v>71535.673788999993</v>
      </c>
      <c r="G11" s="579">
        <v>75429</v>
      </c>
      <c r="H11" s="580">
        <f>+G11+F11+E11+D11</f>
        <v>284143.77394899999</v>
      </c>
      <c r="I11" s="579">
        <v>86130</v>
      </c>
      <c r="J11" s="579">
        <v>87760</v>
      </c>
      <c r="K11" s="579">
        <v>91592.159851000004</v>
      </c>
      <c r="L11" s="579">
        <v>102585.756158</v>
      </c>
      <c r="M11" s="580">
        <f>+L11+K11+J11+I11</f>
        <v>368067.91600900004</v>
      </c>
      <c r="N11" s="579">
        <v>98129</v>
      </c>
      <c r="O11" s="579">
        <v>98952.985276000007</v>
      </c>
      <c r="P11" s="579">
        <v>96824</v>
      </c>
      <c r="Q11" s="579">
        <v>95794</v>
      </c>
      <c r="R11" s="580">
        <f>+Q11+P11+O11+N11</f>
        <v>389699.98527599999</v>
      </c>
      <c r="S11" s="579">
        <v>93815</v>
      </c>
      <c r="T11" s="579">
        <v>98535</v>
      </c>
    </row>
    <row r="12" spans="2:20" ht="13.5" customHeight="1">
      <c r="B12" s="581" t="s">
        <v>162</v>
      </c>
      <c r="C12" s="581"/>
      <c r="D12" s="582">
        <v>55018.453766999999</v>
      </c>
      <c r="E12" s="582">
        <v>63157.604163000004</v>
      </c>
      <c r="F12" s="582">
        <v>60888.401426999997</v>
      </c>
      <c r="G12" s="582">
        <v>64268</v>
      </c>
      <c r="H12" s="583">
        <f>+G12+F12+E12+D12</f>
        <v>243332.45935700001</v>
      </c>
      <c r="I12" s="582">
        <v>74195.994154</v>
      </c>
      <c r="J12" s="582">
        <v>76013.688838000002</v>
      </c>
      <c r="K12" s="582">
        <v>78718.609022000004</v>
      </c>
      <c r="L12" s="582">
        <v>75149.9123159999</v>
      </c>
      <c r="M12" s="583">
        <f>+L12+K12+J12+I12</f>
        <v>304078.20432999992</v>
      </c>
      <c r="N12" s="582">
        <v>82268</v>
      </c>
      <c r="O12" s="582">
        <v>83153.796073999998</v>
      </c>
      <c r="P12" s="582">
        <v>80687</v>
      </c>
      <c r="Q12" s="582">
        <v>79365</v>
      </c>
      <c r="R12" s="583">
        <f>+Q12+P12+O12+N12</f>
        <v>325473.79607400001</v>
      </c>
      <c r="S12" s="582">
        <v>77236</v>
      </c>
      <c r="T12" s="582">
        <v>83236</v>
      </c>
    </row>
    <row r="13" spans="2:20" ht="13.5" customHeight="1">
      <c r="B13" s="581" t="s">
        <v>404</v>
      </c>
      <c r="C13" s="581"/>
      <c r="D13" s="584">
        <f t="shared" ref="D13:T13" si="0">+D12/D11</f>
        <v>0.8563036192520399</v>
      </c>
      <c r="E13" s="584">
        <f t="shared" si="0"/>
        <v>0.86602688088652602</v>
      </c>
      <c r="F13" s="584">
        <f t="shared" si="0"/>
        <v>0.8511613605065782</v>
      </c>
      <c r="G13" s="584">
        <f t="shared" si="0"/>
        <v>0.85203303769107375</v>
      </c>
      <c r="H13" s="585">
        <f t="shared" si="0"/>
        <v>0.85637089975680736</v>
      </c>
      <c r="I13" s="584">
        <f t="shared" si="0"/>
        <v>0.86144193839544869</v>
      </c>
      <c r="J13" s="584">
        <f t="shared" si="0"/>
        <v>0.86615415722424793</v>
      </c>
      <c r="K13" s="584">
        <f t="shared" si="0"/>
        <v>0.85944702199465117</v>
      </c>
      <c r="L13" s="584">
        <f t="shared" si="0"/>
        <v>0.73255698578909823</v>
      </c>
      <c r="M13" s="585">
        <f t="shared" si="0"/>
        <v>0.82614699924718393</v>
      </c>
      <c r="N13" s="584">
        <f t="shared" si="0"/>
        <v>0.83836582457785158</v>
      </c>
      <c r="O13" s="584">
        <f t="shared" si="0"/>
        <v>0.84033640664874476</v>
      </c>
      <c r="P13" s="584">
        <f t="shared" si="0"/>
        <v>0.83333677600594891</v>
      </c>
      <c r="Q13" s="584">
        <f t="shared" si="0"/>
        <v>0.82849656554690276</v>
      </c>
      <c r="R13" s="585">
        <f t="shared" si="0"/>
        <v>0.83519068096317062</v>
      </c>
      <c r="S13" s="584">
        <f t="shared" si="0"/>
        <v>0.82327985929755365</v>
      </c>
      <c r="T13" s="584">
        <f t="shared" si="0"/>
        <v>0.84473537321763836</v>
      </c>
    </row>
    <row r="14" spans="2:20" ht="13.5" customHeight="1">
      <c r="B14" s="586" t="s">
        <v>452</v>
      </c>
      <c r="C14" s="586"/>
      <c r="D14" s="587">
        <v>-1472.724115</v>
      </c>
      <c r="E14" s="587">
        <v>2160.9132169999698</v>
      </c>
      <c r="F14" s="587">
        <v>-4414.2728309999802</v>
      </c>
      <c r="G14" s="587">
        <v>2062</v>
      </c>
      <c r="H14" s="588">
        <f>+G14+F14+E14+D14</f>
        <v>-1664.0837290000104</v>
      </c>
      <c r="I14" s="587">
        <v>15991.885872000001</v>
      </c>
      <c r="J14" s="587">
        <v>2270.0411220000101</v>
      </c>
      <c r="K14" s="587">
        <v>10006.695461000099</v>
      </c>
      <c r="L14" s="587">
        <v>-8755.3520630000894</v>
      </c>
      <c r="M14" s="588">
        <f>+L14+K14+J14+I14</f>
        <v>19513.27039200002</v>
      </c>
      <c r="N14" s="587">
        <v>-8005.4510710000004</v>
      </c>
      <c r="O14" s="587">
        <v>-6263.5649519999797</v>
      </c>
      <c r="P14" s="587">
        <v>-10766</v>
      </c>
      <c r="Q14" s="587">
        <v>-11805</v>
      </c>
      <c r="R14" s="588">
        <f>+Q14+P14+O14+N14</f>
        <v>-36840.016022999982</v>
      </c>
      <c r="S14" s="587">
        <v>-10618</v>
      </c>
      <c r="T14" s="587">
        <v>-10281</v>
      </c>
    </row>
    <row r="15" spans="2:20" ht="13.5" customHeight="1">
      <c r="B15" s="589"/>
      <c r="C15" s="589"/>
      <c r="D15" s="582"/>
      <c r="E15" s="582"/>
      <c r="F15" s="582"/>
      <c r="G15" s="582"/>
      <c r="H15" s="590"/>
      <c r="I15" s="582"/>
      <c r="J15" s="582"/>
      <c r="K15" s="582"/>
      <c r="L15" s="582"/>
      <c r="M15" s="590"/>
      <c r="N15" s="582"/>
      <c r="O15" s="582"/>
      <c r="P15" s="582"/>
      <c r="Q15" s="582"/>
      <c r="R15" s="590"/>
      <c r="S15" s="582"/>
      <c r="T15" s="582"/>
    </row>
    <row r="16" spans="2:20" ht="13.5" customHeight="1">
      <c r="B16" s="568" t="s">
        <v>453</v>
      </c>
      <c r="C16" s="568"/>
      <c r="D16" s="563"/>
      <c r="G16" s="563"/>
      <c r="H16" s="563"/>
      <c r="I16" s="563"/>
      <c r="J16" s="563"/>
      <c r="K16" s="563"/>
      <c r="L16" s="563"/>
      <c r="M16" s="563"/>
      <c r="N16" s="563"/>
      <c r="O16" s="563"/>
      <c r="P16" s="563"/>
      <c r="Q16" s="563"/>
      <c r="R16" s="563"/>
      <c r="S16" s="563"/>
      <c r="T16" s="563"/>
    </row>
    <row r="17" spans="2:20" ht="15" customHeight="1">
      <c r="B17" s="570"/>
      <c r="C17" s="604" t="str">
        <f>+C6</f>
        <v>2T2026</v>
      </c>
      <c r="D17" s="569"/>
      <c r="E17" s="569"/>
      <c r="F17" s="569"/>
      <c r="G17" s="563"/>
      <c r="H17" s="563"/>
      <c r="I17" s="569"/>
      <c r="J17" s="569"/>
      <c r="K17" s="569"/>
      <c r="L17" s="563"/>
      <c r="M17" s="563"/>
      <c r="N17" s="569"/>
      <c r="O17" s="569"/>
      <c r="P17" s="569"/>
      <c r="Q17" s="563"/>
      <c r="R17" s="563"/>
      <c r="S17" s="569"/>
      <c r="T17" s="569"/>
    </row>
    <row r="18" spans="2:20">
      <c r="B18" s="572" t="s">
        <v>1078</v>
      </c>
      <c r="C18" s="573">
        <v>1323935</v>
      </c>
      <c r="D18" s="569"/>
      <c r="E18" s="617"/>
      <c r="F18" s="569"/>
      <c r="G18" s="563"/>
      <c r="H18" s="563"/>
      <c r="I18" s="569"/>
      <c r="J18" s="569"/>
      <c r="K18" s="569"/>
      <c r="L18" s="563"/>
      <c r="M18" s="563"/>
      <c r="N18" s="569"/>
      <c r="O18" s="569"/>
      <c r="P18" s="569"/>
      <c r="Q18" s="563"/>
      <c r="R18" s="563"/>
      <c r="S18" s="569"/>
      <c r="T18" s="569"/>
    </row>
    <row r="19" spans="2:20">
      <c r="B19" s="574" t="s">
        <v>317</v>
      </c>
      <c r="C19" s="575">
        <v>124206.2</v>
      </c>
      <c r="D19" s="569"/>
      <c r="E19" s="569"/>
      <c r="F19" s="569"/>
      <c r="G19" s="563"/>
      <c r="H19" s="563"/>
      <c r="I19" s="569"/>
      <c r="J19" s="569"/>
      <c r="K19" s="569"/>
      <c r="L19" s="563"/>
      <c r="M19" s="563"/>
      <c r="N19" s="569"/>
      <c r="O19" s="569"/>
      <c r="P19" s="569"/>
      <c r="Q19" s="563"/>
      <c r="R19" s="563"/>
      <c r="S19" s="569"/>
      <c r="T19" s="569"/>
    </row>
    <row r="20" spans="2:20">
      <c r="B20" s="576" t="s">
        <v>318</v>
      </c>
      <c r="C20" s="577">
        <f>+C18-C19</f>
        <v>1199728.8</v>
      </c>
      <c r="D20" s="569"/>
      <c r="E20" s="569"/>
      <c r="F20" s="569"/>
      <c r="G20" s="563"/>
      <c r="H20" s="563"/>
      <c r="I20" s="569"/>
      <c r="J20" s="569"/>
      <c r="K20" s="569"/>
      <c r="L20" s="563"/>
      <c r="M20" s="563"/>
      <c r="N20" s="569"/>
      <c r="O20" s="569"/>
      <c r="P20" s="569"/>
      <c r="Q20" s="563"/>
      <c r="R20" s="563"/>
      <c r="S20" s="569"/>
      <c r="T20" s="569"/>
    </row>
    <row r="21" spans="2:20" ht="16.5" customHeight="1">
      <c r="B21" s="589" t="s">
        <v>1077</v>
      </c>
      <c r="C21" s="570"/>
      <c r="D21" s="569"/>
      <c r="E21" s="569"/>
      <c r="F21" s="569"/>
      <c r="G21" s="563"/>
      <c r="H21" s="563"/>
      <c r="I21" s="569"/>
      <c r="J21" s="569"/>
      <c r="K21" s="569"/>
      <c r="L21" s="563"/>
      <c r="M21" s="563"/>
      <c r="N21" s="569"/>
      <c r="O21" s="569"/>
      <c r="P21" s="569"/>
      <c r="Q21" s="563"/>
      <c r="R21" s="563"/>
      <c r="S21" s="569"/>
      <c r="T21" s="569"/>
    </row>
    <row r="22" spans="2:20" ht="13.5" customHeight="1">
      <c r="B22" s="578" t="s">
        <v>451</v>
      </c>
      <c r="C22" s="578"/>
      <c r="D22" s="579">
        <v>17481.1902765595</v>
      </c>
      <c r="E22" s="579">
        <v>27767.0765486079</v>
      </c>
      <c r="F22" s="579">
        <v>42765</v>
      </c>
      <c r="G22" s="579">
        <v>42038</v>
      </c>
      <c r="H22" s="580">
        <f>+G22+F22+E22+D22</f>
        <v>130051.2668251674</v>
      </c>
      <c r="I22" s="579">
        <v>44019.8576149</v>
      </c>
      <c r="J22" s="579">
        <v>40072.812626938598</v>
      </c>
      <c r="K22" s="579">
        <v>51524.053425008096</v>
      </c>
      <c r="L22" s="579">
        <v>53993.276333153299</v>
      </c>
      <c r="M22" s="580">
        <f>+L22+K22+J22+I22</f>
        <v>189610</v>
      </c>
      <c r="N22" s="579">
        <v>49453.984326819402</v>
      </c>
      <c r="O22" s="579">
        <v>49728</v>
      </c>
      <c r="P22" s="579">
        <v>55322.062374588197</v>
      </c>
      <c r="Q22" s="579">
        <v>53169</v>
      </c>
      <c r="R22" s="580">
        <f>+Q22+P22+O22+N22</f>
        <v>207673.04670140758</v>
      </c>
      <c r="S22" s="579">
        <v>62077</v>
      </c>
      <c r="T22" s="579">
        <v>82114</v>
      </c>
    </row>
    <row r="23" spans="2:20" ht="13.5" customHeight="1">
      <c r="B23" s="581" t="s">
        <v>162</v>
      </c>
      <c r="C23" s="581"/>
      <c r="D23" s="582">
        <v>14424.0142546878</v>
      </c>
      <c r="E23" s="582">
        <v>24147.643322318101</v>
      </c>
      <c r="F23" s="582">
        <v>37932</v>
      </c>
      <c r="G23" s="582">
        <v>36347</v>
      </c>
      <c r="H23" s="583">
        <f>+G23+F23+E23+D23</f>
        <v>112850.6575770059</v>
      </c>
      <c r="I23" s="582">
        <v>37088.499894626897</v>
      </c>
      <c r="J23" s="582">
        <v>32022.1978636075</v>
      </c>
      <c r="K23" s="582">
        <v>43238.639163373497</v>
      </c>
      <c r="L23" s="582">
        <v>44351.663078392099</v>
      </c>
      <c r="M23" s="583">
        <f>+L23+K23+J23+I23</f>
        <v>156701</v>
      </c>
      <c r="N23" s="582">
        <v>40049.085851523399</v>
      </c>
      <c r="O23" s="582">
        <v>40878</v>
      </c>
      <c r="P23" s="582">
        <v>45518</v>
      </c>
      <c r="Q23" s="582">
        <v>42464</v>
      </c>
      <c r="R23" s="583">
        <f>+Q23+P23+O23+N23</f>
        <v>168909.08585152338</v>
      </c>
      <c r="S23" s="582">
        <v>52820</v>
      </c>
      <c r="T23" s="582">
        <v>71848</v>
      </c>
    </row>
    <row r="24" spans="2:20" ht="13.5" customHeight="1">
      <c r="B24" s="586" t="s">
        <v>404</v>
      </c>
      <c r="C24" s="586"/>
      <c r="D24" s="591">
        <f t="shared" ref="D24:T24" si="1">+D23/D22</f>
        <v>0.82511625504293817</v>
      </c>
      <c r="E24" s="591">
        <f t="shared" si="1"/>
        <v>0.86965018733773547</v>
      </c>
      <c r="F24" s="591">
        <f t="shared" si="1"/>
        <v>0.88698702209750968</v>
      </c>
      <c r="G24" s="591">
        <f t="shared" si="1"/>
        <v>0.86462248441885914</v>
      </c>
      <c r="H24" s="592">
        <f t="shared" si="1"/>
        <v>0.8677397793342152</v>
      </c>
      <c r="I24" s="591">
        <f t="shared" si="1"/>
        <v>0.84254020581095768</v>
      </c>
      <c r="J24" s="591">
        <f t="shared" si="1"/>
        <v>0.79910033173166528</v>
      </c>
      <c r="K24" s="591">
        <f t="shared" si="1"/>
        <v>0.83919327555053869</v>
      </c>
      <c r="L24" s="591">
        <f t="shared" si="1"/>
        <v>0.82142937214497214</v>
      </c>
      <c r="M24" s="592">
        <f t="shared" si="1"/>
        <v>0.82643847898317602</v>
      </c>
      <c r="N24" s="591">
        <f t="shared" si="1"/>
        <v>0.80982526275045486</v>
      </c>
      <c r="O24" s="591">
        <f t="shared" si="1"/>
        <v>0.82203185328185324</v>
      </c>
      <c r="P24" s="591">
        <f t="shared" si="1"/>
        <v>0.82278205197404886</v>
      </c>
      <c r="Q24" s="591">
        <f t="shared" si="1"/>
        <v>0.79866087381744999</v>
      </c>
      <c r="R24" s="592">
        <f t="shared" si="1"/>
        <v>0.81334139665404415</v>
      </c>
      <c r="S24" s="591">
        <f t="shared" si="1"/>
        <v>0.85087874736214697</v>
      </c>
      <c r="T24" s="591">
        <f t="shared" si="1"/>
        <v>0.87497868816523372</v>
      </c>
    </row>
    <row r="25" spans="2:20" ht="13.5" customHeight="1">
      <c r="D25" s="563"/>
      <c r="G25" s="563"/>
      <c r="H25" s="563"/>
      <c r="I25" s="563"/>
      <c r="J25" s="563"/>
      <c r="K25" s="563"/>
      <c r="L25" s="563"/>
      <c r="M25" s="563"/>
      <c r="N25" s="563"/>
      <c r="O25" s="563"/>
      <c r="P25" s="563"/>
      <c r="Q25" s="563"/>
      <c r="R25" s="563"/>
      <c r="S25" s="563"/>
      <c r="T25" s="563"/>
    </row>
    <row r="26" spans="2:20" ht="13.5" customHeight="1">
      <c r="B26" s="593" t="s">
        <v>454</v>
      </c>
      <c r="C26" s="593"/>
      <c r="D26" s="587">
        <v>223.1</v>
      </c>
      <c r="E26" s="587">
        <v>275.8</v>
      </c>
      <c r="F26" s="587">
        <v>300.3</v>
      </c>
      <c r="G26" s="587">
        <v>300.3</v>
      </c>
      <c r="H26" s="588">
        <v>300.3</v>
      </c>
      <c r="I26" s="587">
        <v>300.3</v>
      </c>
      <c r="J26" s="587">
        <v>313</v>
      </c>
      <c r="K26" s="587">
        <v>339.9</v>
      </c>
      <c r="L26" s="587">
        <v>339.9</v>
      </c>
      <c r="M26" s="588">
        <v>339.9</v>
      </c>
      <c r="N26" s="587">
        <v>339.9</v>
      </c>
      <c r="O26" s="587">
        <v>355.1</v>
      </c>
      <c r="P26" s="587">
        <v>355.1</v>
      </c>
      <c r="Q26" s="587">
        <v>479.7</v>
      </c>
      <c r="R26" s="588">
        <v>479.7</v>
      </c>
      <c r="S26" s="587">
        <v>552.9</v>
      </c>
      <c r="T26" s="587">
        <v>579.5</v>
      </c>
    </row>
    <row r="27" spans="2:20" ht="13.5" customHeight="1">
      <c r="B27" s="589" t="s">
        <v>455</v>
      </c>
      <c r="C27" s="589"/>
      <c r="D27" s="594">
        <v>45.686</v>
      </c>
      <c r="E27" s="594">
        <v>65.62</v>
      </c>
      <c r="F27" s="594">
        <v>103.792</v>
      </c>
      <c r="G27" s="594">
        <v>98.123000000000005</v>
      </c>
      <c r="H27" s="595">
        <f>+G27+F27+E27+D27</f>
        <v>313.221</v>
      </c>
      <c r="I27" s="594">
        <v>126.69</v>
      </c>
      <c r="J27" s="594">
        <v>112.604</v>
      </c>
      <c r="K27" s="594">
        <v>139.066</v>
      </c>
      <c r="L27" s="594">
        <v>131.03200000000001</v>
      </c>
      <c r="M27" s="595">
        <f>+L27+K27+J27+I27</f>
        <v>509.392</v>
      </c>
      <c r="N27" s="594">
        <v>132.47447321192899</v>
      </c>
      <c r="O27" s="594">
        <v>131.1</v>
      </c>
      <c r="P27" s="594">
        <v>142.6</v>
      </c>
      <c r="Q27" s="594">
        <v>138.03271599999999</v>
      </c>
      <c r="R27" s="595">
        <f>+Q27+P27+O27+N27</f>
        <v>544.20718921192895</v>
      </c>
      <c r="S27" s="594">
        <v>189.5</v>
      </c>
      <c r="T27" s="594">
        <v>226.744</v>
      </c>
    </row>
    <row r="28" spans="2:20" ht="13.5" customHeight="1">
      <c r="D28" s="563"/>
      <c r="G28" s="563"/>
      <c r="H28" s="563"/>
      <c r="I28" s="563"/>
      <c r="J28" s="563"/>
      <c r="K28" s="563"/>
      <c r="L28" s="563"/>
      <c r="M28" s="563"/>
      <c r="N28" s="563"/>
      <c r="O28" s="563"/>
      <c r="P28" s="563"/>
      <c r="Q28" s="563"/>
      <c r="R28" s="563"/>
      <c r="S28" s="563"/>
      <c r="T28" s="563"/>
    </row>
    <row r="29" spans="2:20" ht="13.5" customHeight="1">
      <c r="B29" s="568" t="s">
        <v>456</v>
      </c>
      <c r="C29" s="568"/>
      <c r="D29" s="563"/>
      <c r="G29" s="563"/>
      <c r="H29" s="563"/>
      <c r="I29" s="563"/>
      <c r="J29" s="563"/>
      <c r="K29" s="563"/>
      <c r="L29" s="563"/>
      <c r="M29" s="563"/>
      <c r="N29" s="563"/>
      <c r="O29" s="563"/>
      <c r="P29" s="563"/>
      <c r="Q29" s="563"/>
      <c r="R29" s="563"/>
      <c r="S29" s="563"/>
      <c r="T29" s="563"/>
    </row>
    <row r="30" spans="2:20" ht="24" customHeight="1">
      <c r="B30" s="570" t="s">
        <v>457</v>
      </c>
      <c r="C30" s="604" t="str">
        <f>+C17</f>
        <v>2T2026</v>
      </c>
      <c r="D30" s="569"/>
      <c r="E30" s="569"/>
      <c r="F30" s="569"/>
      <c r="G30" s="563"/>
      <c r="H30" s="563"/>
      <c r="I30" s="569"/>
      <c r="J30" s="569"/>
      <c r="K30" s="569"/>
      <c r="L30" s="563"/>
      <c r="M30" s="563"/>
      <c r="N30" s="569"/>
      <c r="O30" s="569"/>
      <c r="P30" s="569"/>
      <c r="Q30" s="563"/>
      <c r="R30" s="563"/>
      <c r="S30" s="569"/>
      <c r="T30" s="569"/>
    </row>
    <row r="31" spans="2:20">
      <c r="B31" s="596" t="s">
        <v>450</v>
      </c>
      <c r="C31" s="805">
        <v>536411</v>
      </c>
      <c r="D31" s="569"/>
      <c r="E31" s="569"/>
      <c r="F31" s="569"/>
      <c r="G31" s="563"/>
      <c r="H31" s="563"/>
      <c r="I31" s="569"/>
      <c r="J31" s="569"/>
      <c r="K31" s="569"/>
      <c r="L31" s="563"/>
      <c r="M31" s="563"/>
      <c r="N31" s="569"/>
      <c r="O31" s="569"/>
      <c r="P31" s="569"/>
      <c r="Q31" s="563"/>
      <c r="R31" s="563"/>
      <c r="S31" s="569"/>
      <c r="T31" s="569"/>
    </row>
    <row r="32" spans="2:20">
      <c r="B32" s="597" t="s">
        <v>317</v>
      </c>
      <c r="C32" s="806">
        <v>15193.1</v>
      </c>
      <c r="D32" s="569"/>
      <c r="E32" s="569"/>
      <c r="F32" s="569"/>
      <c r="G32" s="563"/>
      <c r="H32" s="563"/>
      <c r="I32" s="569"/>
      <c r="J32" s="569"/>
      <c r="K32" s="569"/>
      <c r="L32" s="563"/>
      <c r="M32" s="563"/>
      <c r="N32" s="569"/>
      <c r="O32" s="569"/>
      <c r="P32" s="569"/>
      <c r="Q32" s="563"/>
      <c r="R32" s="563"/>
      <c r="S32" s="569"/>
      <c r="T32" s="569"/>
    </row>
    <row r="33" spans="2:20">
      <c r="B33" s="598" t="s">
        <v>318</v>
      </c>
      <c r="C33" s="807">
        <f>+C31-C32</f>
        <v>521217.9</v>
      </c>
      <c r="D33" s="569"/>
      <c r="E33" s="569"/>
      <c r="F33" s="569"/>
      <c r="G33" s="563"/>
      <c r="H33" s="563"/>
      <c r="I33" s="569"/>
      <c r="J33" s="569"/>
      <c r="K33" s="569"/>
      <c r="L33" s="563"/>
      <c r="M33" s="563"/>
      <c r="N33" s="569"/>
      <c r="O33" s="569"/>
      <c r="P33" s="569"/>
      <c r="Q33" s="563"/>
      <c r="R33" s="563"/>
      <c r="S33" s="569"/>
      <c r="T33" s="569"/>
    </row>
    <row r="34" spans="2:20" ht="9.75" customHeight="1">
      <c r="C34" s="570"/>
      <c r="D34" s="569"/>
      <c r="E34" s="569"/>
      <c r="F34" s="569"/>
      <c r="G34" s="563"/>
      <c r="H34" s="563"/>
      <c r="I34" s="569"/>
      <c r="J34" s="569"/>
      <c r="K34" s="569"/>
      <c r="L34" s="563"/>
      <c r="M34" s="563"/>
      <c r="N34" s="569"/>
      <c r="O34" s="569"/>
      <c r="P34" s="569"/>
      <c r="Q34" s="563"/>
      <c r="R34" s="563"/>
      <c r="S34" s="569"/>
      <c r="T34" s="569"/>
    </row>
    <row r="35" spans="2:20" ht="13.5" customHeight="1">
      <c r="B35" s="578" t="s">
        <v>451</v>
      </c>
      <c r="C35" s="578"/>
      <c r="D35" s="579">
        <v>140040</v>
      </c>
      <c r="E35" s="579">
        <v>70537</v>
      </c>
      <c r="F35" s="579">
        <v>157736.475565442</v>
      </c>
      <c r="G35" s="579">
        <v>223319.23865782199</v>
      </c>
      <c r="H35" s="580">
        <f>+G35+F35+E35+D35</f>
        <v>591632.71422326402</v>
      </c>
      <c r="I35" s="579">
        <v>89910.117607026405</v>
      </c>
      <c r="J35" s="579">
        <v>116792.464031297</v>
      </c>
      <c r="K35" s="579">
        <v>102100.678632542</v>
      </c>
      <c r="L35" s="579">
        <v>201128.54854820701</v>
      </c>
      <c r="M35" s="580">
        <f>+L35+K35+J35+I35</f>
        <v>509931.80881907244</v>
      </c>
      <c r="N35" s="579">
        <v>47774.053612509299</v>
      </c>
      <c r="O35" s="579">
        <v>31743</v>
      </c>
      <c r="P35" s="579">
        <v>33720.062970126703</v>
      </c>
      <c r="Q35" s="579">
        <v>32788.945979622004</v>
      </c>
      <c r="R35" s="599">
        <f>+N35+O35+P35+Q35</f>
        <v>146026.06256225801</v>
      </c>
      <c r="S35" s="579">
        <v>31523</v>
      </c>
      <c r="T35" s="579">
        <v>29655.602141418669</v>
      </c>
    </row>
    <row r="36" spans="2:20" ht="13.5" customHeight="1">
      <c r="B36" s="581" t="s">
        <v>162</v>
      </c>
      <c r="C36" s="581"/>
      <c r="D36" s="582">
        <v>34950.465917000001</v>
      </c>
      <c r="E36" s="582">
        <v>23206</v>
      </c>
      <c r="F36" s="582">
        <v>53813.276236999998</v>
      </c>
      <c r="G36" s="582">
        <v>71722.514777999997</v>
      </c>
      <c r="H36" s="583">
        <f>+G36+F36+E36+D36</f>
        <v>183692.25693199999</v>
      </c>
      <c r="I36" s="582">
        <v>35878.029268999999</v>
      </c>
      <c r="J36" s="582">
        <v>31620.252946000001</v>
      </c>
      <c r="K36" s="582">
        <v>39477.891431999997</v>
      </c>
      <c r="L36" s="582">
        <v>53832.267250999997</v>
      </c>
      <c r="M36" s="583">
        <f>+L36+K36+J36+I36</f>
        <v>160808.44089799997</v>
      </c>
      <c r="N36" s="582">
        <v>18853.919946999999</v>
      </c>
      <c r="O36" s="582">
        <v>15146.080053</v>
      </c>
      <c r="P36" s="582">
        <v>14788.329784</v>
      </c>
      <c r="Q36" s="582">
        <v>14475</v>
      </c>
      <c r="R36" s="600">
        <f>+N36+O36+P36+Q36</f>
        <v>63263.329784000001</v>
      </c>
      <c r="S36" s="582">
        <v>16525</v>
      </c>
      <c r="T36" s="582">
        <v>12316</v>
      </c>
    </row>
    <row r="37" spans="2:20" ht="13.5" customHeight="1">
      <c r="B37" s="581" t="s">
        <v>404</v>
      </c>
      <c r="C37" s="581"/>
      <c r="D37" s="584">
        <f t="shared" ref="D37:T37" si="2">+D36/D35</f>
        <v>0.24957487801342473</v>
      </c>
      <c r="E37" s="584">
        <f t="shared" si="2"/>
        <v>0.32899045890809081</v>
      </c>
      <c r="F37" s="584">
        <f t="shared" si="2"/>
        <v>0.34115936750896814</v>
      </c>
      <c r="G37" s="584">
        <f t="shared" si="2"/>
        <v>0.321165857492</v>
      </c>
      <c r="H37" s="585">
        <f t="shared" si="2"/>
        <v>0.31048360328276264</v>
      </c>
      <c r="I37" s="584">
        <f t="shared" si="2"/>
        <v>0.39904329149933354</v>
      </c>
      <c r="J37" s="584">
        <f t="shared" si="2"/>
        <v>0.27073881185969917</v>
      </c>
      <c r="K37" s="584">
        <f t="shared" si="2"/>
        <v>0.38665650376409372</v>
      </c>
      <c r="L37" s="584">
        <f t="shared" si="2"/>
        <v>0.26765105023416075</v>
      </c>
      <c r="M37" s="585">
        <f t="shared" si="2"/>
        <v>0.31535283368654493</v>
      </c>
      <c r="N37" s="584">
        <f t="shared" si="2"/>
        <v>0.39464769098143332</v>
      </c>
      <c r="O37" s="584">
        <f t="shared" si="2"/>
        <v>0.47714708921652016</v>
      </c>
      <c r="P37" s="584">
        <f t="shared" si="2"/>
        <v>0.43856174874588122</v>
      </c>
      <c r="Q37" s="584">
        <f t="shared" si="2"/>
        <v>0.44145975320451181</v>
      </c>
      <c r="R37" s="585">
        <f t="shared" si="2"/>
        <v>0.43323314122112805</v>
      </c>
      <c r="S37" s="584">
        <f t="shared" si="2"/>
        <v>0.52422041049392509</v>
      </c>
      <c r="T37" s="584">
        <f t="shared" si="2"/>
        <v>0.41530095869470768</v>
      </c>
    </row>
    <row r="38" spans="2:20" ht="13.5" customHeight="1">
      <c r="B38" s="586" t="s">
        <v>452</v>
      </c>
      <c r="C38" s="586"/>
      <c r="D38" s="587">
        <v>9758.92192600001</v>
      </c>
      <c r="E38" s="587">
        <v>4946</v>
      </c>
      <c r="F38" s="587">
        <v>21556.331408999999</v>
      </c>
      <c r="G38" s="587">
        <v>39452.819917000001</v>
      </c>
      <c r="H38" s="588">
        <f>+G38+F38+E38+D38</f>
        <v>75714.073252000002</v>
      </c>
      <c r="I38" s="587">
        <v>13733.231378</v>
      </c>
      <c r="J38" s="587">
        <v>11195.585429999999</v>
      </c>
      <c r="K38" s="587">
        <v>14224.405413</v>
      </c>
      <c r="L38" s="587">
        <v>15142.813662</v>
      </c>
      <c r="M38" s="588">
        <f>+L38+K38+J38+I38</f>
        <v>54296.035883000004</v>
      </c>
      <c r="N38" s="587">
        <v>696.94644900000003</v>
      </c>
      <c r="O38" s="587">
        <v>-310</v>
      </c>
      <c r="P38" s="587">
        <v>-2764.2267729999999</v>
      </c>
      <c r="Q38" s="587">
        <v>68.323530999996805</v>
      </c>
      <c r="R38" s="601">
        <f>+Q38+P38+O38+N38</f>
        <v>-2308.956793000003</v>
      </c>
      <c r="S38" s="587">
        <v>-494</v>
      </c>
      <c r="T38" s="587">
        <v>392</v>
      </c>
    </row>
    <row r="39" spans="2:20" ht="13.5" customHeight="1">
      <c r="B39" s="593"/>
      <c r="C39" s="593"/>
      <c r="D39" s="587"/>
      <c r="E39" s="587"/>
      <c r="F39" s="587"/>
      <c r="G39" s="587"/>
      <c r="H39" s="602"/>
      <c r="I39" s="587"/>
      <c r="J39" s="587"/>
      <c r="K39" s="587"/>
      <c r="L39" s="587"/>
      <c r="M39" s="602"/>
      <c r="N39" s="587"/>
      <c r="O39" s="587"/>
      <c r="P39" s="587"/>
      <c r="Q39" s="587"/>
      <c r="R39" s="587"/>
      <c r="S39" s="587"/>
      <c r="T39" s="587"/>
    </row>
    <row r="40" spans="2:20" ht="13.5" customHeight="1">
      <c r="B40" s="589" t="s">
        <v>455</v>
      </c>
      <c r="C40" s="603"/>
      <c r="D40" s="594">
        <v>234.1</v>
      </c>
      <c r="E40" s="594">
        <v>62.9</v>
      </c>
      <c r="F40" s="594">
        <v>130.4</v>
      </c>
      <c r="G40" s="594">
        <v>201.9</v>
      </c>
      <c r="H40" s="595">
        <f>+G40+F40+E40+D40</f>
        <v>629.29999999999995</v>
      </c>
      <c r="I40" s="594">
        <v>98.6</v>
      </c>
      <c r="J40" s="594">
        <v>101</v>
      </c>
      <c r="K40" s="594">
        <v>79.3</v>
      </c>
      <c r="L40" s="594">
        <v>179</v>
      </c>
      <c r="M40" s="595">
        <f>+L40+K40+J40+I40</f>
        <v>457.9</v>
      </c>
      <c r="N40" s="594">
        <v>21.2</v>
      </c>
      <c r="O40" s="594">
        <v>0</v>
      </c>
      <c r="P40" s="594">
        <v>2.75</v>
      </c>
      <c r="Q40" s="594">
        <v>3.2</v>
      </c>
      <c r="R40" s="595">
        <f>+Q40+P40+O40+N40</f>
        <v>27.15</v>
      </c>
      <c r="S40" s="594">
        <v>1.8</v>
      </c>
      <c r="T40" s="594">
        <v>3.4</v>
      </c>
    </row>
    <row r="41" spans="2:20" ht="13.5" customHeight="1">
      <c r="D41" s="563"/>
      <c r="G41" s="563"/>
      <c r="H41" s="563"/>
      <c r="I41" s="563"/>
      <c r="J41" s="563"/>
      <c r="K41" s="563"/>
      <c r="L41" s="563"/>
      <c r="M41" s="563"/>
      <c r="N41" s="563"/>
      <c r="O41" s="563"/>
      <c r="P41" s="563"/>
      <c r="Q41" s="563"/>
      <c r="R41" s="563"/>
      <c r="S41" s="563"/>
      <c r="T41" s="563"/>
    </row>
    <row r="42" spans="2:20" ht="13.5" customHeight="1">
      <c r="B42" s="568" t="s">
        <v>458</v>
      </c>
      <c r="C42" s="568"/>
      <c r="D42" s="563"/>
      <c r="G42" s="563"/>
      <c r="H42" s="563"/>
      <c r="I42" s="563"/>
      <c r="J42" s="563"/>
      <c r="K42" s="563"/>
      <c r="L42" s="563"/>
      <c r="M42" s="563"/>
      <c r="N42" s="563"/>
      <c r="O42" s="563"/>
      <c r="P42" s="563"/>
      <c r="Q42" s="563"/>
      <c r="R42" s="563"/>
      <c r="S42" s="563"/>
      <c r="T42" s="563"/>
    </row>
    <row r="43" spans="2:20" ht="18" customHeight="1">
      <c r="B43" s="570" t="s">
        <v>1075</v>
      </c>
      <c r="C43" s="604" t="str">
        <f>+C30</f>
        <v>2T2026</v>
      </c>
      <c r="D43" s="569"/>
      <c r="E43" s="569"/>
      <c r="F43" s="569"/>
      <c r="G43" s="563"/>
      <c r="H43" s="563"/>
      <c r="I43" s="569"/>
      <c r="J43" s="569"/>
      <c r="K43" s="569"/>
      <c r="L43" s="563"/>
      <c r="M43" s="563"/>
      <c r="N43" s="569"/>
      <c r="O43" s="569"/>
      <c r="P43" s="569"/>
      <c r="Q43" s="563"/>
      <c r="R43" s="563"/>
      <c r="S43" s="569"/>
      <c r="T43" s="569"/>
    </row>
    <row r="44" spans="2:20" ht="15" customHeight="1">
      <c r="B44" s="596" t="s">
        <v>450</v>
      </c>
      <c r="C44" s="805">
        <v>537860.83252493036</v>
      </c>
      <c r="D44" s="569"/>
      <c r="E44" s="569"/>
      <c r="F44" s="569"/>
      <c r="G44" s="563"/>
      <c r="H44" s="563"/>
      <c r="I44" s="569"/>
      <c r="J44" s="569"/>
      <c r="K44" s="569"/>
      <c r="L44" s="563"/>
      <c r="M44" s="563"/>
      <c r="N44" s="569"/>
      <c r="O44" s="569"/>
      <c r="P44" s="569"/>
      <c r="Q44" s="563"/>
      <c r="R44" s="563"/>
      <c r="S44" s="569"/>
      <c r="T44" s="569"/>
    </row>
    <row r="45" spans="2:20" ht="15" customHeight="1">
      <c r="B45" s="597" t="s">
        <v>317</v>
      </c>
      <c r="C45" s="806">
        <v>22362.706809010378</v>
      </c>
      <c r="D45" s="569"/>
      <c r="E45" s="569"/>
      <c r="F45" s="569"/>
      <c r="G45" s="563"/>
      <c r="H45" s="563"/>
      <c r="I45" s="569"/>
      <c r="J45" s="569"/>
      <c r="K45" s="569"/>
      <c r="L45" s="563"/>
      <c r="M45" s="563"/>
      <c r="N45" s="569"/>
      <c r="O45" s="569"/>
      <c r="P45" s="569"/>
      <c r="Q45" s="563"/>
      <c r="R45" s="563"/>
      <c r="S45" s="569"/>
      <c r="T45" s="569"/>
    </row>
    <row r="46" spans="2:20" ht="15" customHeight="1">
      <c r="B46" s="598" t="s">
        <v>318</v>
      </c>
      <c r="C46" s="807">
        <f>+C44-C45</f>
        <v>515498.12571592</v>
      </c>
      <c r="D46" s="569"/>
      <c r="E46" s="569"/>
      <c r="F46" s="569"/>
      <c r="G46" s="563"/>
      <c r="H46" s="563"/>
      <c r="I46" s="569"/>
      <c r="J46" s="569"/>
      <c r="K46" s="569"/>
      <c r="L46" s="563"/>
      <c r="M46" s="563"/>
      <c r="N46" s="569"/>
      <c r="O46" s="569"/>
      <c r="P46" s="569"/>
      <c r="Q46" s="563"/>
      <c r="R46" s="563"/>
      <c r="S46" s="569"/>
      <c r="T46" s="569"/>
    </row>
    <row r="47" spans="2:20" ht="8.5" customHeight="1">
      <c r="B47" s="570"/>
      <c r="C47" s="571"/>
      <c r="D47" s="569"/>
      <c r="E47" s="569"/>
      <c r="F47" s="569"/>
      <c r="G47" s="563"/>
      <c r="H47" s="563"/>
      <c r="I47" s="569"/>
      <c r="J47" s="569"/>
      <c r="K47" s="569"/>
      <c r="L47" s="563"/>
      <c r="M47" s="563"/>
      <c r="N47" s="569"/>
      <c r="O47" s="569"/>
      <c r="P47" s="569"/>
      <c r="Q47" s="563"/>
      <c r="R47" s="563"/>
      <c r="S47" s="569"/>
      <c r="T47" s="569"/>
    </row>
    <row r="48" spans="2:20" ht="13.5" customHeight="1">
      <c r="B48" s="578" t="s">
        <v>451</v>
      </c>
      <c r="C48" s="578"/>
      <c r="D48" s="579"/>
      <c r="E48" s="579"/>
      <c r="F48" s="579"/>
      <c r="G48" s="579"/>
      <c r="H48" s="579"/>
      <c r="I48" s="579"/>
      <c r="J48" s="579"/>
      <c r="K48" s="579"/>
      <c r="L48" s="579"/>
      <c r="M48" s="579"/>
      <c r="N48" s="579">
        <v>32629</v>
      </c>
      <c r="O48" s="579">
        <v>49378</v>
      </c>
      <c r="P48" s="579">
        <v>32290</v>
      </c>
      <c r="Q48" s="579">
        <v>37010</v>
      </c>
      <c r="R48" s="580">
        <f>+Q48+P48+O48+N48</f>
        <v>151307</v>
      </c>
      <c r="S48" s="579">
        <v>30906</v>
      </c>
      <c r="T48" s="579">
        <v>38714</v>
      </c>
    </row>
    <row r="49" spans="2:20" ht="13.5" customHeight="1">
      <c r="B49" s="581" t="s">
        <v>162</v>
      </c>
      <c r="C49" s="581"/>
      <c r="D49" s="582"/>
      <c r="E49" s="582"/>
      <c r="F49" s="582"/>
      <c r="G49" s="582"/>
      <c r="H49" s="582"/>
      <c r="I49" s="582"/>
      <c r="J49" s="582"/>
      <c r="K49" s="582"/>
      <c r="L49" s="582"/>
      <c r="M49" s="582"/>
      <c r="N49" s="582">
        <v>16024</v>
      </c>
      <c r="O49" s="582">
        <v>20411</v>
      </c>
      <c r="P49" s="582">
        <v>14250</v>
      </c>
      <c r="Q49" s="582">
        <v>13163</v>
      </c>
      <c r="R49" s="583">
        <v>63848</v>
      </c>
      <c r="S49" s="582">
        <v>11544</v>
      </c>
      <c r="T49" s="582">
        <v>17980</v>
      </c>
    </row>
    <row r="50" spans="2:20" ht="13.5" customHeight="1">
      <c r="B50" s="581" t="s">
        <v>404</v>
      </c>
      <c r="C50" s="581"/>
      <c r="D50" s="584"/>
      <c r="E50" s="584"/>
      <c r="F50" s="584"/>
      <c r="G50" s="584"/>
      <c r="H50" s="584"/>
      <c r="I50" s="584"/>
      <c r="J50" s="584"/>
      <c r="K50" s="584"/>
      <c r="L50" s="584"/>
      <c r="M50" s="584"/>
      <c r="N50" s="584">
        <f>+N49/N48</f>
        <v>0.49109687701124766</v>
      </c>
      <c r="O50" s="584">
        <f t="shared" ref="O50:Q50" si="3">+O49/O48</f>
        <v>0.41336222609259182</v>
      </c>
      <c r="P50" s="584">
        <f t="shared" si="3"/>
        <v>0.44131310003096935</v>
      </c>
      <c r="Q50" s="584">
        <f t="shared" si="3"/>
        <v>0.35566063226155092</v>
      </c>
      <c r="R50" s="585">
        <f>+R49/R48</f>
        <v>0.4219765113312669</v>
      </c>
      <c r="S50" s="584">
        <f>+S49/S48</f>
        <v>0.37351970491166764</v>
      </c>
      <c r="T50" s="584">
        <f t="shared" ref="T50" si="4">+T49/T48</f>
        <v>0.4644314718189802</v>
      </c>
    </row>
    <row r="51" spans="2:20" ht="13.5" customHeight="1">
      <c r="B51" s="586" t="s">
        <v>452</v>
      </c>
      <c r="C51" s="586"/>
      <c r="D51" s="587"/>
      <c r="E51" s="587"/>
      <c r="F51" s="587"/>
      <c r="G51" s="587"/>
      <c r="H51" s="587"/>
      <c r="I51" s="587"/>
      <c r="J51" s="587"/>
      <c r="K51" s="587"/>
      <c r="L51" s="587"/>
      <c r="M51" s="587"/>
      <c r="N51" s="587">
        <v>2669</v>
      </c>
      <c r="O51" s="587">
        <v>5601</v>
      </c>
      <c r="P51" s="587">
        <v>-136</v>
      </c>
      <c r="Q51" s="587">
        <v>-5748</v>
      </c>
      <c r="R51" s="588">
        <f>+Q51+P51+O51+N51</f>
        <v>2386</v>
      </c>
      <c r="S51" s="587">
        <v>1860</v>
      </c>
      <c r="T51" s="587">
        <v>-8480</v>
      </c>
    </row>
  </sheetData>
  <mergeCells count="1">
    <mergeCell ref="B2:C2"/>
  </mergeCells>
  <hyperlinks>
    <hyperlink ref="B1" location="Contenido!A1" display="Volver a contenido" xr:uid="{00000000-0004-0000-0700-000000000000}"/>
  </hyperlinks>
  <pageMargins left="0.7" right="0.7" top="0.75" bottom="0.75" header="0.511811023622047" footer="0.511811023622047"/>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sheetPr>
  <dimension ref="B1:N104"/>
  <sheetViews>
    <sheetView showGridLines="0" zoomScaleNormal="100" workbookViewId="0">
      <pane xSplit="2" ySplit="2" topLeftCell="C3" activePane="bottomRight" state="frozen"/>
      <selection pane="topRight" activeCell="C1" sqref="C1"/>
      <selection pane="bottomLeft" activeCell="A3" sqref="A3"/>
      <selection pane="bottomRight" activeCell="B2" sqref="B2"/>
    </sheetView>
  </sheetViews>
  <sheetFormatPr baseColWidth="10" defaultColWidth="11.453125" defaultRowHeight="10"/>
  <cols>
    <col min="1" max="1" width="8.1796875" style="2" customWidth="1"/>
    <col min="2" max="2" width="46.7265625" style="2" customWidth="1"/>
    <col min="3" max="3" width="17.453125" style="2" customWidth="1"/>
    <col min="4" max="4" width="20.81640625" style="46" customWidth="1"/>
    <col min="5" max="5" width="19.26953125" style="2" customWidth="1"/>
    <col min="6" max="6" width="15.90625" style="2" customWidth="1"/>
    <col min="7" max="7" width="21.36328125" style="10" customWidth="1"/>
    <col min="8" max="8" width="22.90625" style="2" customWidth="1"/>
    <col min="9" max="9" width="16.90625" style="2" customWidth="1"/>
    <col min="10" max="10" width="19.90625" style="605" customWidth="1"/>
    <col min="11" max="11" width="22.90625" style="2" customWidth="1"/>
    <col min="12" max="12" width="31.90625" style="2" customWidth="1"/>
    <col min="13" max="13" width="11.453125" style="2"/>
    <col min="14" max="14" width="17.81640625" style="2" customWidth="1"/>
    <col min="15" max="16384" width="11.453125" style="2"/>
  </cols>
  <sheetData>
    <row r="1" spans="2:14" ht="16.5" customHeight="1">
      <c r="B1" s="5" t="s">
        <v>31</v>
      </c>
      <c r="F1" s="47"/>
      <c r="G1" s="48"/>
      <c r="H1" s="49"/>
      <c r="I1" s="49"/>
    </row>
    <row r="2" spans="2:14" ht="18" customHeight="1">
      <c r="B2" s="633" t="s">
        <v>561</v>
      </c>
      <c r="D2" s="47"/>
      <c r="E2" s="47"/>
      <c r="F2" s="4"/>
      <c r="L2" s="47"/>
    </row>
    <row r="3" spans="2:14" s="10" customFormat="1" ht="13.5" customHeight="1">
      <c r="B3" s="50"/>
      <c r="C3" s="51"/>
      <c r="G3" s="52"/>
      <c r="H3" s="53" t="s">
        <v>562</v>
      </c>
      <c r="I3" s="606"/>
    </row>
    <row r="4" spans="2:14" s="52" customFormat="1" ht="13.5" customHeight="1">
      <c r="B4" s="54" t="s">
        <v>563</v>
      </c>
      <c r="C4" s="55" t="s">
        <v>564</v>
      </c>
      <c r="D4" s="56" t="s">
        <v>565</v>
      </c>
      <c r="E4" s="55" t="s">
        <v>566</v>
      </c>
      <c r="F4" s="55" t="s">
        <v>567</v>
      </c>
      <c r="G4" s="57" t="s">
        <v>568</v>
      </c>
      <c r="H4" s="57" t="s">
        <v>569</v>
      </c>
      <c r="I4" s="57" t="s">
        <v>570</v>
      </c>
      <c r="J4" s="57" t="s">
        <v>571</v>
      </c>
      <c r="L4" s="58"/>
      <c r="M4" s="59"/>
      <c r="N4" s="60"/>
    </row>
    <row r="5" spans="2:14" ht="13.5" customHeight="1">
      <c r="B5" s="61" t="s">
        <v>572</v>
      </c>
      <c r="C5" s="62" t="s">
        <v>573</v>
      </c>
      <c r="D5" s="63" t="s">
        <v>574</v>
      </c>
      <c r="E5" s="62" t="s">
        <v>575</v>
      </c>
      <c r="F5" s="64" t="s">
        <v>576</v>
      </c>
      <c r="G5" s="65">
        <v>10</v>
      </c>
      <c r="H5" s="65"/>
      <c r="I5" s="607" t="s">
        <v>1043</v>
      </c>
      <c r="J5" s="65">
        <v>0.58628743972989605</v>
      </c>
      <c r="L5" s="58"/>
      <c r="M5" s="66"/>
      <c r="N5" s="67"/>
    </row>
    <row r="6" spans="2:14" ht="13.5" customHeight="1">
      <c r="B6" s="68" t="s">
        <v>577</v>
      </c>
      <c r="C6" s="69" t="s">
        <v>573</v>
      </c>
      <c r="D6" s="70" t="s">
        <v>332</v>
      </c>
      <c r="E6" s="69" t="s">
        <v>575</v>
      </c>
      <c r="F6" s="71" t="s">
        <v>576</v>
      </c>
      <c r="G6" s="72">
        <v>19.899999999999999</v>
      </c>
      <c r="H6" s="72"/>
      <c r="I6" s="608" t="s">
        <v>1041</v>
      </c>
      <c r="J6" s="72">
        <v>0.74596971896678999</v>
      </c>
      <c r="L6" s="73"/>
      <c r="M6" s="74"/>
      <c r="N6" s="67"/>
    </row>
    <row r="7" spans="2:14" ht="13.5" customHeight="1">
      <c r="B7" s="61" t="s">
        <v>578</v>
      </c>
      <c r="C7" s="62" t="s">
        <v>573</v>
      </c>
      <c r="D7" s="63" t="s">
        <v>332</v>
      </c>
      <c r="E7" s="62" t="s">
        <v>575</v>
      </c>
      <c r="F7" s="64" t="s">
        <v>576</v>
      </c>
      <c r="G7" s="65">
        <v>19.899999999999999</v>
      </c>
      <c r="H7" s="79"/>
      <c r="I7" s="610" t="s">
        <v>1040</v>
      </c>
      <c r="J7" s="79">
        <v>0.78765841394715597</v>
      </c>
      <c r="L7" s="75"/>
      <c r="M7" s="74"/>
      <c r="N7" s="67"/>
    </row>
    <row r="8" spans="2:14" ht="13.5" customHeight="1">
      <c r="B8" s="68" t="s">
        <v>579</v>
      </c>
      <c r="C8" s="69" t="s">
        <v>573</v>
      </c>
      <c r="D8" s="76" t="s">
        <v>332</v>
      </c>
      <c r="E8" s="69" t="s">
        <v>575</v>
      </c>
      <c r="F8" s="71" t="s">
        <v>576</v>
      </c>
      <c r="G8" s="615">
        <v>19.899999999999999</v>
      </c>
      <c r="H8" s="72"/>
      <c r="I8" s="608" t="s">
        <v>1039</v>
      </c>
      <c r="J8" s="72">
        <v>0.77381086058300996</v>
      </c>
      <c r="L8" s="30"/>
      <c r="M8" s="30"/>
      <c r="N8" s="30"/>
    </row>
    <row r="9" spans="2:14" ht="13.5" customHeight="1">
      <c r="B9" s="61" t="s">
        <v>580</v>
      </c>
      <c r="C9" s="62" t="s">
        <v>573</v>
      </c>
      <c r="D9" s="78" t="s">
        <v>332</v>
      </c>
      <c r="E9" s="62" t="s">
        <v>575</v>
      </c>
      <c r="F9" s="64" t="s">
        <v>576</v>
      </c>
      <c r="G9" s="616">
        <v>19.899999999999999</v>
      </c>
      <c r="H9" s="79"/>
      <c r="I9" s="610" t="s">
        <v>1037</v>
      </c>
      <c r="J9" s="79">
        <v>0.44144147918735899</v>
      </c>
      <c r="N9" s="33"/>
    </row>
    <row r="10" spans="2:14" ht="12.75" customHeight="1">
      <c r="B10" s="68" t="s">
        <v>581</v>
      </c>
      <c r="C10" s="69" t="s">
        <v>573</v>
      </c>
      <c r="D10" s="70" t="s">
        <v>332</v>
      </c>
      <c r="E10" s="69" t="s">
        <v>575</v>
      </c>
      <c r="F10" s="71" t="s">
        <v>576</v>
      </c>
      <c r="G10" s="72">
        <v>19.170000000000002</v>
      </c>
      <c r="H10" s="72"/>
      <c r="I10" s="608" t="s">
        <v>1042</v>
      </c>
      <c r="J10" s="72">
        <v>0.352512895570398</v>
      </c>
      <c r="N10" s="33"/>
    </row>
    <row r="11" spans="2:14" ht="12" customHeight="1">
      <c r="B11" s="61" t="s">
        <v>582</v>
      </c>
      <c r="C11" s="62" t="s">
        <v>573</v>
      </c>
      <c r="D11" s="78" t="s">
        <v>332</v>
      </c>
      <c r="E11" s="62" t="s">
        <v>575</v>
      </c>
      <c r="F11" s="64" t="s">
        <v>576</v>
      </c>
      <c r="G11" s="65">
        <v>19.899999999999999</v>
      </c>
      <c r="H11" s="79"/>
      <c r="I11" s="610" t="s">
        <v>1039</v>
      </c>
      <c r="J11" s="79">
        <v>0.411914544292655</v>
      </c>
      <c r="N11" s="33"/>
    </row>
    <row r="12" spans="2:14" ht="12.75" customHeight="1">
      <c r="B12" s="68" t="s">
        <v>583</v>
      </c>
      <c r="C12" s="69" t="s">
        <v>573</v>
      </c>
      <c r="D12" s="76" t="s">
        <v>332</v>
      </c>
      <c r="E12" s="69" t="s">
        <v>575</v>
      </c>
      <c r="F12" s="71" t="s">
        <v>584</v>
      </c>
      <c r="G12" s="72">
        <v>315</v>
      </c>
      <c r="H12" s="72"/>
      <c r="I12" s="608" t="s">
        <v>1035</v>
      </c>
      <c r="J12" s="72">
        <v>0.37255235560758299</v>
      </c>
    </row>
    <row r="13" spans="2:14" ht="12" customHeight="1">
      <c r="B13" s="61" t="s">
        <v>585</v>
      </c>
      <c r="C13" s="62" t="s">
        <v>573</v>
      </c>
      <c r="D13" s="80" t="s">
        <v>332</v>
      </c>
      <c r="E13" s="62" t="s">
        <v>575</v>
      </c>
      <c r="F13" s="64" t="s">
        <v>584</v>
      </c>
      <c r="G13" s="65">
        <v>51</v>
      </c>
      <c r="H13" s="79"/>
      <c r="I13" s="610" t="s">
        <v>1038</v>
      </c>
      <c r="J13" s="79">
        <v>0.381588628572963</v>
      </c>
    </row>
    <row r="14" spans="2:14" ht="13.5" customHeight="1">
      <c r="B14" s="68" t="s">
        <v>586</v>
      </c>
      <c r="C14" s="69" t="s">
        <v>573</v>
      </c>
      <c r="D14" s="70" t="s">
        <v>332</v>
      </c>
      <c r="E14" s="69" t="s">
        <v>575</v>
      </c>
      <c r="F14" s="71" t="s">
        <v>576</v>
      </c>
      <c r="G14" s="72">
        <v>5</v>
      </c>
      <c r="H14" s="77"/>
      <c r="I14" s="609" t="s">
        <v>1038</v>
      </c>
      <c r="J14" s="77">
        <v>0.381588628572963</v>
      </c>
      <c r="L14" s="81"/>
      <c r="M14" s="81"/>
      <c r="N14" s="81"/>
    </row>
    <row r="15" spans="2:14" ht="12" customHeight="1">
      <c r="B15" s="61" t="s">
        <v>587</v>
      </c>
      <c r="C15" s="62" t="s">
        <v>573</v>
      </c>
      <c r="D15" s="63" t="s">
        <v>332</v>
      </c>
      <c r="E15" s="62" t="s">
        <v>575</v>
      </c>
      <c r="F15" s="64" t="s">
        <v>584</v>
      </c>
      <c r="G15" s="65">
        <v>56</v>
      </c>
      <c r="H15" s="65"/>
      <c r="I15" s="607" t="s">
        <v>1037</v>
      </c>
      <c r="J15" s="65">
        <v>0.47542786158190498</v>
      </c>
      <c r="L15" s="829"/>
      <c r="M15" s="829"/>
      <c r="N15" s="829"/>
    </row>
    <row r="16" spans="2:14" ht="12.75" customHeight="1">
      <c r="B16" s="68" t="s">
        <v>588</v>
      </c>
      <c r="C16" s="69" t="s">
        <v>573</v>
      </c>
      <c r="D16" s="70" t="s">
        <v>332</v>
      </c>
      <c r="E16" s="69" t="s">
        <v>575</v>
      </c>
      <c r="F16" s="71" t="s">
        <v>584</v>
      </c>
      <c r="G16" s="72">
        <v>132</v>
      </c>
      <c r="H16" s="72"/>
      <c r="I16" s="608" t="s">
        <v>1036</v>
      </c>
      <c r="J16" s="72">
        <v>0.15003468084843599</v>
      </c>
      <c r="L16" s="829"/>
      <c r="M16" s="829"/>
      <c r="N16" s="829"/>
    </row>
    <row r="17" spans="2:14" ht="12" customHeight="1">
      <c r="B17" s="61" t="s">
        <v>589</v>
      </c>
      <c r="C17" s="62" t="s">
        <v>573</v>
      </c>
      <c r="D17" s="63" t="s">
        <v>332</v>
      </c>
      <c r="E17" s="62" t="s">
        <v>575</v>
      </c>
      <c r="F17" s="64" t="s">
        <v>584</v>
      </c>
      <c r="G17" s="65">
        <v>72</v>
      </c>
      <c r="H17" s="65"/>
      <c r="I17" s="607">
        <v>1957</v>
      </c>
      <c r="J17" s="65">
        <v>0.44403363276524199</v>
      </c>
      <c r="L17" s="82"/>
      <c r="M17" s="82"/>
      <c r="N17" s="82"/>
    </row>
    <row r="18" spans="2:14" ht="12.75" customHeight="1">
      <c r="B18" s="68" t="s">
        <v>590</v>
      </c>
      <c r="C18" s="69" t="s">
        <v>573</v>
      </c>
      <c r="D18" s="70" t="s">
        <v>332</v>
      </c>
      <c r="E18" s="69" t="s">
        <v>575</v>
      </c>
      <c r="F18" s="71" t="s">
        <v>584</v>
      </c>
      <c r="G18" s="72">
        <v>355</v>
      </c>
      <c r="H18" s="72"/>
      <c r="I18" s="608">
        <v>1974</v>
      </c>
      <c r="J18" s="72">
        <v>0.44403363276524199</v>
      </c>
      <c r="L18" s="82"/>
      <c r="M18" s="82"/>
      <c r="N18" s="82"/>
    </row>
    <row r="19" spans="2:14" ht="12.75" customHeight="1">
      <c r="B19" s="61" t="s">
        <v>591</v>
      </c>
      <c r="C19" s="62" t="s">
        <v>573</v>
      </c>
      <c r="D19" s="63" t="s">
        <v>332</v>
      </c>
      <c r="E19" s="62" t="s">
        <v>592</v>
      </c>
      <c r="F19" s="64" t="s">
        <v>592</v>
      </c>
      <c r="G19" s="65">
        <v>9.6</v>
      </c>
      <c r="H19" s="65"/>
      <c r="I19" s="607" t="s">
        <v>1044</v>
      </c>
      <c r="J19" s="65"/>
      <c r="L19" s="82"/>
      <c r="M19" s="82"/>
      <c r="N19" s="82"/>
    </row>
    <row r="20" spans="2:14" ht="12" customHeight="1">
      <c r="B20" s="68" t="s">
        <v>593</v>
      </c>
      <c r="C20" s="69" t="s">
        <v>573</v>
      </c>
      <c r="D20" s="70" t="s">
        <v>594</v>
      </c>
      <c r="E20" s="69" t="s">
        <v>544</v>
      </c>
      <c r="F20" s="71" t="s">
        <v>595</v>
      </c>
      <c r="G20" s="72">
        <v>19.899999999999999</v>
      </c>
      <c r="H20" s="72">
        <v>24.5</v>
      </c>
      <c r="I20" s="608" t="s">
        <v>1045</v>
      </c>
      <c r="J20" s="72">
        <v>0.272549514523241</v>
      </c>
      <c r="L20" s="83"/>
      <c r="M20" s="82"/>
      <c r="N20" s="82"/>
    </row>
    <row r="21" spans="2:14" ht="12.75" customHeight="1">
      <c r="B21" s="61" t="s">
        <v>596</v>
      </c>
      <c r="C21" s="62" t="s">
        <v>573</v>
      </c>
      <c r="D21" s="63" t="s">
        <v>594</v>
      </c>
      <c r="E21" s="62" t="s">
        <v>544</v>
      </c>
      <c r="F21" s="64" t="s">
        <v>595</v>
      </c>
      <c r="G21" s="65">
        <v>9.9</v>
      </c>
      <c r="H21" s="65">
        <v>11.23</v>
      </c>
      <c r="I21" s="607" t="s">
        <v>1047</v>
      </c>
      <c r="J21" s="65">
        <v>5.4947917860637401E-2</v>
      </c>
      <c r="L21" s="83"/>
      <c r="M21" s="82"/>
      <c r="N21" s="82"/>
    </row>
    <row r="22" spans="2:14" ht="12" customHeight="1">
      <c r="B22" s="68" t="s">
        <v>597</v>
      </c>
      <c r="C22" s="69" t="s">
        <v>573</v>
      </c>
      <c r="D22" s="70" t="s">
        <v>594</v>
      </c>
      <c r="E22" s="69" t="s">
        <v>544</v>
      </c>
      <c r="F22" s="71" t="s">
        <v>595</v>
      </c>
      <c r="G22" s="72">
        <v>9.9</v>
      </c>
      <c r="H22" s="72">
        <v>12.7</v>
      </c>
      <c r="I22" s="608" t="s">
        <v>1045</v>
      </c>
      <c r="J22" s="72">
        <v>0.27689692264682497</v>
      </c>
      <c r="L22" s="83"/>
      <c r="M22" s="82"/>
      <c r="N22" s="82"/>
    </row>
    <row r="23" spans="2:14" ht="12" customHeight="1">
      <c r="B23" s="61" t="s">
        <v>598</v>
      </c>
      <c r="C23" s="62" t="s">
        <v>573</v>
      </c>
      <c r="D23" s="63" t="s">
        <v>594</v>
      </c>
      <c r="E23" s="62" t="s">
        <v>544</v>
      </c>
      <c r="F23" s="64" t="s">
        <v>595</v>
      </c>
      <c r="G23" s="65">
        <v>9.9</v>
      </c>
      <c r="H23" s="65">
        <v>13.3</v>
      </c>
      <c r="I23" s="607" t="s">
        <v>1027</v>
      </c>
      <c r="J23" s="65">
        <v>0.12818047017561701</v>
      </c>
      <c r="L23" s="83"/>
      <c r="M23" s="82"/>
      <c r="N23" s="82"/>
    </row>
    <row r="24" spans="2:14" ht="12" customHeight="1">
      <c r="B24" s="68" t="s">
        <v>599</v>
      </c>
      <c r="C24" s="69" t="s">
        <v>573</v>
      </c>
      <c r="D24" s="70" t="s">
        <v>594</v>
      </c>
      <c r="E24" s="69" t="s">
        <v>544</v>
      </c>
      <c r="F24" s="71" t="s">
        <v>595</v>
      </c>
      <c r="G24" s="72">
        <v>19.899999999999999</v>
      </c>
      <c r="H24" s="72">
        <v>26</v>
      </c>
      <c r="I24" s="608" t="s">
        <v>1027</v>
      </c>
      <c r="J24" s="72">
        <v>0.272549514523241</v>
      </c>
      <c r="L24" s="83"/>
      <c r="M24" s="82"/>
      <c r="N24" s="82"/>
    </row>
    <row r="25" spans="2:14" ht="12.75" customHeight="1">
      <c r="B25" s="61" t="s">
        <v>600</v>
      </c>
      <c r="C25" s="62" t="s">
        <v>573</v>
      </c>
      <c r="D25" s="63" t="s">
        <v>594</v>
      </c>
      <c r="E25" s="62" t="s">
        <v>544</v>
      </c>
      <c r="F25" s="64" t="s">
        <v>595</v>
      </c>
      <c r="G25" s="65">
        <v>9.9</v>
      </c>
      <c r="H25" s="65">
        <v>14.3</v>
      </c>
      <c r="I25" s="607" t="s">
        <v>1027</v>
      </c>
      <c r="J25" s="65">
        <v>0.264052244635121</v>
      </c>
      <c r="L25" s="83"/>
      <c r="M25" s="82"/>
      <c r="N25" s="82"/>
    </row>
    <row r="26" spans="2:14" ht="12.75" customHeight="1">
      <c r="B26" s="68" t="s">
        <v>601</v>
      </c>
      <c r="C26" s="69" t="s">
        <v>573</v>
      </c>
      <c r="D26" s="70" t="s">
        <v>594</v>
      </c>
      <c r="E26" s="69" t="s">
        <v>544</v>
      </c>
      <c r="F26" s="71" t="s">
        <v>595</v>
      </c>
      <c r="G26" s="72">
        <v>9.9</v>
      </c>
      <c r="H26" s="72">
        <v>12.51</v>
      </c>
      <c r="I26" s="608" t="s">
        <v>1027</v>
      </c>
      <c r="J26" s="72">
        <v>5.5432523749540802E-2</v>
      </c>
      <c r="L26" s="83"/>
      <c r="M26" s="82"/>
      <c r="N26" s="82"/>
    </row>
    <row r="27" spans="2:14" ht="12.75" customHeight="1">
      <c r="B27" s="61" t="s">
        <v>602</v>
      </c>
      <c r="C27" s="62" t="s">
        <v>573</v>
      </c>
      <c r="D27" s="63" t="s">
        <v>594</v>
      </c>
      <c r="E27" s="62" t="s">
        <v>544</v>
      </c>
      <c r="F27" s="64" t="s">
        <v>595</v>
      </c>
      <c r="G27" s="65">
        <v>9.9</v>
      </c>
      <c r="H27" s="65">
        <v>14.3</v>
      </c>
      <c r="I27" s="607" t="s">
        <v>1027</v>
      </c>
      <c r="J27" s="65">
        <v>0.25407174720256898</v>
      </c>
      <c r="L27" s="83"/>
      <c r="M27" s="82"/>
      <c r="N27" s="82"/>
    </row>
    <row r="28" spans="2:14" ht="12" customHeight="1">
      <c r="B28" s="68" t="s">
        <v>1059</v>
      </c>
      <c r="C28" s="69" t="s">
        <v>573</v>
      </c>
      <c r="D28" s="70" t="s">
        <v>594</v>
      </c>
      <c r="E28" s="69" t="s">
        <v>544</v>
      </c>
      <c r="F28" s="71" t="s">
        <v>595</v>
      </c>
      <c r="G28" s="628">
        <v>39.799999999999997</v>
      </c>
      <c r="H28" s="628">
        <v>52.72</v>
      </c>
      <c r="I28" s="629" t="s">
        <v>1045</v>
      </c>
      <c r="J28" s="628">
        <v>0.25407174720256898</v>
      </c>
      <c r="L28" s="83"/>
      <c r="M28" s="82"/>
      <c r="N28" s="82"/>
    </row>
    <row r="29" spans="2:14" ht="12.75" customHeight="1">
      <c r="B29" s="61" t="s">
        <v>603</v>
      </c>
      <c r="C29" s="62" t="s">
        <v>573</v>
      </c>
      <c r="D29" s="63" t="s">
        <v>594</v>
      </c>
      <c r="E29" s="62" t="s">
        <v>544</v>
      </c>
      <c r="F29" s="64" t="s">
        <v>595</v>
      </c>
      <c r="G29" s="65">
        <v>9.9</v>
      </c>
      <c r="H29" s="65">
        <v>13.3</v>
      </c>
      <c r="I29" s="607" t="s">
        <v>1046</v>
      </c>
      <c r="J29" s="65">
        <v>7.1662524387712701E-2</v>
      </c>
      <c r="L29" s="83"/>
      <c r="M29" s="82"/>
      <c r="N29" s="82"/>
    </row>
    <row r="30" spans="2:14" ht="12" customHeight="1">
      <c r="B30" s="68" t="s">
        <v>604</v>
      </c>
      <c r="C30" s="69" t="s">
        <v>573</v>
      </c>
      <c r="D30" s="70" t="s">
        <v>594</v>
      </c>
      <c r="E30" s="69" t="s">
        <v>544</v>
      </c>
      <c r="F30" s="71" t="s">
        <v>595</v>
      </c>
      <c r="G30" s="628">
        <v>19.899999999999999</v>
      </c>
      <c r="H30" s="628">
        <v>28.1</v>
      </c>
      <c r="I30" s="629" t="s">
        <v>1045</v>
      </c>
      <c r="J30" s="628">
        <v>0.258296460317187</v>
      </c>
      <c r="L30" s="83"/>
      <c r="M30" s="82"/>
      <c r="N30" s="82"/>
    </row>
    <row r="31" spans="2:14" ht="12.75" customHeight="1">
      <c r="B31" s="61" t="s">
        <v>605</v>
      </c>
      <c r="C31" s="62" t="s">
        <v>573</v>
      </c>
      <c r="D31" s="63" t="s">
        <v>594</v>
      </c>
      <c r="E31" s="62" t="s">
        <v>544</v>
      </c>
      <c r="F31" s="64" t="s">
        <v>595</v>
      </c>
      <c r="G31" s="65">
        <v>9.9</v>
      </c>
      <c r="H31" s="65">
        <v>12.5</v>
      </c>
      <c r="I31" s="607" t="s">
        <v>1041</v>
      </c>
      <c r="J31" s="65">
        <v>0.14419752275417799</v>
      </c>
      <c r="L31" s="83"/>
      <c r="M31" s="82"/>
      <c r="N31" s="82"/>
    </row>
    <row r="32" spans="2:14" ht="12" customHeight="1">
      <c r="B32" s="68" t="s">
        <v>606</v>
      </c>
      <c r="C32" s="69" t="s">
        <v>573</v>
      </c>
      <c r="D32" s="70" t="s">
        <v>594</v>
      </c>
      <c r="E32" s="69" t="s">
        <v>544</v>
      </c>
      <c r="F32" s="71" t="s">
        <v>595</v>
      </c>
      <c r="G32" s="628">
        <v>9.9</v>
      </c>
      <c r="H32" s="628">
        <v>12.51</v>
      </c>
      <c r="I32" s="629" t="s">
        <v>1041</v>
      </c>
      <c r="J32" s="628">
        <v>6.7094072161877502E-2</v>
      </c>
      <c r="L32" s="83"/>
      <c r="M32" s="82"/>
      <c r="N32" s="82"/>
    </row>
    <row r="33" spans="2:14" ht="12.75" customHeight="1">
      <c r="B33" s="61" t="s">
        <v>607</v>
      </c>
      <c r="C33" s="62" t="s">
        <v>573</v>
      </c>
      <c r="D33" s="63" t="s">
        <v>594</v>
      </c>
      <c r="E33" s="62" t="s">
        <v>544</v>
      </c>
      <c r="F33" s="64" t="s">
        <v>595</v>
      </c>
      <c r="G33" s="65">
        <v>19.899999999999999</v>
      </c>
      <c r="H33" s="65">
        <v>28.1</v>
      </c>
      <c r="I33" s="607" t="s">
        <v>1045</v>
      </c>
      <c r="J33" s="65">
        <v>0.277882692228265</v>
      </c>
      <c r="L33" s="83"/>
      <c r="M33" s="82"/>
      <c r="N33" s="82"/>
    </row>
    <row r="34" spans="2:14" ht="12" customHeight="1">
      <c r="B34" s="68" t="s">
        <v>608</v>
      </c>
      <c r="C34" s="69" t="s">
        <v>573</v>
      </c>
      <c r="D34" s="70" t="s">
        <v>594</v>
      </c>
      <c r="E34" s="69" t="s">
        <v>544</v>
      </c>
      <c r="F34" s="71" t="s">
        <v>595</v>
      </c>
      <c r="G34" s="628">
        <v>9.9</v>
      </c>
      <c r="H34" s="628">
        <v>13.3</v>
      </c>
      <c r="I34" s="629" t="s">
        <v>1045</v>
      </c>
      <c r="J34" s="628">
        <v>0.117168246575343</v>
      </c>
      <c r="L34" s="83"/>
      <c r="M34" s="82"/>
      <c r="N34" s="82"/>
    </row>
    <row r="35" spans="2:14" ht="12.75" customHeight="1">
      <c r="B35" s="61" t="s">
        <v>609</v>
      </c>
      <c r="C35" s="62" t="s">
        <v>573</v>
      </c>
      <c r="D35" s="63" t="s">
        <v>594</v>
      </c>
      <c r="E35" s="62" t="s">
        <v>544</v>
      </c>
      <c r="F35" s="64" t="s">
        <v>595</v>
      </c>
      <c r="G35" s="65">
        <v>8.6</v>
      </c>
      <c r="H35" s="65">
        <v>10.53</v>
      </c>
      <c r="I35" s="607" t="s">
        <v>1026</v>
      </c>
      <c r="J35" s="65">
        <v>0.21553229491711701</v>
      </c>
      <c r="L35" s="83"/>
      <c r="M35" s="82"/>
      <c r="N35" s="82"/>
    </row>
    <row r="36" spans="2:14" ht="12" customHeight="1">
      <c r="B36" s="68" t="s">
        <v>610</v>
      </c>
      <c r="C36" s="69" t="s">
        <v>573</v>
      </c>
      <c r="D36" s="70" t="s">
        <v>594</v>
      </c>
      <c r="E36" s="69" t="s">
        <v>544</v>
      </c>
      <c r="F36" s="71" t="s">
        <v>595</v>
      </c>
      <c r="G36" s="628">
        <v>9.9</v>
      </c>
      <c r="H36" s="628">
        <v>12.77</v>
      </c>
      <c r="I36" s="629" t="s">
        <v>1048</v>
      </c>
      <c r="J36" s="628">
        <v>0.20069999999999999</v>
      </c>
      <c r="L36" s="83"/>
      <c r="M36" s="82"/>
      <c r="N36" s="82"/>
    </row>
    <row r="37" spans="2:14" ht="12.75" customHeight="1">
      <c r="B37" s="61" t="s">
        <v>611</v>
      </c>
      <c r="C37" s="62" t="s">
        <v>573</v>
      </c>
      <c r="D37" s="63" t="s">
        <v>594</v>
      </c>
      <c r="E37" s="62" t="s">
        <v>544</v>
      </c>
      <c r="F37" s="64" t="s">
        <v>595</v>
      </c>
      <c r="G37" s="65">
        <v>19.899999999999999</v>
      </c>
      <c r="H37" s="65">
        <v>26.9</v>
      </c>
      <c r="I37" s="607" t="s">
        <v>1049</v>
      </c>
      <c r="J37" s="65">
        <v>0.2094</v>
      </c>
      <c r="L37" s="83"/>
      <c r="M37" s="82"/>
      <c r="N37" s="82"/>
    </row>
    <row r="38" spans="2:14" ht="12" customHeight="1">
      <c r="B38" s="68" t="s">
        <v>612</v>
      </c>
      <c r="C38" s="69" t="s">
        <v>573</v>
      </c>
      <c r="D38" s="70" t="s">
        <v>594</v>
      </c>
      <c r="E38" s="69" t="s">
        <v>544</v>
      </c>
      <c r="F38" s="71" t="s">
        <v>595</v>
      </c>
      <c r="G38" s="628">
        <v>9.9</v>
      </c>
      <c r="H38" s="628">
        <v>15.16</v>
      </c>
      <c r="I38" s="629" t="s">
        <v>1049</v>
      </c>
      <c r="J38" s="628">
        <v>0.20069999999999999</v>
      </c>
      <c r="L38" s="83"/>
      <c r="M38" s="82"/>
      <c r="N38" s="82"/>
    </row>
    <row r="39" spans="2:14" ht="12.75" customHeight="1">
      <c r="B39" s="61" t="s">
        <v>613</v>
      </c>
      <c r="C39" s="62" t="s">
        <v>573</v>
      </c>
      <c r="D39" s="63" t="s">
        <v>594</v>
      </c>
      <c r="E39" s="62" t="s">
        <v>544</v>
      </c>
      <c r="F39" s="64" t="s">
        <v>595</v>
      </c>
      <c r="G39" s="65">
        <v>19.899999999999999</v>
      </c>
      <c r="H39" s="65">
        <v>26.87</v>
      </c>
      <c r="I39" s="607" t="s">
        <v>1049</v>
      </c>
      <c r="J39" s="65">
        <v>0.2094</v>
      </c>
      <c r="L39" s="83"/>
      <c r="M39" s="82"/>
      <c r="N39" s="82"/>
    </row>
    <row r="40" spans="2:14" ht="12" customHeight="1">
      <c r="B40" s="68" t="s">
        <v>1070</v>
      </c>
      <c r="C40" s="69" t="s">
        <v>573</v>
      </c>
      <c r="D40" s="70" t="s">
        <v>594</v>
      </c>
      <c r="E40" s="69" t="s">
        <v>544</v>
      </c>
      <c r="F40" s="71" t="s">
        <v>595</v>
      </c>
      <c r="G40" s="628">
        <v>19.899999999999999</v>
      </c>
      <c r="H40" s="628">
        <v>26.87</v>
      </c>
      <c r="I40" s="629" t="s">
        <v>1044</v>
      </c>
      <c r="J40" s="628">
        <v>0.2094</v>
      </c>
      <c r="L40" s="83"/>
      <c r="M40" s="82"/>
      <c r="N40" s="82"/>
    </row>
    <row r="41" spans="2:14" ht="12.75" customHeight="1">
      <c r="B41" s="61" t="s">
        <v>1071</v>
      </c>
      <c r="C41" s="62" t="s">
        <v>573</v>
      </c>
      <c r="D41" s="63" t="s">
        <v>594</v>
      </c>
      <c r="E41" s="62" t="s">
        <v>544</v>
      </c>
      <c r="F41" s="64" t="s">
        <v>595</v>
      </c>
      <c r="G41" s="65">
        <v>19.899999999999999</v>
      </c>
      <c r="H41" s="65">
        <v>26.87</v>
      </c>
      <c r="I41" s="607" t="s">
        <v>1044</v>
      </c>
      <c r="J41" s="65">
        <v>0.2094</v>
      </c>
      <c r="L41" s="83"/>
      <c r="M41" s="82"/>
      <c r="N41" s="82"/>
    </row>
    <row r="42" spans="2:14" ht="12" customHeight="1">
      <c r="B42" s="68" t="s">
        <v>614</v>
      </c>
      <c r="C42" s="69" t="s">
        <v>573</v>
      </c>
      <c r="D42" s="70" t="s">
        <v>594</v>
      </c>
      <c r="E42" s="69" t="s">
        <v>544</v>
      </c>
      <c r="F42" s="71" t="s">
        <v>595</v>
      </c>
      <c r="G42" s="628">
        <v>19.899999999999999</v>
      </c>
      <c r="H42" s="628">
        <v>23.09</v>
      </c>
      <c r="I42" s="629" t="s">
        <v>1049</v>
      </c>
      <c r="J42" s="628">
        <v>0.2094</v>
      </c>
      <c r="L42" s="83"/>
      <c r="M42" s="82"/>
      <c r="N42" s="82"/>
    </row>
    <row r="43" spans="2:14" ht="12.75" customHeight="1">
      <c r="B43" s="61" t="s">
        <v>1072</v>
      </c>
      <c r="C43" s="69" t="s">
        <v>573</v>
      </c>
      <c r="D43" s="70" t="s">
        <v>594</v>
      </c>
      <c r="E43" s="69" t="s">
        <v>544</v>
      </c>
      <c r="F43" s="71" t="s">
        <v>595</v>
      </c>
      <c r="G43" s="65">
        <v>19.899999999999999</v>
      </c>
      <c r="H43" s="65">
        <v>23.2</v>
      </c>
      <c r="I43" s="607" t="s">
        <v>1044</v>
      </c>
      <c r="J43" s="65">
        <v>0.2094</v>
      </c>
      <c r="L43" s="83"/>
      <c r="M43" s="82"/>
      <c r="N43" s="82"/>
    </row>
    <row r="44" spans="2:14" ht="12" customHeight="1">
      <c r="B44" s="68" t="s">
        <v>1073</v>
      </c>
      <c r="C44" s="69" t="s">
        <v>573</v>
      </c>
      <c r="D44" s="70" t="s">
        <v>594</v>
      </c>
      <c r="E44" s="69" t="s">
        <v>544</v>
      </c>
      <c r="F44" s="71" t="s">
        <v>595</v>
      </c>
      <c r="G44" s="628">
        <v>19.899999999999999</v>
      </c>
      <c r="H44" s="628">
        <v>22.9</v>
      </c>
      <c r="I44" s="629" t="s">
        <v>1044</v>
      </c>
      <c r="J44" s="628">
        <v>0.2094</v>
      </c>
      <c r="L44" s="83"/>
      <c r="M44" s="82"/>
      <c r="N44" s="82"/>
    </row>
    <row r="45" spans="2:14" ht="12.75" customHeight="1">
      <c r="B45" s="61" t="s">
        <v>615</v>
      </c>
      <c r="C45" s="62" t="s">
        <v>573</v>
      </c>
      <c r="D45" s="63" t="s">
        <v>594</v>
      </c>
      <c r="E45" s="62" t="s">
        <v>544</v>
      </c>
      <c r="F45" s="64" t="s">
        <v>595</v>
      </c>
      <c r="G45" s="65">
        <v>19.899999999999999</v>
      </c>
      <c r="H45" s="65">
        <v>24.06</v>
      </c>
      <c r="I45" s="607" t="s">
        <v>1049</v>
      </c>
      <c r="J45" s="65">
        <v>0.2094</v>
      </c>
      <c r="L45" s="83"/>
      <c r="M45" s="82"/>
      <c r="N45" s="82"/>
    </row>
    <row r="46" spans="2:14" ht="12" customHeight="1">
      <c r="B46" s="68" t="s">
        <v>616</v>
      </c>
      <c r="C46" s="69" t="s">
        <v>573</v>
      </c>
      <c r="D46" s="70" t="s">
        <v>594</v>
      </c>
      <c r="E46" s="69" t="s">
        <v>544</v>
      </c>
      <c r="F46" s="71" t="s">
        <v>595</v>
      </c>
      <c r="G46" s="628">
        <v>19.899999999999999</v>
      </c>
      <c r="H46" s="628">
        <v>24.88</v>
      </c>
      <c r="I46" s="629" t="s">
        <v>1049</v>
      </c>
      <c r="J46" s="628">
        <v>0.2094</v>
      </c>
      <c r="L46" s="83"/>
      <c r="M46" s="82"/>
      <c r="N46" s="82"/>
    </row>
    <row r="47" spans="2:14" ht="12.75" customHeight="1">
      <c r="B47" s="61" t="s">
        <v>617</v>
      </c>
      <c r="C47" s="62" t="s">
        <v>573</v>
      </c>
      <c r="D47" s="63" t="s">
        <v>594</v>
      </c>
      <c r="E47" s="62" t="s">
        <v>544</v>
      </c>
      <c r="F47" s="64" t="s">
        <v>595</v>
      </c>
      <c r="G47" s="65">
        <v>19.899999999999999</v>
      </c>
      <c r="H47" s="65">
        <v>26.02</v>
      </c>
      <c r="I47" s="607" t="s">
        <v>1049</v>
      </c>
      <c r="J47" s="65">
        <v>0.2094</v>
      </c>
      <c r="L47" s="83"/>
      <c r="M47" s="82"/>
      <c r="N47" s="82"/>
    </row>
    <row r="48" spans="2:14" ht="12" customHeight="1">
      <c r="B48" s="68" t="s">
        <v>618</v>
      </c>
      <c r="C48" s="69" t="s">
        <v>573</v>
      </c>
      <c r="D48" s="70" t="s">
        <v>61</v>
      </c>
      <c r="E48" s="69" t="s">
        <v>544</v>
      </c>
      <c r="F48" s="71" t="s">
        <v>595</v>
      </c>
      <c r="G48" s="628">
        <v>9.9</v>
      </c>
      <c r="H48" s="628">
        <f>+G48/0.8</f>
        <v>12.375</v>
      </c>
      <c r="I48" s="629" t="s">
        <v>1048</v>
      </c>
      <c r="J48" s="628">
        <v>0.2</v>
      </c>
      <c r="L48" s="83"/>
      <c r="M48" s="82"/>
      <c r="N48" s="82"/>
    </row>
    <row r="49" spans="2:14" ht="12.75" customHeight="1">
      <c r="B49" s="61" t="s">
        <v>619</v>
      </c>
      <c r="C49" s="62" t="s">
        <v>620</v>
      </c>
      <c r="D49" s="63" t="s">
        <v>61</v>
      </c>
      <c r="E49" s="62" t="s">
        <v>544</v>
      </c>
      <c r="F49" s="64" t="s">
        <v>595</v>
      </c>
      <c r="G49" s="65">
        <v>9.65</v>
      </c>
      <c r="H49" s="65">
        <f>+G49/0.8</f>
        <v>12.0625</v>
      </c>
      <c r="I49" s="607" t="s">
        <v>1041</v>
      </c>
      <c r="J49" s="65">
        <v>0.2</v>
      </c>
      <c r="L49" s="83"/>
      <c r="M49" s="82"/>
      <c r="N49" s="82"/>
    </row>
    <row r="50" spans="2:14" ht="12" customHeight="1">
      <c r="B50" s="68" t="s">
        <v>621</v>
      </c>
      <c r="C50" s="69" t="s">
        <v>573</v>
      </c>
      <c r="D50" s="70" t="s">
        <v>33</v>
      </c>
      <c r="E50" s="69" t="s">
        <v>622</v>
      </c>
      <c r="F50" s="71" t="s">
        <v>623</v>
      </c>
      <c r="G50" s="628">
        <v>164</v>
      </c>
      <c r="H50" s="628"/>
      <c r="I50" s="629"/>
      <c r="J50" s="628">
        <v>0.117105800086566</v>
      </c>
      <c r="L50" s="83"/>
      <c r="M50" s="82"/>
      <c r="N50" s="82"/>
    </row>
    <row r="51" spans="2:14" ht="12.75" customHeight="1">
      <c r="B51" s="61" t="s">
        <v>624</v>
      </c>
      <c r="C51" s="62" t="s">
        <v>573</v>
      </c>
      <c r="D51" s="63" t="s">
        <v>625</v>
      </c>
      <c r="E51" s="62" t="s">
        <v>622</v>
      </c>
      <c r="F51" s="64" t="s">
        <v>626</v>
      </c>
      <c r="G51" s="65">
        <v>200</v>
      </c>
      <c r="H51" s="65"/>
      <c r="I51" s="607" t="s">
        <v>1027</v>
      </c>
      <c r="J51" s="65">
        <v>0.212602482853881</v>
      </c>
      <c r="L51" s="83"/>
      <c r="M51" s="82"/>
      <c r="N51" s="82"/>
    </row>
    <row r="52" spans="2:14" ht="12" customHeight="1">
      <c r="B52" s="68" t="s">
        <v>627</v>
      </c>
      <c r="C52" s="69" t="s">
        <v>620</v>
      </c>
      <c r="D52" s="70" t="s">
        <v>628</v>
      </c>
      <c r="E52" s="69" t="s">
        <v>622</v>
      </c>
      <c r="F52" s="71" t="s">
        <v>629</v>
      </c>
      <c r="G52" s="628">
        <v>87</v>
      </c>
      <c r="H52" s="628"/>
      <c r="I52" s="629"/>
      <c r="J52" s="628"/>
      <c r="L52" s="83"/>
      <c r="M52" s="82"/>
      <c r="N52" s="82"/>
    </row>
    <row r="53" spans="2:14" ht="12.75" customHeight="1">
      <c r="B53" s="61" t="s">
        <v>630</v>
      </c>
      <c r="C53" s="62" t="s">
        <v>620</v>
      </c>
      <c r="D53" s="63" t="s">
        <v>628</v>
      </c>
      <c r="E53" s="62" t="s">
        <v>622</v>
      </c>
      <c r="F53" s="64" t="s">
        <v>631</v>
      </c>
      <c r="G53" s="65">
        <v>34</v>
      </c>
      <c r="H53" s="65"/>
      <c r="I53" s="607"/>
      <c r="J53" s="65"/>
      <c r="L53" s="83"/>
      <c r="M53" s="82"/>
      <c r="N53" s="82"/>
    </row>
    <row r="54" spans="2:14" ht="12" customHeight="1">
      <c r="B54" s="68" t="s">
        <v>632</v>
      </c>
      <c r="C54" s="69" t="s">
        <v>633</v>
      </c>
      <c r="D54" s="70" t="s">
        <v>634</v>
      </c>
      <c r="E54" s="69" t="s">
        <v>575</v>
      </c>
      <c r="F54" s="71" t="s">
        <v>576</v>
      </c>
      <c r="G54" s="628">
        <v>19.78</v>
      </c>
      <c r="H54" s="628"/>
      <c r="I54" s="629"/>
      <c r="J54" s="628"/>
      <c r="L54" s="83"/>
      <c r="M54" s="82"/>
      <c r="N54" s="82"/>
    </row>
    <row r="55" spans="2:14" ht="12.75" customHeight="1">
      <c r="B55" s="61" t="s">
        <v>635</v>
      </c>
      <c r="C55" s="62" t="s">
        <v>573</v>
      </c>
      <c r="D55" s="63" t="s">
        <v>332</v>
      </c>
      <c r="E55" s="62" t="s">
        <v>544</v>
      </c>
      <c r="F55" s="64" t="s">
        <v>636</v>
      </c>
      <c r="G55" s="65">
        <v>7.68</v>
      </c>
      <c r="H55" s="65">
        <f>+G55/0.8</f>
        <v>9.6</v>
      </c>
      <c r="I55" s="607"/>
      <c r="J55" s="65"/>
      <c r="L55" s="83"/>
      <c r="M55" s="82"/>
      <c r="N55" s="82"/>
    </row>
    <row r="56" spans="2:14" ht="12" customHeight="1">
      <c r="B56" s="68" t="s">
        <v>637</v>
      </c>
      <c r="C56" s="69" t="s">
        <v>573</v>
      </c>
      <c r="D56" s="70" t="s">
        <v>61</v>
      </c>
      <c r="E56" s="69" t="s">
        <v>544</v>
      </c>
      <c r="F56" s="71" t="s">
        <v>638</v>
      </c>
      <c r="G56" s="628">
        <v>27.04</v>
      </c>
      <c r="H56" s="628"/>
      <c r="I56" s="629"/>
      <c r="J56" s="628">
        <v>0.2</v>
      </c>
      <c r="L56" s="83"/>
      <c r="M56" s="82"/>
      <c r="N56" s="82"/>
    </row>
    <row r="57" spans="2:14" ht="12.75" customHeight="1">
      <c r="B57" s="61" t="s">
        <v>639</v>
      </c>
      <c r="C57" s="62" t="s">
        <v>573</v>
      </c>
      <c r="D57" s="63" t="s">
        <v>61</v>
      </c>
      <c r="E57" s="62" t="s">
        <v>544</v>
      </c>
      <c r="F57" s="64" t="s">
        <v>640</v>
      </c>
      <c r="G57" s="65">
        <v>80.56</v>
      </c>
      <c r="H57" s="65"/>
      <c r="I57" s="607"/>
      <c r="J57" s="65">
        <v>0.2</v>
      </c>
      <c r="L57" s="83"/>
      <c r="M57" s="82"/>
      <c r="N57" s="82"/>
    </row>
    <row r="58" spans="2:14" ht="12" customHeight="1">
      <c r="B58" s="84"/>
      <c r="C58" s="85"/>
      <c r="D58" s="86"/>
      <c r="E58" s="85"/>
      <c r="F58" s="87"/>
      <c r="G58" s="88"/>
      <c r="H58" s="88"/>
      <c r="I58" s="88"/>
      <c r="J58" s="611"/>
      <c r="K58" s="82"/>
      <c r="L58" s="82"/>
      <c r="M58" s="82"/>
      <c r="N58" s="82"/>
    </row>
    <row r="59" spans="2:14" ht="12" customHeight="1">
      <c r="B59" s="84"/>
      <c r="C59" s="85"/>
      <c r="D59" s="86"/>
      <c r="E59" s="85"/>
      <c r="F59" s="87"/>
      <c r="G59" s="88"/>
      <c r="H59" s="88"/>
      <c r="I59" s="88"/>
      <c r="J59" s="611"/>
      <c r="K59" s="82"/>
      <c r="L59" s="82"/>
      <c r="M59" s="82"/>
      <c r="N59" s="82"/>
    </row>
    <row r="60" spans="2:14" ht="13.5" customHeight="1">
      <c r="B60" s="89" t="s">
        <v>641</v>
      </c>
      <c r="C60" s="46"/>
      <c r="D60" s="2"/>
      <c r="G60" s="90"/>
      <c r="H60" s="45"/>
      <c r="I60" s="45"/>
      <c r="J60" s="612"/>
    </row>
    <row r="61" spans="2:14" ht="13.5" customHeight="1">
      <c r="B61" s="2" t="s">
        <v>642</v>
      </c>
      <c r="C61" s="46"/>
      <c r="D61" s="2"/>
      <c r="G61" s="91"/>
      <c r="H61" s="45"/>
      <c r="I61" s="45"/>
      <c r="J61" s="612"/>
    </row>
    <row r="62" spans="2:14" ht="13.5" customHeight="1">
      <c r="C62" s="46"/>
      <c r="D62" s="2"/>
      <c r="G62" s="48"/>
      <c r="I62" s="32"/>
      <c r="J62" s="613"/>
    </row>
    <row r="63" spans="2:14" ht="13.5" customHeight="1">
      <c r="B63" s="7" t="s">
        <v>643</v>
      </c>
      <c r="C63" s="46"/>
      <c r="D63" s="2"/>
      <c r="G63" s="48"/>
    </row>
    <row r="64" spans="2:14" s="92" customFormat="1" ht="26.25" customHeight="1">
      <c r="B64" s="93" t="s">
        <v>644</v>
      </c>
      <c r="C64" s="93" t="s">
        <v>645</v>
      </c>
      <c r="D64" s="93" t="s">
        <v>646</v>
      </c>
      <c r="E64" s="93" t="s">
        <v>647</v>
      </c>
      <c r="F64" s="94" t="s">
        <v>648</v>
      </c>
      <c r="G64" s="93" t="s">
        <v>649</v>
      </c>
      <c r="H64" s="93" t="s">
        <v>650</v>
      </c>
      <c r="I64" s="2"/>
      <c r="J64" s="605"/>
      <c r="K64" s="2"/>
    </row>
    <row r="65" spans="2:10" ht="13.5" customHeight="1">
      <c r="B65" s="95" t="s">
        <v>651</v>
      </c>
      <c r="C65" s="96">
        <v>43497</v>
      </c>
      <c r="D65" s="97">
        <v>1.5100000000000001E-2</v>
      </c>
      <c r="E65" s="98">
        <v>1664398175</v>
      </c>
      <c r="F65" s="99">
        <v>49</v>
      </c>
      <c r="G65" s="100" t="s">
        <v>652</v>
      </c>
      <c r="H65" s="100">
        <v>52200</v>
      </c>
    </row>
    <row r="66" spans="2:10" ht="13.5" customHeight="1">
      <c r="B66" s="34" t="s">
        <v>653</v>
      </c>
      <c r="C66" s="101">
        <v>43497</v>
      </c>
      <c r="D66" s="102">
        <v>1.5100000000000001E-2</v>
      </c>
      <c r="E66" s="103">
        <v>792932935</v>
      </c>
      <c r="F66" s="104">
        <v>48</v>
      </c>
      <c r="G66" s="105" t="s">
        <v>652</v>
      </c>
      <c r="H66" s="105">
        <v>45260</v>
      </c>
    </row>
    <row r="67" spans="2:10" ht="13.5" customHeight="1">
      <c r="B67" s="95" t="s">
        <v>654</v>
      </c>
      <c r="C67" s="96">
        <v>43497</v>
      </c>
      <c r="D67" s="97">
        <v>1.5100000000000001E-2</v>
      </c>
      <c r="E67" s="98">
        <v>83756915</v>
      </c>
      <c r="F67" s="99">
        <v>48</v>
      </c>
      <c r="G67" s="100" t="s">
        <v>652</v>
      </c>
      <c r="H67" s="100">
        <v>45260</v>
      </c>
    </row>
    <row r="68" spans="2:10" ht="13.5" customHeight="1">
      <c r="B68" s="34" t="s">
        <v>655</v>
      </c>
      <c r="C68" s="101">
        <v>39600</v>
      </c>
      <c r="D68" s="102">
        <v>1.3998E-2</v>
      </c>
      <c r="E68" s="103">
        <v>49999890</v>
      </c>
      <c r="F68" s="104">
        <v>24</v>
      </c>
      <c r="G68" s="105" t="s">
        <v>656</v>
      </c>
      <c r="H68" s="105">
        <v>49278</v>
      </c>
    </row>
    <row r="69" spans="2:10" ht="13.5" customHeight="1">
      <c r="B69" s="95" t="s">
        <v>655</v>
      </c>
      <c r="C69" s="96">
        <v>43497</v>
      </c>
      <c r="D69" s="97">
        <v>1.5100000000000001E-2</v>
      </c>
      <c r="E69" s="98">
        <v>5327540</v>
      </c>
      <c r="F69" s="99">
        <v>48</v>
      </c>
      <c r="G69" s="100" t="s">
        <v>652</v>
      </c>
      <c r="H69" s="100">
        <v>45260</v>
      </c>
    </row>
    <row r="70" spans="2:10" ht="13.5" customHeight="1">
      <c r="B70" s="34" t="s">
        <v>657</v>
      </c>
      <c r="C70" s="101">
        <v>43497</v>
      </c>
      <c r="D70" s="102">
        <v>1.5100000000000001E-2</v>
      </c>
      <c r="E70" s="103">
        <v>1331686440</v>
      </c>
      <c r="F70" s="104">
        <v>48</v>
      </c>
      <c r="G70" s="105" t="s">
        <v>652</v>
      </c>
      <c r="H70" s="105">
        <v>45260</v>
      </c>
    </row>
    <row r="71" spans="2:10" ht="13.5" customHeight="1">
      <c r="B71" s="95" t="s">
        <v>658</v>
      </c>
      <c r="C71" s="96">
        <v>43497</v>
      </c>
      <c r="D71" s="97">
        <v>1.5100000000000001E-2</v>
      </c>
      <c r="E71" s="98">
        <v>37178900</v>
      </c>
      <c r="F71" s="99">
        <v>48</v>
      </c>
      <c r="G71" s="100" t="s">
        <v>652</v>
      </c>
      <c r="H71" s="100">
        <v>45260</v>
      </c>
    </row>
    <row r="72" spans="2:10" ht="13.5" customHeight="1">
      <c r="B72" s="34" t="s">
        <v>659</v>
      </c>
      <c r="C72" s="101">
        <v>43497</v>
      </c>
      <c r="D72" s="102">
        <v>1.5100000000000001E-2</v>
      </c>
      <c r="E72" s="103">
        <v>635585815</v>
      </c>
      <c r="F72" s="104">
        <v>48</v>
      </c>
      <c r="G72" s="105" t="s">
        <v>652</v>
      </c>
      <c r="H72" s="105">
        <v>45260</v>
      </c>
    </row>
    <row r="73" spans="2:10" ht="13.5" customHeight="1">
      <c r="C73" s="46"/>
      <c r="D73" s="2"/>
      <c r="E73" s="13"/>
    </row>
    <row r="74" spans="2:10" ht="13.5" customHeight="1">
      <c r="B74" s="7" t="s">
        <v>660</v>
      </c>
      <c r="C74" s="46"/>
      <c r="D74" s="2"/>
    </row>
    <row r="75" spans="2:10" ht="21" customHeight="1">
      <c r="B75" s="106" t="s">
        <v>644</v>
      </c>
      <c r="C75" s="93" t="s">
        <v>647</v>
      </c>
      <c r="D75" s="93" t="s">
        <v>646</v>
      </c>
      <c r="E75" s="93" t="s">
        <v>649</v>
      </c>
      <c r="F75" s="93" t="s">
        <v>650</v>
      </c>
    </row>
    <row r="76" spans="2:10" s="26" customFormat="1" ht="22.5" customHeight="1">
      <c r="B76" s="107" t="s">
        <v>653</v>
      </c>
      <c r="C76" s="108">
        <v>685852308.87391996</v>
      </c>
      <c r="D76" s="99">
        <v>1.5100000000000001E-2</v>
      </c>
      <c r="E76" s="109" t="s">
        <v>661</v>
      </c>
      <c r="F76" s="109" t="s">
        <v>662</v>
      </c>
      <c r="H76" s="110"/>
      <c r="I76" s="110"/>
      <c r="J76" s="614"/>
    </row>
    <row r="77" spans="2:10" s="26" customFormat="1" ht="22.5" customHeight="1">
      <c r="B77" s="111" t="s">
        <v>654</v>
      </c>
      <c r="C77" s="112">
        <v>74701938.766120002</v>
      </c>
      <c r="D77" s="104">
        <v>1.5100000000000001E-2</v>
      </c>
      <c r="E77" s="113" t="s">
        <v>661</v>
      </c>
      <c r="F77" s="113" t="s">
        <v>662</v>
      </c>
      <c r="H77" s="110"/>
      <c r="I77" s="110"/>
      <c r="J77" s="614"/>
    </row>
    <row r="78" spans="2:10" s="26" customFormat="1" ht="22.5" customHeight="1">
      <c r="B78" s="107" t="s">
        <v>659</v>
      </c>
      <c r="C78" s="108">
        <v>500492294.84807998</v>
      </c>
      <c r="D78" s="99">
        <v>1.5100000000000001E-2</v>
      </c>
      <c r="E78" s="109" t="s">
        <v>661</v>
      </c>
      <c r="F78" s="109" t="s">
        <v>662</v>
      </c>
      <c r="H78" s="110"/>
      <c r="I78" s="110"/>
      <c r="J78" s="614"/>
    </row>
    <row r="79" spans="2:10" s="26" customFormat="1" ht="22.5" customHeight="1">
      <c r="B79" s="111" t="s">
        <v>658</v>
      </c>
      <c r="C79" s="112">
        <v>35673271.780079998</v>
      </c>
      <c r="D79" s="104">
        <v>1.5100000000000001E-2</v>
      </c>
      <c r="E79" s="113" t="s">
        <v>661</v>
      </c>
      <c r="F79" s="113" t="s">
        <v>662</v>
      </c>
      <c r="H79" s="110"/>
      <c r="I79" s="110"/>
      <c r="J79" s="614"/>
    </row>
    <row r="80" spans="2:10" s="26" customFormat="1" ht="22.5" customHeight="1">
      <c r="B80" s="107" t="s">
        <v>655</v>
      </c>
      <c r="C80" s="108">
        <v>7149247.3765700003</v>
      </c>
      <c r="D80" s="99">
        <v>1.5100000000000001E-2</v>
      </c>
      <c r="E80" s="109" t="s">
        <v>661</v>
      </c>
      <c r="F80" s="109" t="s">
        <v>662</v>
      </c>
      <c r="H80" s="110"/>
      <c r="I80" s="110"/>
      <c r="J80" s="614"/>
    </row>
    <row r="81" spans="2:10" s="26" customFormat="1" ht="22.5" customHeight="1">
      <c r="B81" s="111" t="s">
        <v>663</v>
      </c>
      <c r="C81" s="112">
        <v>974813773.15082002</v>
      </c>
      <c r="D81" s="104">
        <v>1.5100000000000001E-2</v>
      </c>
      <c r="E81" s="113" t="s">
        <v>661</v>
      </c>
      <c r="F81" s="113" t="s">
        <v>662</v>
      </c>
      <c r="H81" s="110"/>
      <c r="I81" s="110"/>
      <c r="J81" s="614"/>
    </row>
    <row r="82" spans="2:10" ht="13.5" customHeight="1">
      <c r="C82" s="46"/>
      <c r="D82" s="2"/>
    </row>
    <row r="83" spans="2:10" ht="13.5" customHeight="1">
      <c r="B83" s="7" t="s">
        <v>664</v>
      </c>
      <c r="C83" s="46"/>
      <c r="D83" s="2"/>
    </row>
    <row r="84" spans="2:10" ht="21" customHeight="1">
      <c r="B84" s="106" t="s">
        <v>644</v>
      </c>
      <c r="C84" s="93" t="s">
        <v>647</v>
      </c>
      <c r="D84" s="93" t="s">
        <v>646</v>
      </c>
      <c r="E84" s="93" t="s">
        <v>649</v>
      </c>
      <c r="F84" s="93" t="s">
        <v>650</v>
      </c>
    </row>
    <row r="85" spans="2:10" s="26" customFormat="1" ht="22.5" customHeight="1">
      <c r="B85" s="107" t="s">
        <v>653</v>
      </c>
      <c r="C85" s="108">
        <v>704299600.14387405</v>
      </c>
      <c r="D85" s="99">
        <v>1.5100000000000001E-2</v>
      </c>
      <c r="E85" s="109" t="s">
        <v>665</v>
      </c>
      <c r="F85" s="109">
        <v>46356</v>
      </c>
      <c r="H85" s="110"/>
      <c r="I85" s="110"/>
      <c r="J85" s="614"/>
    </row>
    <row r="86" spans="2:10" s="26" customFormat="1" ht="22.5" customHeight="1">
      <c r="B86" s="111" t="s">
        <v>654</v>
      </c>
      <c r="C86" s="112">
        <v>79411316.596579</v>
      </c>
      <c r="D86" s="104">
        <v>1.5100000000000001E-2</v>
      </c>
      <c r="E86" s="113" t="s">
        <v>665</v>
      </c>
      <c r="F86" s="113">
        <v>46356</v>
      </c>
      <c r="H86" s="110"/>
      <c r="I86" s="110"/>
      <c r="J86" s="614"/>
    </row>
    <row r="87" spans="2:10" s="26" customFormat="1" ht="22.5" customHeight="1">
      <c r="B87" s="107" t="s">
        <v>659</v>
      </c>
      <c r="C87" s="108">
        <v>525475746.83921099</v>
      </c>
      <c r="D87" s="99">
        <v>1.5100000000000001E-2</v>
      </c>
      <c r="E87" s="109" t="s">
        <v>665</v>
      </c>
      <c r="F87" s="109">
        <v>46356</v>
      </c>
      <c r="H87" s="110"/>
      <c r="I87" s="110"/>
      <c r="J87" s="614"/>
    </row>
    <row r="88" spans="2:10" s="26" customFormat="1" ht="22.5" customHeight="1">
      <c r="B88" s="111" t="s">
        <v>658</v>
      </c>
      <c r="C88" s="112">
        <v>36116393.095774002</v>
      </c>
      <c r="D88" s="104">
        <v>1.5100000000000001E-2</v>
      </c>
      <c r="E88" s="113" t="s">
        <v>665</v>
      </c>
      <c r="F88" s="113">
        <v>46356</v>
      </c>
      <c r="H88" s="110"/>
      <c r="I88" s="110"/>
      <c r="J88" s="614"/>
    </row>
    <row r="89" spans="2:10" s="26" customFormat="1" ht="22.5" customHeight="1">
      <c r="B89" s="107" t="s">
        <v>655</v>
      </c>
      <c r="C89" s="108">
        <v>6852840.039229</v>
      </c>
      <c r="D89" s="99">
        <v>1.5100000000000001E-2</v>
      </c>
      <c r="E89" s="109" t="s">
        <v>665</v>
      </c>
      <c r="F89" s="109">
        <v>46356</v>
      </c>
      <c r="H89" s="110"/>
      <c r="I89" s="110"/>
      <c r="J89" s="614"/>
    </row>
    <row r="90" spans="2:10" s="26" customFormat="1" ht="22.5" customHeight="1">
      <c r="B90" s="111" t="s">
        <v>663</v>
      </c>
      <c r="C90" s="112">
        <v>1110905205.7005301</v>
      </c>
      <c r="D90" s="104">
        <v>1.5100000000000001E-2</v>
      </c>
      <c r="E90" s="113" t="s">
        <v>665</v>
      </c>
      <c r="F90" s="113">
        <v>46356</v>
      </c>
      <c r="H90" s="110"/>
      <c r="I90" s="110"/>
      <c r="J90" s="614"/>
    </row>
    <row r="91" spans="2:10" ht="13.5" customHeight="1">
      <c r="C91" s="46"/>
      <c r="D91" s="2"/>
    </row>
    <row r="92" spans="2:10" ht="13.5" customHeight="1">
      <c r="B92" s="7" t="s">
        <v>666</v>
      </c>
      <c r="C92" s="46"/>
      <c r="D92" s="2"/>
    </row>
    <row r="93" spans="2:10" ht="21" customHeight="1">
      <c r="B93" s="106" t="s">
        <v>644</v>
      </c>
      <c r="C93" s="93" t="s">
        <v>647</v>
      </c>
      <c r="D93" s="93" t="s">
        <v>646</v>
      </c>
      <c r="E93" s="93" t="s">
        <v>649</v>
      </c>
      <c r="F93" s="93" t="s">
        <v>650</v>
      </c>
    </row>
    <row r="94" spans="2:10" s="26" customFormat="1" ht="22.5" customHeight="1">
      <c r="B94" s="107" t="s">
        <v>653</v>
      </c>
      <c r="C94" s="108">
        <v>727401171.12585104</v>
      </c>
      <c r="D94" s="99">
        <v>1.5100000000000001E-2</v>
      </c>
      <c r="E94" s="109" t="s">
        <v>667</v>
      </c>
      <c r="F94" s="109">
        <v>46721</v>
      </c>
      <c r="H94" s="110"/>
      <c r="I94" s="110"/>
      <c r="J94" s="614"/>
    </row>
    <row r="95" spans="2:10" s="26" customFormat="1" ht="22.5" customHeight="1">
      <c r="B95" s="111" t="s">
        <v>654</v>
      </c>
      <c r="C95" s="112">
        <v>82016069.129099995</v>
      </c>
      <c r="D95" s="104">
        <v>1.5100000000000001E-2</v>
      </c>
      <c r="E95" s="113" t="s">
        <v>667</v>
      </c>
      <c r="F95" s="113">
        <v>46721</v>
      </c>
      <c r="H95" s="110"/>
      <c r="I95" s="110"/>
      <c r="J95" s="614"/>
    </row>
    <row r="96" spans="2:10" s="26" customFormat="1" ht="22.5" customHeight="1">
      <c r="B96" s="107" t="s">
        <v>659</v>
      </c>
      <c r="C96" s="108">
        <v>542711757.284814</v>
      </c>
      <c r="D96" s="99">
        <v>1.5100000000000001E-2</v>
      </c>
      <c r="E96" s="109" t="s">
        <v>667</v>
      </c>
      <c r="F96" s="109">
        <v>46721</v>
      </c>
      <c r="H96" s="110"/>
      <c r="I96" s="110"/>
      <c r="J96" s="614"/>
    </row>
    <row r="97" spans="2:10" s="26" customFormat="1" ht="22.5" customHeight="1">
      <c r="B97" s="111" t="s">
        <v>658</v>
      </c>
      <c r="C97" s="112">
        <v>37301038.690553002</v>
      </c>
      <c r="D97" s="104">
        <v>1.5100000000000001E-2</v>
      </c>
      <c r="E97" s="113" t="s">
        <v>667</v>
      </c>
      <c r="F97" s="113">
        <v>46721</v>
      </c>
      <c r="H97" s="110"/>
      <c r="I97" s="110"/>
      <c r="J97" s="614"/>
    </row>
    <row r="98" spans="2:10" s="26" customFormat="1" ht="22.5" customHeight="1">
      <c r="B98" s="107" t="s">
        <v>655</v>
      </c>
      <c r="C98" s="108">
        <v>7077618.4865859998</v>
      </c>
      <c r="D98" s="99">
        <v>1.5100000000000001E-2</v>
      </c>
      <c r="E98" s="109" t="s">
        <v>667</v>
      </c>
      <c r="F98" s="109">
        <v>46721</v>
      </c>
      <c r="H98" s="110"/>
      <c r="I98" s="110"/>
      <c r="J98" s="614"/>
    </row>
    <row r="99" spans="2:10" s="26" customFormat="1" ht="22.5" customHeight="1">
      <c r="B99" s="111" t="s">
        <v>663</v>
      </c>
      <c r="C99" s="112">
        <v>1147343754.6624999</v>
      </c>
      <c r="D99" s="104">
        <v>1.5100000000000001E-2</v>
      </c>
      <c r="E99" s="113" t="s">
        <v>667</v>
      </c>
      <c r="F99" s="113">
        <v>46721</v>
      </c>
      <c r="H99" s="110"/>
      <c r="I99" s="110"/>
      <c r="J99" s="614"/>
    </row>
    <row r="100" spans="2:10" ht="13.5" customHeight="1">
      <c r="C100" s="46"/>
      <c r="D100" s="2"/>
    </row>
    <row r="101" spans="2:10" ht="13.5" customHeight="1">
      <c r="C101" s="46"/>
      <c r="D101" s="2"/>
    </row>
    <row r="102" spans="2:10" ht="12.75" customHeight="1">
      <c r="B102" s="89" t="s">
        <v>668</v>
      </c>
      <c r="C102" s="114" t="s">
        <v>669</v>
      </c>
      <c r="D102" s="114" t="s">
        <v>670</v>
      </c>
      <c r="E102" s="114" t="s">
        <v>671</v>
      </c>
      <c r="F102" s="49"/>
      <c r="G102" s="85"/>
      <c r="H102" s="32"/>
      <c r="I102" s="32"/>
      <c r="J102" s="613"/>
    </row>
    <row r="103" spans="2:10" ht="12.75" customHeight="1">
      <c r="B103" s="84" t="s">
        <v>672</v>
      </c>
      <c r="C103" s="85" t="s">
        <v>673</v>
      </c>
      <c r="D103" s="115" t="s">
        <v>674</v>
      </c>
      <c r="E103" s="85" t="s">
        <v>675</v>
      </c>
      <c r="F103" s="49"/>
      <c r="G103" s="85"/>
      <c r="H103" s="32"/>
      <c r="I103" s="32"/>
      <c r="J103" s="613"/>
    </row>
    <row r="104" spans="2:10" ht="12.75" customHeight="1">
      <c r="B104" s="84"/>
      <c r="C104" s="85"/>
      <c r="D104" s="85"/>
      <c r="E104" s="85"/>
      <c r="F104" s="49"/>
      <c r="G104" s="85"/>
      <c r="H104" s="32"/>
      <c r="I104" s="32"/>
      <c r="J104" s="613"/>
    </row>
  </sheetData>
  <autoFilter ref="B4:H61" xr:uid="{00000000-0009-0000-0000-00000A000000}">
    <sortState xmlns:xlrd2="http://schemas.microsoft.com/office/spreadsheetml/2017/richdata2" ref="B5:H61">
      <sortCondition descending="1" ref="D5:D61"/>
    </sortState>
  </autoFilter>
  <mergeCells count="3">
    <mergeCell ref="L15:L16"/>
    <mergeCell ref="M15:M16"/>
    <mergeCell ref="N15:N16"/>
  </mergeCells>
  <phoneticPr fontId="41" type="noConversion"/>
  <hyperlinks>
    <hyperlink ref="B1" location="Contenido!A1" display="Volver a contenido" xr:uid="{00000000-0004-0000-0A00-000000000000}"/>
  </hyperlinks>
  <pageMargins left="0.7" right="0.7" top="0.75" bottom="0.75" header="0.511811023622047" footer="0.511811023622047"/>
  <pageSetup orientation="portrait" horizontalDpi="300" verticalDpi="300"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sheetPr>
  <dimension ref="B1:K23"/>
  <sheetViews>
    <sheetView showGridLines="0" zoomScaleNormal="100" workbookViewId="0">
      <pane xSplit="2" ySplit="3" topLeftCell="C6" activePane="bottomRight" state="frozen"/>
      <selection activeCell="B2" sqref="B2"/>
      <selection pane="topRight" activeCell="B2" sqref="B2"/>
      <selection pane="bottomLeft" activeCell="B2" sqref="B2"/>
      <selection pane="bottomRight" activeCell="B2" sqref="B2"/>
    </sheetView>
  </sheetViews>
  <sheetFormatPr baseColWidth="10" defaultColWidth="11.453125" defaultRowHeight="12.5"/>
  <cols>
    <col min="1" max="1" width="3" style="116" customWidth="1"/>
    <col min="2" max="2" width="49.7265625" style="116" customWidth="1"/>
    <col min="3" max="3" width="15.7265625" style="116" customWidth="1"/>
    <col min="4" max="4" width="15.54296875" style="116" customWidth="1"/>
    <col min="5" max="5" width="8.1796875" style="116" customWidth="1"/>
    <col min="6" max="6" width="16.90625" style="116" customWidth="1"/>
    <col min="7" max="7" width="14.7265625" style="117" customWidth="1"/>
    <col min="8" max="8" width="22" style="118" customWidth="1"/>
    <col min="9" max="9" width="22.1796875" style="116" customWidth="1"/>
    <col min="10" max="10" width="7.81640625" style="116" customWidth="1"/>
    <col min="11" max="11" width="68.90625" style="118" customWidth="1"/>
    <col min="12" max="16384" width="11.453125" style="116"/>
  </cols>
  <sheetData>
    <row r="1" spans="2:11" ht="13.5" customHeight="1">
      <c r="B1" s="5" t="s">
        <v>31</v>
      </c>
    </row>
    <row r="2" spans="2:11" ht="18" customHeight="1">
      <c r="B2" s="119" t="s">
        <v>676</v>
      </c>
      <c r="C2" s="120"/>
      <c r="D2" s="121"/>
      <c r="E2" s="121"/>
      <c r="F2" s="121"/>
      <c r="H2" s="121"/>
      <c r="I2" s="122"/>
      <c r="J2" s="120"/>
    </row>
    <row r="3" spans="2:11" s="123" customFormat="1" ht="25.5" customHeight="1">
      <c r="B3" s="124" t="s">
        <v>677</v>
      </c>
      <c r="C3" s="125" t="s">
        <v>678</v>
      </c>
      <c r="D3" s="126" t="s">
        <v>565</v>
      </c>
      <c r="E3" s="126" t="s">
        <v>679</v>
      </c>
      <c r="F3" s="127" t="s">
        <v>680</v>
      </c>
      <c r="G3" s="128" t="s">
        <v>681</v>
      </c>
      <c r="H3" s="127" t="s">
        <v>1068</v>
      </c>
      <c r="I3" s="129" t="s">
        <v>682</v>
      </c>
      <c r="J3" s="125" t="s">
        <v>683</v>
      </c>
      <c r="K3" s="130" t="s">
        <v>684</v>
      </c>
    </row>
    <row r="4" spans="2:11" s="123" customFormat="1" ht="12" hidden="1" customHeight="1">
      <c r="B4" s="131" t="s">
        <v>685</v>
      </c>
      <c r="C4" s="132" t="s">
        <v>686</v>
      </c>
      <c r="D4" s="133" t="s">
        <v>332</v>
      </c>
      <c r="E4" s="133" t="s">
        <v>333</v>
      </c>
      <c r="F4" s="134">
        <v>717715.61030950595</v>
      </c>
      <c r="G4" s="135">
        <v>1</v>
      </c>
      <c r="H4" s="136" t="s">
        <v>687</v>
      </c>
      <c r="I4" s="137" t="s">
        <v>138</v>
      </c>
      <c r="J4" s="137" t="s">
        <v>138</v>
      </c>
      <c r="K4" s="138" t="s">
        <v>688</v>
      </c>
    </row>
    <row r="5" spans="2:11" s="123" customFormat="1" ht="12" hidden="1" customHeight="1">
      <c r="B5" s="139" t="s">
        <v>689</v>
      </c>
      <c r="C5" s="140" t="s">
        <v>690</v>
      </c>
      <c r="D5" s="141" t="s">
        <v>332</v>
      </c>
      <c r="E5" s="141" t="s">
        <v>333</v>
      </c>
      <c r="F5" s="142">
        <v>826942.46326591005</v>
      </c>
      <c r="G5" s="143">
        <v>1</v>
      </c>
      <c r="H5" s="144" t="s">
        <v>687</v>
      </c>
      <c r="I5" s="145" t="s">
        <v>138</v>
      </c>
      <c r="J5" s="145" t="s">
        <v>138</v>
      </c>
      <c r="K5" s="146" t="s">
        <v>691</v>
      </c>
    </row>
    <row r="6" spans="2:11" s="123" customFormat="1" ht="27.75" customHeight="1">
      <c r="B6" s="131" t="s">
        <v>692</v>
      </c>
      <c r="C6" s="132" t="s">
        <v>693</v>
      </c>
      <c r="D6" s="133" t="s">
        <v>634</v>
      </c>
      <c r="E6" s="147" t="s">
        <v>694</v>
      </c>
      <c r="F6" s="148" t="s">
        <v>695</v>
      </c>
      <c r="G6" s="135">
        <v>1</v>
      </c>
      <c r="H6" s="138" t="s">
        <v>696</v>
      </c>
      <c r="I6" s="149">
        <v>218</v>
      </c>
      <c r="J6" s="150" t="s">
        <v>697</v>
      </c>
      <c r="K6" s="151" t="s">
        <v>698</v>
      </c>
    </row>
    <row r="7" spans="2:11" s="123" customFormat="1" ht="37.5">
      <c r="B7" s="152" t="s">
        <v>1064</v>
      </c>
      <c r="C7" s="140" t="s">
        <v>699</v>
      </c>
      <c r="D7" s="141" t="s">
        <v>700</v>
      </c>
      <c r="E7" s="141" t="s">
        <v>694</v>
      </c>
      <c r="F7" s="153" t="s">
        <v>701</v>
      </c>
      <c r="G7" s="803" t="s">
        <v>702</v>
      </c>
      <c r="H7" s="154" t="s">
        <v>703</v>
      </c>
      <c r="I7" s="155" t="s">
        <v>138</v>
      </c>
      <c r="J7" s="156" t="s">
        <v>138</v>
      </c>
      <c r="K7" s="146" t="s">
        <v>1063</v>
      </c>
    </row>
    <row r="8" spans="2:11" s="123" customFormat="1" ht="50">
      <c r="B8" s="131" t="s">
        <v>704</v>
      </c>
      <c r="C8" s="132" t="s">
        <v>573</v>
      </c>
      <c r="D8" s="133" t="s">
        <v>332</v>
      </c>
      <c r="E8" s="133" t="s">
        <v>694</v>
      </c>
      <c r="F8" s="157" t="s">
        <v>705</v>
      </c>
      <c r="G8" s="158" t="s">
        <v>706</v>
      </c>
      <c r="H8" s="151" t="s">
        <v>1060</v>
      </c>
      <c r="I8" s="159" t="s">
        <v>1061</v>
      </c>
      <c r="J8" s="150" t="s">
        <v>707</v>
      </c>
      <c r="K8" s="138" t="s">
        <v>1062</v>
      </c>
    </row>
    <row r="9" spans="2:11" s="123" customFormat="1" ht="89">
      <c r="B9" s="139" t="s">
        <v>708</v>
      </c>
      <c r="C9" s="152" t="s">
        <v>573</v>
      </c>
      <c r="D9" s="160" t="s">
        <v>58</v>
      </c>
      <c r="E9" s="161" t="s">
        <v>333</v>
      </c>
      <c r="F9" s="804" t="s">
        <v>1066</v>
      </c>
      <c r="G9" s="162" t="s">
        <v>709</v>
      </c>
      <c r="H9" s="146" t="s">
        <v>710</v>
      </c>
      <c r="I9" s="155" t="s">
        <v>138</v>
      </c>
      <c r="J9" s="145" t="s">
        <v>138</v>
      </c>
      <c r="K9" s="804" t="s">
        <v>1067</v>
      </c>
    </row>
    <row r="10" spans="2:11" s="123" customFormat="1" ht="25">
      <c r="B10" s="131" t="s">
        <v>711</v>
      </c>
      <c r="C10" s="132" t="s">
        <v>712</v>
      </c>
      <c r="D10" s="133" t="s">
        <v>332</v>
      </c>
      <c r="E10" s="147" t="s">
        <v>694</v>
      </c>
      <c r="F10" s="830">
        <v>429</v>
      </c>
      <c r="G10" s="135">
        <v>1</v>
      </c>
      <c r="H10" s="138"/>
      <c r="I10" s="134">
        <v>80</v>
      </c>
      <c r="J10" s="150" t="s">
        <v>697</v>
      </c>
      <c r="K10" s="831" t="s">
        <v>1065</v>
      </c>
    </row>
    <row r="11" spans="2:11" s="123" customFormat="1" ht="25">
      <c r="B11" s="152" t="s">
        <v>713</v>
      </c>
      <c r="C11" s="140" t="s">
        <v>712</v>
      </c>
      <c r="D11" s="141" t="s">
        <v>332</v>
      </c>
      <c r="E11" s="163" t="s">
        <v>694</v>
      </c>
      <c r="F11" s="830"/>
      <c r="G11" s="143">
        <v>1</v>
      </c>
      <c r="H11" s="146"/>
      <c r="I11" s="164">
        <v>250</v>
      </c>
      <c r="J11" s="156" t="s">
        <v>697</v>
      </c>
      <c r="K11" s="831"/>
    </row>
    <row r="12" spans="2:11" ht="12" customHeight="1">
      <c r="G12" s="165"/>
      <c r="H12" s="166"/>
    </row>
    <row r="13" spans="2:11" ht="12" customHeight="1">
      <c r="G13" s="167"/>
      <c r="H13" s="166"/>
    </row>
    <row r="14" spans="2:11" ht="12" customHeight="1">
      <c r="B14" s="168" t="s">
        <v>714</v>
      </c>
    </row>
    <row r="15" spans="2:11" ht="12" customHeight="1">
      <c r="B15" s="169" t="s">
        <v>715</v>
      </c>
    </row>
    <row r="17" spans="2:11" ht="12" customHeight="1">
      <c r="B17" s="168" t="s">
        <v>716</v>
      </c>
    </row>
    <row r="18" spans="2:11" ht="12" customHeight="1">
      <c r="B18" s="116" t="s">
        <v>717</v>
      </c>
    </row>
    <row r="19" spans="2:11" ht="12" customHeight="1">
      <c r="B19" s="116" t="s">
        <v>718</v>
      </c>
    </row>
    <row r="21" spans="2:11" ht="12" customHeight="1">
      <c r="B21" s="116" t="s">
        <v>719</v>
      </c>
      <c r="K21" s="170"/>
    </row>
    <row r="22" spans="2:11" ht="12" customHeight="1">
      <c r="K22" s="170"/>
    </row>
    <row r="23" spans="2:11" ht="25.5" customHeight="1">
      <c r="K23" s="170"/>
    </row>
  </sheetData>
  <mergeCells count="2">
    <mergeCell ref="F10:F11"/>
    <mergeCell ref="K10:K11"/>
  </mergeCells>
  <hyperlinks>
    <hyperlink ref="B1" location="Contenido!A1" display="Volver a contenido" xr:uid="{00000000-0004-0000-0B00-000000000000}"/>
  </hyperlinks>
  <pageMargins left="0.7" right="0.7" top="0.75" bottom="0.75"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13A2E1"/>
  </sheetPr>
  <dimension ref="B1:Q79"/>
  <sheetViews>
    <sheetView showGridLines="0" zoomScaleNormal="100" workbookViewId="0">
      <pane xSplit="3" ySplit="4" topLeftCell="D5" activePane="bottomRight" state="frozen"/>
      <selection pane="topRight" activeCell="D1" sqref="D1"/>
      <selection pane="bottomLeft" activeCell="A5" sqref="A5"/>
      <selection pane="bottomRight" activeCell="D45" sqref="D45"/>
    </sheetView>
  </sheetViews>
  <sheetFormatPr baseColWidth="10" defaultColWidth="11.453125" defaultRowHeight="10" outlineLevelRow="1"/>
  <cols>
    <col min="1" max="1" width="3" style="171" customWidth="1"/>
    <col min="2" max="2" width="34.81640625" style="171" customWidth="1"/>
    <col min="3" max="3" width="13.1796875" style="172" customWidth="1"/>
    <col min="4" max="5" width="11" style="173" customWidth="1"/>
    <col min="6" max="6" width="42.26953125" style="174" customWidth="1"/>
    <col min="7" max="16384" width="11.453125" style="171"/>
  </cols>
  <sheetData>
    <row r="1" spans="2:17" ht="12" customHeight="1">
      <c r="B1" s="1" t="s">
        <v>31</v>
      </c>
    </row>
    <row r="2" spans="2:17" ht="18" customHeight="1">
      <c r="B2" s="175" t="s">
        <v>720</v>
      </c>
    </row>
    <row r="4" spans="2:17" s="176" customFormat="1" ht="12" customHeight="1">
      <c r="C4" s="177" t="s">
        <v>721</v>
      </c>
      <c r="D4" s="178">
        <v>2020</v>
      </c>
      <c r="E4" s="178">
        <v>2021</v>
      </c>
      <c r="F4" s="179" t="s">
        <v>722</v>
      </c>
    </row>
    <row r="5" spans="2:17" ht="12" customHeight="1">
      <c r="B5" s="180" t="s">
        <v>723</v>
      </c>
      <c r="C5" s="181"/>
      <c r="D5" s="182"/>
      <c r="E5" s="182"/>
      <c r="F5" s="183"/>
      <c r="G5" s="184"/>
      <c r="H5" s="184"/>
      <c r="I5" s="184"/>
      <c r="J5" s="184"/>
      <c r="K5" s="184"/>
      <c r="L5" s="184"/>
      <c r="M5" s="184"/>
      <c r="N5" s="184"/>
    </row>
    <row r="6" spans="2:17" s="185" customFormat="1" ht="12" hidden="1" customHeight="1" outlineLevel="1">
      <c r="B6" s="185" t="s">
        <v>724</v>
      </c>
      <c r="C6" s="186">
        <v>1</v>
      </c>
      <c r="D6" s="186">
        <f>C6*(1+C7)</f>
        <v>1.0349999999999999</v>
      </c>
      <c r="E6" s="186">
        <f>D6*(1+D7)</f>
        <v>1.0712249999999999</v>
      </c>
      <c r="F6" s="187"/>
      <c r="G6" s="184"/>
      <c r="H6" s="184"/>
      <c r="I6" s="184"/>
      <c r="J6" s="184"/>
      <c r="K6" s="184"/>
      <c r="L6" s="184"/>
      <c r="M6" s="184"/>
      <c r="N6" s="184"/>
      <c r="O6" s="188"/>
      <c r="P6" s="188"/>
      <c r="Q6" s="188"/>
    </row>
    <row r="7" spans="2:17" s="189" customFormat="1" ht="12" hidden="1" customHeight="1" outlineLevel="1">
      <c r="B7" s="190" t="s">
        <v>725</v>
      </c>
      <c r="C7" s="191">
        <v>3.5000000000000003E-2</v>
      </c>
      <c r="D7" s="191">
        <v>3.5000000000000003E-2</v>
      </c>
      <c r="E7" s="191">
        <v>3.5000000000000003E-2</v>
      </c>
      <c r="F7" s="183"/>
      <c r="G7" s="184"/>
      <c r="H7" s="184"/>
      <c r="I7" s="184"/>
      <c r="J7" s="184"/>
      <c r="K7" s="184"/>
      <c r="L7" s="184"/>
      <c r="M7" s="184"/>
      <c r="N7" s="184"/>
      <c r="O7" s="192"/>
      <c r="P7" s="192"/>
      <c r="Q7" s="192"/>
    </row>
    <row r="8" spans="2:17" s="189" customFormat="1" ht="12" hidden="1" customHeight="1" outlineLevel="1">
      <c r="B8" s="185" t="s">
        <v>726</v>
      </c>
      <c r="C8" s="193">
        <v>3.44619556509164E-2</v>
      </c>
      <c r="D8" s="193">
        <v>3.3461955650916399E-2</v>
      </c>
      <c r="E8" s="193">
        <v>3.2461955650916398E-2</v>
      </c>
      <c r="F8" s="187"/>
      <c r="G8" s="184"/>
      <c r="H8" s="184"/>
      <c r="I8" s="184"/>
      <c r="J8" s="184"/>
      <c r="K8" s="184"/>
      <c r="L8" s="184"/>
      <c r="M8" s="184"/>
      <c r="N8" s="184"/>
      <c r="O8" s="192"/>
      <c r="P8" s="192"/>
      <c r="Q8" s="192"/>
    </row>
    <row r="9" spans="2:17" s="189" customFormat="1" ht="12" hidden="1" customHeight="1" outlineLevel="1">
      <c r="B9" s="190" t="s">
        <v>727</v>
      </c>
      <c r="C9" s="191">
        <v>0.02</v>
      </c>
      <c r="D9" s="191">
        <v>0.02</v>
      </c>
      <c r="E9" s="191">
        <v>0.02</v>
      </c>
      <c r="F9" s="183"/>
      <c r="G9" s="184"/>
      <c r="H9" s="184"/>
      <c r="I9" s="184"/>
      <c r="J9" s="184"/>
      <c r="K9" s="184"/>
      <c r="L9" s="184"/>
      <c r="M9" s="184"/>
      <c r="N9" s="184"/>
      <c r="O9" s="194"/>
      <c r="P9" s="194"/>
      <c r="Q9" s="194"/>
    </row>
    <row r="10" spans="2:17" s="185" customFormat="1" ht="12" hidden="1" customHeight="1" outlineLevel="1">
      <c r="B10" s="185" t="s">
        <v>728</v>
      </c>
      <c r="C10" s="195">
        <v>1</v>
      </c>
      <c r="D10" s="195">
        <v>1.02</v>
      </c>
      <c r="E10" s="195">
        <v>1.0404</v>
      </c>
      <c r="F10" s="187"/>
      <c r="G10" s="184"/>
      <c r="H10" s="184"/>
      <c r="I10" s="184"/>
      <c r="J10" s="184"/>
      <c r="K10" s="184"/>
      <c r="L10" s="184"/>
      <c r="M10" s="184"/>
      <c r="N10" s="184"/>
      <c r="O10" s="196"/>
      <c r="P10" s="196"/>
      <c r="Q10" s="196"/>
    </row>
    <row r="12" spans="2:17" ht="12" customHeight="1">
      <c r="B12" s="197" t="s">
        <v>332</v>
      </c>
    </row>
    <row r="14" spans="2:17" ht="12" customHeight="1">
      <c r="B14" s="198" t="s">
        <v>729</v>
      </c>
    </row>
    <row r="15" spans="2:17" ht="12" customHeight="1">
      <c r="B15" s="199" t="s">
        <v>730</v>
      </c>
      <c r="C15" s="200">
        <v>30</v>
      </c>
      <c r="D15" s="200"/>
      <c r="E15" s="200"/>
      <c r="F15" s="14"/>
    </row>
    <row r="16" spans="2:17" ht="12" customHeight="1">
      <c r="B16" s="201" t="s">
        <v>731</v>
      </c>
      <c r="C16" s="172">
        <f>2241296.1045032+153471</f>
        <v>2394767.1045031999</v>
      </c>
      <c r="D16" s="173">
        <f>C16*(1+D8)</f>
        <v>2474900.6951483595</v>
      </c>
      <c r="E16" s="173">
        <f>D16*(1+E$8)</f>
        <v>2555240.8117546877</v>
      </c>
    </row>
    <row r="17" spans="2:6" s="9" customFormat="1" ht="12" customHeight="1">
      <c r="B17" s="202" t="s">
        <v>732</v>
      </c>
      <c r="C17" s="200"/>
      <c r="D17" s="203">
        <f>+$C$16/$C$15</f>
        <v>79825.570150106665</v>
      </c>
      <c r="E17" s="203">
        <f>+$C$16/$C$15</f>
        <v>79825.570150106665</v>
      </c>
      <c r="F17" s="204"/>
    </row>
    <row r="18" spans="2:6" ht="12" customHeight="1">
      <c r="B18" s="205" t="s">
        <v>733</v>
      </c>
      <c r="D18" s="206">
        <f>+D16-D17</f>
        <v>2395075.1249982528</v>
      </c>
      <c r="E18" s="206">
        <f>+D18-D17</f>
        <v>2315249.5548481462</v>
      </c>
    </row>
    <row r="19" spans="2:6" ht="12" customHeight="1">
      <c r="B19" s="207" t="s">
        <v>734</v>
      </c>
      <c r="C19" s="208">
        <v>0.08</v>
      </c>
      <c r="D19" s="209">
        <f>+$C$19</f>
        <v>0.08</v>
      </c>
      <c r="E19" s="209">
        <f>+$C$19</f>
        <v>0.08</v>
      </c>
      <c r="F19" s="14"/>
    </row>
    <row r="20" spans="2:6" ht="12" customHeight="1">
      <c r="B20" s="205" t="s">
        <v>735</v>
      </c>
      <c r="D20" s="206">
        <f>+D16*D19</f>
        <v>197992.05561186877</v>
      </c>
      <c r="E20" s="206">
        <f>+E16*E19</f>
        <v>204419.26494037503</v>
      </c>
    </row>
    <row r="21" spans="2:6" ht="12" customHeight="1">
      <c r="B21" s="207" t="s">
        <v>736</v>
      </c>
      <c r="C21" s="210">
        <v>0.1179</v>
      </c>
      <c r="D21" s="210">
        <v>0.1164</v>
      </c>
      <c r="E21" s="210">
        <v>0.115</v>
      </c>
      <c r="F21" s="14"/>
    </row>
    <row r="22" spans="2:6" ht="12" customHeight="1">
      <c r="B22" s="171" t="s">
        <v>737</v>
      </c>
      <c r="D22" s="206">
        <f>(D18+D20)*D21</f>
        <v>301833.01982301817</v>
      </c>
      <c r="E22" s="206">
        <f>(E18+E20)*E21</f>
        <v>289761.91427567997</v>
      </c>
    </row>
    <row r="23" spans="2:6" s="9" customFormat="1" ht="12" customHeight="1">
      <c r="B23" s="38" t="s">
        <v>738</v>
      </c>
      <c r="C23" s="200">
        <v>89922</v>
      </c>
      <c r="D23" s="203">
        <f>+C23*(1+D$8)</f>
        <v>92930.965976041698</v>
      </c>
      <c r="E23" s="203">
        <f>+D23*(1+E$8)</f>
        <v>95947.686872152786</v>
      </c>
      <c r="F23" s="211" t="s">
        <v>739</v>
      </c>
    </row>
    <row r="24" spans="2:6" s="9" customFormat="1" ht="12" customHeight="1">
      <c r="B24" s="9" t="s">
        <v>740</v>
      </c>
      <c r="C24" s="172">
        <v>0</v>
      </c>
      <c r="D24" s="206">
        <v>0</v>
      </c>
      <c r="E24" s="206">
        <v>0</v>
      </c>
      <c r="F24" s="212" t="s">
        <v>741</v>
      </c>
    </row>
    <row r="25" spans="2:6" s="198" customFormat="1" ht="12" customHeight="1">
      <c r="B25" s="213" t="s">
        <v>742</v>
      </c>
      <c r="C25" s="214"/>
      <c r="D25" s="215">
        <f>+D22+D17+D23+D24</f>
        <v>474589.55594916653</v>
      </c>
      <c r="E25" s="215">
        <f>+E22+E17+E23+E24</f>
        <v>465535.17129793944</v>
      </c>
      <c r="F25" s="216"/>
    </row>
    <row r="27" spans="2:6" ht="12" customHeight="1">
      <c r="B27" s="198" t="s">
        <v>743</v>
      </c>
    </row>
    <row r="28" spans="2:6" ht="12" customHeight="1">
      <c r="B28" s="199" t="s">
        <v>730</v>
      </c>
      <c r="C28" s="200">
        <v>30</v>
      </c>
      <c r="D28" s="200"/>
      <c r="E28" s="200"/>
      <c r="F28" s="14"/>
    </row>
    <row r="29" spans="2:6" ht="12" customHeight="1">
      <c r="B29" s="201" t="s">
        <v>731</v>
      </c>
      <c r="C29" s="172">
        <v>1570863.3899411</v>
      </c>
      <c r="D29" s="173">
        <f>C29-D45</f>
        <v>1000863.3899411</v>
      </c>
      <c r="E29" s="173">
        <f>D29*(1+E$8)</f>
        <v>1033353.3729179939</v>
      </c>
    </row>
    <row r="30" spans="2:6" s="9" customFormat="1" ht="12" customHeight="1">
      <c r="B30" s="202" t="s">
        <v>732</v>
      </c>
      <c r="C30" s="200"/>
      <c r="D30" s="203">
        <f>+$C$29/$C$28</f>
        <v>52362.112998036668</v>
      </c>
      <c r="E30" s="203">
        <f>+$C$29/$C$28</f>
        <v>52362.112998036668</v>
      </c>
      <c r="F30" s="204"/>
    </row>
    <row r="31" spans="2:6" ht="12" customHeight="1">
      <c r="B31" s="205" t="s">
        <v>733</v>
      </c>
      <c r="D31" s="206">
        <f>+D29-D30</f>
        <v>948501.27694306336</v>
      </c>
      <c r="E31" s="206">
        <f>+D31-D30</f>
        <v>896139.1639450267</v>
      </c>
    </row>
    <row r="32" spans="2:6" ht="12" customHeight="1">
      <c r="B32" s="199" t="s">
        <v>734</v>
      </c>
      <c r="C32" s="208">
        <v>0.08</v>
      </c>
      <c r="D32" s="209">
        <f>+C32</f>
        <v>0.08</v>
      </c>
      <c r="E32" s="209">
        <f>+D32</f>
        <v>0.08</v>
      </c>
      <c r="F32" s="14"/>
    </row>
    <row r="33" spans="2:6" ht="12" customHeight="1">
      <c r="B33" s="205" t="str">
        <f>+$B$20</f>
        <v>Valor inversiones</v>
      </c>
      <c r="D33" s="206">
        <f>+D29*D32</f>
        <v>80069.071195288008</v>
      </c>
      <c r="E33" s="206">
        <f>+E29*E32</f>
        <v>82668.26983343951</v>
      </c>
    </row>
    <row r="34" spans="2:6" s="217" customFormat="1" ht="12" customHeight="1">
      <c r="B34" s="207" t="str">
        <f>+$B$21</f>
        <v>WACC (rai)</v>
      </c>
      <c r="C34" s="210"/>
      <c r="D34" s="218">
        <f>+D21</f>
        <v>0.1164</v>
      </c>
      <c r="E34" s="218">
        <f>+E21</f>
        <v>0.115</v>
      </c>
      <c r="F34" s="219"/>
    </row>
    <row r="35" spans="2:6" ht="12" customHeight="1">
      <c r="B35" s="171" t="s">
        <v>737</v>
      </c>
      <c r="D35" s="206">
        <f>+(D31+D33)*D34</f>
        <v>119725.5885233041</v>
      </c>
      <c r="E35" s="206">
        <f>+(E31+E33)*E34</f>
        <v>112562.85488452362</v>
      </c>
    </row>
    <row r="36" spans="2:6" ht="12" customHeight="1">
      <c r="B36" s="38" t="s">
        <v>738</v>
      </c>
      <c r="C36" s="200">
        <f>32111.464126/2</f>
        <v>16055.732062999999</v>
      </c>
      <c r="D36" s="203">
        <f>+$C$36</f>
        <v>16055.732062999999</v>
      </c>
      <c r="E36" s="203">
        <f>+$C$36</f>
        <v>16055.732062999999</v>
      </c>
      <c r="F36" s="204" t="s">
        <v>739</v>
      </c>
    </row>
    <row r="37" spans="2:6" ht="12" customHeight="1">
      <c r="B37" s="9" t="s">
        <v>740</v>
      </c>
      <c r="C37" s="172">
        <v>0</v>
      </c>
      <c r="D37" s="206">
        <v>0</v>
      </c>
      <c r="E37" s="206">
        <v>0</v>
      </c>
    </row>
    <row r="38" spans="2:6" s="198" customFormat="1" ht="12" customHeight="1">
      <c r="B38" s="213" t="s">
        <v>744</v>
      </c>
      <c r="C38" s="214"/>
      <c r="D38" s="215">
        <f>+D35+D30+D36+D37</f>
        <v>188143.43358434076</v>
      </c>
      <c r="E38" s="215">
        <f>+E35+E30+E36+E37</f>
        <v>180980.69994556028</v>
      </c>
      <c r="F38" s="216"/>
    </row>
    <row r="39" spans="2:6" ht="12" customHeight="1">
      <c r="B39" s="171" t="s">
        <v>745</v>
      </c>
      <c r="D39" s="173">
        <v>214295.790324</v>
      </c>
    </row>
    <row r="41" spans="2:6" ht="12" customHeight="1">
      <c r="B41" s="197" t="s">
        <v>58</v>
      </c>
    </row>
    <row r="42" spans="2:6" ht="12" customHeight="1">
      <c r="B42" s="197"/>
    </row>
    <row r="43" spans="2:6" ht="12" customHeight="1">
      <c r="B43" s="198" t="s">
        <v>746</v>
      </c>
    </row>
    <row r="44" spans="2:6" ht="12" customHeight="1">
      <c r="B44" s="199" t="s">
        <v>730</v>
      </c>
      <c r="C44" s="200">
        <v>30</v>
      </c>
      <c r="D44" s="200"/>
      <c r="E44" s="200"/>
      <c r="F44" s="14"/>
    </row>
    <row r="45" spans="2:6" ht="12" customHeight="1">
      <c r="B45" s="201" t="s">
        <v>731</v>
      </c>
      <c r="D45" s="172">
        <f>1000000-430000</f>
        <v>570000</v>
      </c>
      <c r="E45" s="173">
        <f>D45*(1+E$8)</f>
        <v>588503.31472102238</v>
      </c>
    </row>
    <row r="46" spans="2:6" s="9" customFormat="1" ht="12" customHeight="1">
      <c r="B46" s="202" t="s">
        <v>732</v>
      </c>
      <c r="C46" s="200"/>
      <c r="D46" s="203">
        <f>+$D$45/$C$44</f>
        <v>19000</v>
      </c>
      <c r="E46" s="203">
        <f>+$D$45/$C$44</f>
        <v>19000</v>
      </c>
      <c r="F46" s="204"/>
    </row>
    <row r="47" spans="2:6" ht="12" customHeight="1">
      <c r="B47" s="205" t="s">
        <v>733</v>
      </c>
      <c r="D47" s="206">
        <f>+D45-D46</f>
        <v>551000</v>
      </c>
      <c r="E47" s="206">
        <f>+D47-D46</f>
        <v>532000</v>
      </c>
    </row>
    <row r="48" spans="2:6" ht="12" customHeight="1">
      <c r="B48" s="199" t="s">
        <v>734</v>
      </c>
      <c r="C48" s="208">
        <v>0.04</v>
      </c>
      <c r="D48" s="209">
        <f>+C48</f>
        <v>0.04</v>
      </c>
      <c r="E48" s="209">
        <f>+D48</f>
        <v>0.04</v>
      </c>
      <c r="F48" s="14"/>
    </row>
    <row r="49" spans="2:6" ht="12" customHeight="1">
      <c r="B49" s="205" t="str">
        <f>+$B$20</f>
        <v>Valor inversiones</v>
      </c>
      <c r="D49" s="206">
        <f>+D45*D48</f>
        <v>22800</v>
      </c>
      <c r="E49" s="206">
        <f>+E45*E48</f>
        <v>23540.132588840897</v>
      </c>
    </row>
    <row r="50" spans="2:6" s="217" customFormat="1" ht="12" customHeight="1">
      <c r="B50" s="207" t="str">
        <f>+$B$21</f>
        <v>WACC (rai)</v>
      </c>
      <c r="C50" s="210"/>
      <c r="D50" s="218">
        <v>0.115</v>
      </c>
      <c r="E50" s="218">
        <f>+E21</f>
        <v>0.115</v>
      </c>
      <c r="F50" s="219"/>
    </row>
    <row r="51" spans="2:6" ht="12" customHeight="1">
      <c r="B51" s="171" t="s">
        <v>737</v>
      </c>
      <c r="D51" s="206">
        <f>+(D47+D49)*D50</f>
        <v>65987</v>
      </c>
      <c r="E51" s="206">
        <f>+(E47+E49)*E50</f>
        <v>63887.115247716705</v>
      </c>
    </row>
    <row r="52" spans="2:6" ht="12" customHeight="1">
      <c r="B52" s="38" t="s">
        <v>738</v>
      </c>
      <c r="C52" s="200">
        <f>32111.464126/2</f>
        <v>16055.732062999999</v>
      </c>
      <c r="D52" s="203">
        <f>+$C$52</f>
        <v>16055.732062999999</v>
      </c>
      <c r="E52" s="203">
        <f>+$C$52</f>
        <v>16055.732062999999</v>
      </c>
      <c r="F52" s="204" t="s">
        <v>739</v>
      </c>
    </row>
    <row r="53" spans="2:6" ht="12" customHeight="1">
      <c r="B53" s="9" t="s">
        <v>740</v>
      </c>
      <c r="C53" s="172">
        <v>0</v>
      </c>
      <c r="D53" s="206">
        <v>0</v>
      </c>
      <c r="E53" s="206">
        <v>0</v>
      </c>
    </row>
    <row r="54" spans="2:6" s="198" customFormat="1" ht="12" customHeight="1">
      <c r="B54" s="213" t="s">
        <v>744</v>
      </c>
      <c r="C54" s="214"/>
      <c r="D54" s="215">
        <f>+D51+D46+D52+D53</f>
        <v>101042.732063</v>
      </c>
      <c r="E54" s="215">
        <f>+E51+E46+E52+E53</f>
        <v>98942.847310716708</v>
      </c>
      <c r="F54" s="216"/>
    </row>
    <row r="55" spans="2:6" ht="12" customHeight="1">
      <c r="D55" s="173">
        <v>70000</v>
      </c>
    </row>
    <row r="57" spans="2:6" ht="12" customHeight="1">
      <c r="B57" s="198" t="s">
        <v>747</v>
      </c>
    </row>
    <row r="58" spans="2:6" ht="12" customHeight="1">
      <c r="B58" s="171" t="s">
        <v>748</v>
      </c>
    </row>
    <row r="62" spans="2:6" ht="12" customHeight="1">
      <c r="D62" s="220" t="s">
        <v>677</v>
      </c>
      <c r="E62" s="220" t="s">
        <v>749</v>
      </c>
    </row>
    <row r="63" spans="2:6" ht="12" customHeight="1">
      <c r="D63" s="221" t="s">
        <v>750</v>
      </c>
      <c r="E63" s="222">
        <v>4961</v>
      </c>
      <c r="F63" s="223" t="s">
        <v>751</v>
      </c>
    </row>
    <row r="64" spans="2:6" ht="12" customHeight="1">
      <c r="D64" s="224" t="s">
        <v>752</v>
      </c>
      <c r="E64" s="225">
        <v>1563</v>
      </c>
      <c r="F64" s="174" t="s">
        <v>751</v>
      </c>
    </row>
    <row r="65" spans="2:6" ht="12" customHeight="1">
      <c r="D65" s="221" t="s">
        <v>753</v>
      </c>
      <c r="E65" s="222">
        <v>6285</v>
      </c>
      <c r="F65" s="223" t="s">
        <v>751</v>
      </c>
    </row>
    <row r="66" spans="2:6" ht="12" customHeight="1">
      <c r="D66" s="224" t="s">
        <v>754</v>
      </c>
      <c r="E66" s="225">
        <v>15888</v>
      </c>
      <c r="F66" s="174" t="s">
        <v>751</v>
      </c>
    </row>
    <row r="67" spans="2:6" ht="12" customHeight="1">
      <c r="D67" s="221" t="s">
        <v>755</v>
      </c>
      <c r="E67" s="222">
        <v>13787</v>
      </c>
      <c r="F67" s="223" t="s">
        <v>751</v>
      </c>
    </row>
    <row r="68" spans="2:6" ht="12" customHeight="1">
      <c r="D68" s="224" t="s">
        <v>756</v>
      </c>
      <c r="E68" s="225">
        <v>29743</v>
      </c>
      <c r="F68" s="174" t="s">
        <v>751</v>
      </c>
    </row>
    <row r="69" spans="2:6" ht="12" customHeight="1">
      <c r="D69" s="221" t="s">
        <v>757</v>
      </c>
      <c r="E69" s="226">
        <v>723</v>
      </c>
      <c r="F69" s="223" t="s">
        <v>751</v>
      </c>
    </row>
    <row r="70" spans="2:6" ht="12" customHeight="1">
      <c r="D70" s="227" t="s">
        <v>473</v>
      </c>
      <c r="E70" s="228">
        <v>72951</v>
      </c>
      <c r="F70" s="171"/>
    </row>
    <row r="71" spans="2:6" ht="12" customHeight="1">
      <c r="D71" s="229" t="s">
        <v>758</v>
      </c>
      <c r="E71" s="208">
        <v>0.9</v>
      </c>
      <c r="F71" s="14"/>
    </row>
    <row r="72" spans="2:6" ht="12" customHeight="1">
      <c r="D72" s="171"/>
      <c r="E72" s="230"/>
    </row>
    <row r="73" spans="2:6" ht="12" customHeight="1">
      <c r="D73" s="171"/>
      <c r="E73" s="230"/>
    </row>
    <row r="74" spans="2:6" ht="12" customHeight="1">
      <c r="D74" s="220" t="s">
        <v>677</v>
      </c>
      <c r="E74" s="220" t="s">
        <v>759</v>
      </c>
    </row>
    <row r="75" spans="2:6" ht="12" customHeight="1">
      <c r="D75" s="224" t="s">
        <v>760</v>
      </c>
      <c r="E75" s="231">
        <v>27042</v>
      </c>
      <c r="F75" s="174" t="s">
        <v>761</v>
      </c>
    </row>
    <row r="76" spans="2:6" ht="12" customHeight="1">
      <c r="D76" s="227" t="s">
        <v>758</v>
      </c>
      <c r="E76" s="230">
        <v>0.86499999999999999</v>
      </c>
    </row>
    <row r="78" spans="2:6" ht="12" customHeight="1">
      <c r="B78" s="171" t="s">
        <v>762</v>
      </c>
      <c r="C78" s="230">
        <v>0.51</v>
      </c>
    </row>
    <row r="79" spans="2:6" ht="12" customHeight="1">
      <c r="B79" s="171" t="s">
        <v>763</v>
      </c>
      <c r="C79" s="230">
        <v>0.8</v>
      </c>
    </row>
  </sheetData>
  <autoFilter ref="B4:Q40" xr:uid="{00000000-0009-0000-0000-00000C000000}"/>
  <hyperlinks>
    <hyperlink ref="B1" r:id="rId1" location="Contenido!A1" xr:uid="{00000000-0004-0000-0C00-000000000000}"/>
  </hyperlinks>
  <pageMargins left="0.7" right="0.7" top="0.75" bottom="0.75" header="0.511811023622047" footer="0.511811023622047"/>
  <pageSetup orientation="portrait" horizontalDpi="300" verticalDpi="30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59595B"/>
  </sheetPr>
  <dimension ref="B1:D24"/>
  <sheetViews>
    <sheetView showGridLines="0" zoomScaleNormal="100" workbookViewId="0">
      <pane ySplit="4" topLeftCell="A5" activePane="bottomLeft" state="frozen"/>
      <selection pane="bottomLeft" activeCell="B58" sqref="B58"/>
    </sheetView>
  </sheetViews>
  <sheetFormatPr baseColWidth="10" defaultColWidth="11.453125" defaultRowHeight="12.5" outlineLevelRow="1"/>
  <cols>
    <col min="1" max="1" width="3" style="232" customWidth="1"/>
    <col min="2" max="2" width="20.81640625" style="233" customWidth="1"/>
    <col min="3" max="3" width="16.453125" style="232" customWidth="1"/>
    <col min="4" max="4" width="129.1796875" style="232" customWidth="1"/>
    <col min="5" max="16384" width="11.453125" style="232"/>
  </cols>
  <sheetData>
    <row r="1" spans="2:4" ht="12" customHeight="1">
      <c r="B1" s="1" t="s">
        <v>31</v>
      </c>
    </row>
    <row r="2" spans="2:4" ht="18" customHeight="1">
      <c r="B2" s="35" t="s">
        <v>764</v>
      </c>
      <c r="C2" s="234"/>
    </row>
    <row r="3" spans="2:4" ht="12.75" customHeight="1">
      <c r="B3" s="235"/>
      <c r="C3" s="234"/>
    </row>
    <row r="4" spans="2:4" ht="12.75" customHeight="1">
      <c r="B4" s="235" t="s">
        <v>765</v>
      </c>
      <c r="C4" s="234" t="s">
        <v>766</v>
      </c>
      <c r="D4" s="234" t="s">
        <v>767</v>
      </c>
    </row>
    <row r="6" spans="2:4" s="236" customFormat="1" ht="12" customHeight="1">
      <c r="B6" s="237" t="s">
        <v>768</v>
      </c>
      <c r="C6" s="238"/>
    </row>
    <row r="7" spans="2:4" ht="12" hidden="1" customHeight="1" outlineLevel="1">
      <c r="B7" s="239"/>
      <c r="C7" s="240"/>
      <c r="D7" s="239"/>
    </row>
    <row r="8" spans="2:4" ht="87" hidden="1" customHeight="1" outlineLevel="1">
      <c r="B8" s="239" t="s">
        <v>769</v>
      </c>
      <c r="C8" s="241">
        <v>44614</v>
      </c>
      <c r="D8" s="239" t="s">
        <v>770</v>
      </c>
    </row>
    <row r="9" spans="2:4" ht="62.25" hidden="1" customHeight="1" outlineLevel="1">
      <c r="B9" s="239" t="s">
        <v>771</v>
      </c>
      <c r="C9" s="240"/>
      <c r="D9" s="239" t="s">
        <v>772</v>
      </c>
    </row>
    <row r="10" spans="2:4" ht="62.25" hidden="1" customHeight="1" outlineLevel="1">
      <c r="B10" s="239" t="s">
        <v>773</v>
      </c>
      <c r="C10" s="240"/>
      <c r="D10" s="239" t="s">
        <v>774</v>
      </c>
    </row>
    <row r="11" spans="2:4" ht="137.25" hidden="1" customHeight="1" outlineLevel="1">
      <c r="B11" s="239" t="s">
        <v>775</v>
      </c>
      <c r="C11" s="241">
        <v>44498</v>
      </c>
      <c r="D11" s="239" t="s">
        <v>776</v>
      </c>
    </row>
    <row r="12" spans="2:4" ht="12" hidden="1" customHeight="1" outlineLevel="1">
      <c r="B12" s="239"/>
      <c r="C12" s="240"/>
      <c r="D12" s="239"/>
    </row>
    <row r="13" spans="2:4" ht="12" hidden="1" customHeight="1" outlineLevel="1"/>
    <row r="15" spans="2:4" s="236" customFormat="1" ht="12" customHeight="1">
      <c r="B15" s="237" t="s">
        <v>488</v>
      </c>
      <c r="C15" s="238"/>
    </row>
    <row r="16" spans="2:4" ht="12" hidden="1" customHeight="1" outlineLevel="1">
      <c r="B16" s="239"/>
      <c r="C16" s="240"/>
      <c r="D16" s="239"/>
    </row>
    <row r="17" spans="2:4" ht="12" hidden="1" customHeight="1" outlineLevel="1">
      <c r="B17" s="239"/>
      <c r="C17" s="240"/>
      <c r="D17" s="239"/>
    </row>
    <row r="18" spans="2:4" ht="12" hidden="1" customHeight="1" outlineLevel="1">
      <c r="D18" s="233"/>
    </row>
    <row r="20" spans="2:4" s="236" customFormat="1" ht="12" customHeight="1">
      <c r="B20" s="237" t="s">
        <v>777</v>
      </c>
      <c r="C20" s="238"/>
    </row>
    <row r="21" spans="2:4" ht="12" hidden="1" customHeight="1" outlineLevel="1">
      <c r="B21" s="239"/>
      <c r="C21" s="241"/>
      <c r="D21" s="239"/>
    </row>
    <row r="22" spans="2:4" ht="37.5" hidden="1" customHeight="1" outlineLevel="1">
      <c r="B22" s="239" t="s">
        <v>778</v>
      </c>
      <c r="C22" s="241"/>
      <c r="D22" s="239" t="s">
        <v>779</v>
      </c>
    </row>
    <row r="23" spans="2:4" ht="124.5" hidden="1" customHeight="1" outlineLevel="1">
      <c r="B23" s="239" t="s">
        <v>780</v>
      </c>
      <c r="C23" s="241">
        <v>44498</v>
      </c>
      <c r="D23" s="239" t="s">
        <v>781</v>
      </c>
    </row>
    <row r="24" spans="2:4" ht="12" hidden="1" customHeight="1" outlineLevel="1"/>
  </sheetData>
  <hyperlinks>
    <hyperlink ref="B1" r:id="rId1" location="Contenido!A1" xr:uid="{00000000-0004-0000-0D00-000000000000}"/>
  </hyperlinks>
  <pageMargins left="0.7" right="0.7" top="0.75" bottom="0.75" header="0.511811023622047" footer="0.511811023622047"/>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sheetPr>
  <dimension ref="B1:AT67"/>
  <sheetViews>
    <sheetView showGridLines="0" zoomScaleNormal="100" workbookViewId="0">
      <pane xSplit="3" ySplit="3" topLeftCell="D4" activePane="bottomRight" state="frozen"/>
      <selection pane="topRight" activeCell="D1" sqref="D1"/>
      <selection pane="bottomLeft" activeCell="A4" sqref="A4"/>
      <selection pane="bottomRight" activeCell="B1" sqref="B1"/>
    </sheetView>
  </sheetViews>
  <sheetFormatPr baseColWidth="10" defaultColWidth="11.453125" defaultRowHeight="10" outlineLevelCol="1"/>
  <cols>
    <col min="1" max="1" width="9.26953125" style="242" customWidth="1"/>
    <col min="2" max="2" width="39.08984375" style="242" customWidth="1"/>
    <col min="3" max="3" width="12.453125" style="243" customWidth="1"/>
    <col min="4" max="4" width="10.7265625" style="242" customWidth="1"/>
    <col min="5" max="6" width="11.453125" style="242"/>
    <col min="7" max="7" width="10.90625" style="242" customWidth="1"/>
    <col min="8" max="18" width="11.453125" style="242"/>
    <col min="19" max="22" width="11.453125" style="242" hidden="1" outlineLevel="1"/>
    <col min="23" max="33" width="11.453125" style="244" hidden="1" outlineLevel="1"/>
    <col min="34" max="34" width="3" style="245" customWidth="1" collapsed="1"/>
    <col min="35" max="37" width="11.453125" style="242"/>
    <col min="38" max="39" width="11.453125" style="242" hidden="1" outlineLevel="1"/>
    <col min="40" max="44" width="11.81640625" style="246" hidden="1" customWidth="1" outlineLevel="1"/>
    <col min="45" max="45" width="2.1796875" style="242" customWidth="1" collapsed="1"/>
    <col min="46" max="46" width="11.453125" style="245"/>
    <col min="47" max="16384" width="11.453125" style="242"/>
  </cols>
  <sheetData>
    <row r="1" spans="2:46" ht="12" customHeight="1">
      <c r="B1" s="5" t="s">
        <v>31</v>
      </c>
      <c r="G1" s="247"/>
    </row>
    <row r="2" spans="2:46" ht="18" customHeight="1">
      <c r="B2" s="35" t="s">
        <v>782</v>
      </c>
      <c r="D2" s="248" t="s">
        <v>783</v>
      </c>
      <c r="E2" s="248"/>
      <c r="F2" s="248"/>
      <c r="G2" s="248"/>
      <c r="H2" s="248"/>
      <c r="I2" s="248"/>
      <c r="J2" s="248"/>
      <c r="K2" s="248"/>
      <c r="L2" s="248"/>
      <c r="M2" s="248"/>
      <c r="N2" s="248"/>
      <c r="O2" s="248"/>
      <c r="P2" s="248"/>
      <c r="Q2" s="248"/>
      <c r="R2" s="248"/>
      <c r="S2" s="248"/>
      <c r="T2" s="248"/>
      <c r="U2" s="248"/>
      <c r="V2" s="248"/>
      <c r="AH2" s="248" t="s">
        <v>784</v>
      </c>
      <c r="AI2" s="248"/>
      <c r="AJ2" s="248"/>
      <c r="AK2" s="248"/>
      <c r="AL2" s="248"/>
      <c r="AM2" s="248"/>
    </row>
    <row r="3" spans="2:46" s="249" customFormat="1" ht="16.5" customHeight="1" thickBot="1">
      <c r="B3" s="250" t="s">
        <v>785</v>
      </c>
      <c r="C3" s="251" t="s">
        <v>683</v>
      </c>
      <c r="D3" s="252"/>
      <c r="E3" s="44" t="s">
        <v>1074</v>
      </c>
      <c r="F3" s="44" t="s">
        <v>786</v>
      </c>
      <c r="G3" s="44" t="s">
        <v>787</v>
      </c>
      <c r="H3" s="44" t="s">
        <v>788</v>
      </c>
      <c r="I3" s="44" t="s">
        <v>789</v>
      </c>
      <c r="J3" s="44" t="s">
        <v>790</v>
      </c>
      <c r="K3" s="44" t="s">
        <v>791</v>
      </c>
      <c r="L3" s="44" t="s">
        <v>792</v>
      </c>
      <c r="M3" s="44" t="s">
        <v>793</v>
      </c>
      <c r="N3" s="44" t="s">
        <v>794</v>
      </c>
      <c r="O3" s="44" t="s">
        <v>795</v>
      </c>
      <c r="P3" s="44" t="s">
        <v>796</v>
      </c>
      <c r="Q3" s="44" t="s">
        <v>797</v>
      </c>
      <c r="R3" s="44" t="s">
        <v>798</v>
      </c>
      <c r="S3" s="44" t="s">
        <v>799</v>
      </c>
      <c r="T3" s="44" t="s">
        <v>800</v>
      </c>
      <c r="U3" s="44" t="s">
        <v>801</v>
      </c>
      <c r="V3" s="44" t="s">
        <v>802</v>
      </c>
      <c r="W3" s="253" t="s">
        <v>803</v>
      </c>
      <c r="X3" s="253" t="s">
        <v>804</v>
      </c>
      <c r="Y3" s="253" t="s">
        <v>805</v>
      </c>
      <c r="Z3" s="253" t="s">
        <v>806</v>
      </c>
      <c r="AA3" s="253" t="s">
        <v>807</v>
      </c>
      <c r="AB3" s="253" t="s">
        <v>808</v>
      </c>
      <c r="AC3" s="253" t="s">
        <v>809</v>
      </c>
      <c r="AD3" s="253" t="s">
        <v>810</v>
      </c>
      <c r="AE3" s="253" t="s">
        <v>811</v>
      </c>
      <c r="AF3" s="253" t="s">
        <v>812</v>
      </c>
      <c r="AG3" s="253" t="s">
        <v>813</v>
      </c>
      <c r="AH3" s="245"/>
      <c r="AI3" s="44">
        <v>2025</v>
      </c>
      <c r="AJ3" s="44">
        <v>2024</v>
      </c>
      <c r="AK3" s="44">
        <v>2023</v>
      </c>
      <c r="AL3" s="44">
        <v>2022</v>
      </c>
      <c r="AM3" s="44">
        <v>2021</v>
      </c>
      <c r="AN3" s="254">
        <v>2020</v>
      </c>
      <c r="AO3" s="255">
        <v>2019</v>
      </c>
      <c r="AP3" s="255">
        <v>2018</v>
      </c>
      <c r="AQ3" s="255">
        <v>2017</v>
      </c>
      <c r="AR3" s="255">
        <v>2016</v>
      </c>
      <c r="AT3" s="256"/>
    </row>
    <row r="4" spans="2:46" s="249" customFormat="1" ht="12" customHeight="1" thickTop="1">
      <c r="B4" s="252" t="s">
        <v>814</v>
      </c>
      <c r="C4" s="251"/>
      <c r="D4" s="252"/>
      <c r="E4" s="257"/>
      <c r="F4" s="257"/>
      <c r="G4" s="257"/>
      <c r="H4" s="257"/>
      <c r="I4" s="257"/>
      <c r="J4" s="257"/>
      <c r="K4" s="257"/>
      <c r="L4" s="257"/>
      <c r="M4" s="257"/>
      <c r="N4" s="257"/>
      <c r="O4" s="252"/>
      <c r="P4" s="252"/>
      <c r="Q4" s="252"/>
      <c r="R4" s="252"/>
      <c r="S4" s="252"/>
      <c r="T4" s="252"/>
      <c r="U4" s="252"/>
      <c r="V4" s="252"/>
      <c r="W4" s="253"/>
      <c r="X4" s="253"/>
      <c r="Y4" s="253"/>
      <c r="Z4" s="253"/>
      <c r="AA4" s="253"/>
      <c r="AB4" s="253"/>
      <c r="AC4" s="253"/>
      <c r="AD4" s="253"/>
      <c r="AE4" s="253"/>
      <c r="AF4" s="253"/>
      <c r="AG4" s="253"/>
      <c r="AH4" s="245"/>
      <c r="AI4" s="252"/>
      <c r="AJ4" s="252"/>
      <c r="AK4" s="252"/>
      <c r="AL4" s="252"/>
      <c r="AM4" s="252"/>
      <c r="AN4" s="255"/>
      <c r="AO4" s="255"/>
      <c r="AP4" s="255"/>
      <c r="AQ4" s="255"/>
      <c r="AR4" s="255"/>
      <c r="AT4" s="256"/>
    </row>
    <row r="5" spans="2:46" s="258" customFormat="1" ht="12" customHeight="1">
      <c r="B5" s="23" t="s">
        <v>815</v>
      </c>
      <c r="C5" s="259"/>
      <c r="D5" s="14"/>
      <c r="E5" s="260"/>
      <c r="F5" s="260"/>
      <c r="G5" s="260"/>
      <c r="H5" s="260"/>
      <c r="I5" s="260"/>
      <c r="J5" s="260"/>
      <c r="K5" s="260"/>
      <c r="L5" s="260"/>
      <c r="M5" s="260"/>
      <c r="N5" s="260"/>
      <c r="O5" s="260"/>
      <c r="P5" s="260"/>
      <c r="Q5" s="260"/>
      <c r="R5" s="260"/>
      <c r="S5" s="260"/>
      <c r="T5" s="260"/>
      <c r="U5" s="260"/>
      <c r="V5" s="260"/>
      <c r="W5" s="261"/>
      <c r="X5" s="261"/>
      <c r="Y5" s="261"/>
      <c r="Z5" s="261"/>
      <c r="AA5" s="261"/>
      <c r="AB5" s="261"/>
      <c r="AC5" s="261"/>
      <c r="AD5" s="261"/>
      <c r="AE5" s="261"/>
      <c r="AF5" s="261"/>
      <c r="AG5" s="261"/>
      <c r="AH5" s="262"/>
      <c r="AI5" s="260"/>
      <c r="AJ5" s="260"/>
      <c r="AK5" s="260"/>
      <c r="AL5" s="260">
        <f>+SUM(S5:V5)</f>
        <v>0</v>
      </c>
      <c r="AM5" s="260">
        <v>5669.86</v>
      </c>
      <c r="AN5" s="263">
        <v>4548.08</v>
      </c>
      <c r="AO5" s="263">
        <v>5625</v>
      </c>
      <c r="AP5" s="263">
        <v>6516</v>
      </c>
      <c r="AQ5" s="263">
        <v>6317</v>
      </c>
      <c r="AR5" s="263">
        <v>7125.1159193589501</v>
      </c>
      <c r="AT5" s="264"/>
    </row>
    <row r="6" spans="2:46" s="265" customFormat="1" ht="12" customHeight="1">
      <c r="B6" s="266" t="s">
        <v>542</v>
      </c>
      <c r="C6" s="267" t="s">
        <v>816</v>
      </c>
      <c r="E6" s="268">
        <v>5.0000000000000001E-3</v>
      </c>
      <c r="F6" s="268">
        <v>1.0999999999999999E-2</v>
      </c>
      <c r="G6" s="268">
        <v>1.1000000000000001E-3</v>
      </c>
      <c r="H6" s="268">
        <v>6.9999999999999999E-4</v>
      </c>
      <c r="I6" s="269">
        <v>0</v>
      </c>
      <c r="J6" s="269">
        <v>0</v>
      </c>
      <c r="K6" s="269">
        <v>0</v>
      </c>
      <c r="L6" s="269">
        <v>0</v>
      </c>
      <c r="M6" s="269">
        <v>0</v>
      </c>
      <c r="N6" s="269">
        <v>0</v>
      </c>
      <c r="O6" s="269">
        <v>3.0000000000000001E-3</v>
      </c>
      <c r="P6" s="269">
        <v>3.0101723705787599E-2</v>
      </c>
      <c r="Q6" s="269">
        <v>2.7295473500644499E-2</v>
      </c>
      <c r="R6" s="269">
        <v>3.7963788049968597E-2</v>
      </c>
      <c r="S6" s="270">
        <v>2.2126416728932698E-2</v>
      </c>
      <c r="T6" s="270">
        <v>1.71184022824536E-2</v>
      </c>
      <c r="U6" s="270" t="e">
        <f>27/U5</f>
        <v>#DIV/0!</v>
      </c>
      <c r="V6" s="270" t="e">
        <f>(76)/V5</f>
        <v>#DIV/0!</v>
      </c>
      <c r="W6" s="270">
        <v>2.7829385637482801E-2</v>
      </c>
      <c r="X6" s="270">
        <v>2.3691032079439501E-2</v>
      </c>
      <c r="Y6" s="270">
        <v>3.0363272679324999E-2</v>
      </c>
      <c r="Z6" s="270">
        <v>5.1687894209761498E-2</v>
      </c>
      <c r="AA6" s="270">
        <v>2.8259275208602601E-2</v>
      </c>
      <c r="AB6" s="270">
        <v>1.87636264067256E-2</v>
      </c>
      <c r="AC6" s="270">
        <v>3.5316822805906402E-2</v>
      </c>
      <c r="AD6" s="270">
        <v>6.5748388841638805E-2</v>
      </c>
      <c r="AE6" s="270">
        <v>3.4415398046253001E-2</v>
      </c>
      <c r="AF6" s="270">
        <v>3.37432203295851E-2</v>
      </c>
      <c r="AG6" s="270">
        <v>2.6636125156063301E-2</v>
      </c>
      <c r="AH6" s="271"/>
      <c r="AI6" s="269">
        <v>1.1000000000000001E-3</v>
      </c>
      <c r="AJ6" s="269">
        <f>+AVERAGE(K6:N6)</f>
        <v>0</v>
      </c>
      <c r="AK6" s="269">
        <v>2.5000000000000001E-2</v>
      </c>
      <c r="AL6" s="269">
        <v>2.6110000000000001E-2</v>
      </c>
      <c r="AM6" s="269">
        <v>3.3279999999999997E-2</v>
      </c>
      <c r="AN6" s="272">
        <v>3.7224499129302903E-2</v>
      </c>
      <c r="AO6" s="272">
        <v>3.80081884031684E-2</v>
      </c>
      <c r="AP6" s="272">
        <v>3.3894079490990901E-2</v>
      </c>
      <c r="AQ6" s="272">
        <v>2.5899869342677101E-2</v>
      </c>
      <c r="AR6" s="272">
        <v>2.78273685334075E-2</v>
      </c>
      <c r="AT6" s="258"/>
    </row>
    <row r="7" spans="2:46" s="265" customFormat="1" ht="12" customHeight="1">
      <c r="B7" s="273" t="s">
        <v>817</v>
      </c>
      <c r="C7" s="274" t="s">
        <v>816</v>
      </c>
      <c r="D7" s="260"/>
      <c r="E7" s="832">
        <v>0.15759999999999999</v>
      </c>
      <c r="F7" s="832">
        <v>0.1178</v>
      </c>
      <c r="G7" s="832">
        <v>0.14299999999999999</v>
      </c>
      <c r="H7" s="832">
        <v>0.114</v>
      </c>
      <c r="I7" s="832">
        <v>0.11</v>
      </c>
      <c r="J7" s="832">
        <v>0.11916278838955199</v>
      </c>
      <c r="K7" s="276">
        <v>0.12573790087603301</v>
      </c>
      <c r="L7" s="276">
        <v>0.12451411931168301</v>
      </c>
      <c r="M7" s="832">
        <v>0.1</v>
      </c>
      <c r="N7" s="832">
        <v>0.11700000000000001</v>
      </c>
      <c r="O7" s="832">
        <v>6.7000000000000004E-2</v>
      </c>
      <c r="P7" s="832">
        <v>8.2563814131281596E-2</v>
      </c>
      <c r="Q7" s="832">
        <v>5.8078701948593499E-2</v>
      </c>
      <c r="R7" s="277">
        <v>2.3E-2</v>
      </c>
      <c r="S7" s="277">
        <v>6.2464576457833001E-2</v>
      </c>
      <c r="T7" s="277">
        <v>1.28388017118402E-2</v>
      </c>
      <c r="U7" s="277" t="e">
        <f>10/U5</f>
        <v>#DIV/0!</v>
      </c>
      <c r="V7" s="277" t="e">
        <f>13/V5</f>
        <v>#DIV/0!</v>
      </c>
      <c r="W7" s="277">
        <v>1.5793839742884501E-2</v>
      </c>
      <c r="X7" s="277">
        <v>1.7117815250630799E-2</v>
      </c>
      <c r="Y7" s="277">
        <v>1.2053374638276999E-2</v>
      </c>
      <c r="Z7" s="277">
        <v>1.38163354432207E-2</v>
      </c>
      <c r="AA7" s="277">
        <v>1.24195767641839E-2</v>
      </c>
      <c r="AB7" s="277">
        <v>9.9717640575109501E-3</v>
      </c>
      <c r="AC7" s="277">
        <v>1.1351612970761E-2</v>
      </c>
      <c r="AD7" s="277">
        <v>1.0657166486121901E-2</v>
      </c>
      <c r="AE7" s="277">
        <v>6.2415287558944899E-3</v>
      </c>
      <c r="AF7" s="277">
        <v>6.3806676901111302E-3</v>
      </c>
      <c r="AG7" s="277">
        <v>5.0343165553870901E-3</v>
      </c>
      <c r="AH7" s="278"/>
      <c r="AI7" s="277">
        <v>0.14299999999999999</v>
      </c>
      <c r="AJ7" s="277">
        <f>+AVERAGE(K7:N7)</f>
        <v>0.11681300504692901</v>
      </c>
      <c r="AK7" s="276">
        <v>5.8000000000000003E-2</v>
      </c>
      <c r="AL7" s="276">
        <v>2.3769999999999999E-2</v>
      </c>
      <c r="AM7" s="276">
        <v>1.8884416899182702E-2</v>
      </c>
      <c r="AN7" s="275">
        <v>1.39995338692371E-2</v>
      </c>
      <c r="AO7" s="275">
        <v>6.1254702308539098E-3</v>
      </c>
      <c r="AP7" s="275">
        <v>1.88316415960728E-3</v>
      </c>
      <c r="AQ7" s="275">
        <v>8.5291024534542997E-4</v>
      </c>
      <c r="AR7" s="275">
        <v>0</v>
      </c>
      <c r="AT7" s="258"/>
    </row>
    <row r="8" spans="2:46" s="265" customFormat="1" ht="12" customHeight="1">
      <c r="B8" s="266" t="s">
        <v>818</v>
      </c>
      <c r="C8" s="267" t="s">
        <v>816</v>
      </c>
      <c r="D8" s="258"/>
      <c r="E8" s="832"/>
      <c r="F8" s="832"/>
      <c r="G8" s="832"/>
      <c r="H8" s="832"/>
      <c r="I8" s="832"/>
      <c r="J8" s="832"/>
      <c r="K8" s="279">
        <v>1.15702479338843E-2</v>
      </c>
      <c r="L8" s="279">
        <v>5.4062812252297199E-2</v>
      </c>
      <c r="M8" s="832"/>
      <c r="N8" s="832"/>
      <c r="O8" s="832"/>
      <c r="P8" s="832"/>
      <c r="Q8" s="832"/>
      <c r="R8" s="269">
        <v>8.9999999999999993E-3</v>
      </c>
      <c r="S8" s="270">
        <v>3.5152068054049697E-2</v>
      </c>
      <c r="T8" s="270">
        <v>7.8459343794579205E-3</v>
      </c>
      <c r="U8" s="270" t="e">
        <f>11/U5</f>
        <v>#DIV/0!</v>
      </c>
      <c r="V8" s="270" t="e">
        <f>(12)/V5</f>
        <v>#DIV/0!</v>
      </c>
      <c r="W8" s="270">
        <v>9.5183290698226397E-3</v>
      </c>
      <c r="X8" s="270">
        <v>1.2646230941265E-2</v>
      </c>
      <c r="Y8" s="270">
        <v>9.0557839666755603E-3</v>
      </c>
      <c r="Z8" s="270">
        <v>1.6341561482591301E-2</v>
      </c>
      <c r="AA8" s="270">
        <v>8.5440235575641905E-3</v>
      </c>
      <c r="AB8" s="270">
        <v>7.0711238516768101E-3</v>
      </c>
      <c r="AC8" s="270">
        <v>7.9112589904874499E-3</v>
      </c>
      <c r="AD8" s="270">
        <v>5.4328878531209402E-3</v>
      </c>
      <c r="AE8" s="270">
        <v>3.9298757629292998E-3</v>
      </c>
      <c r="AF8" s="270">
        <v>3.7699697127808402E-3</v>
      </c>
      <c r="AG8" s="270">
        <v>2.5868568068509101E-3</v>
      </c>
      <c r="AH8" s="280"/>
      <c r="AI8" s="269"/>
      <c r="AJ8" s="269">
        <f>+AVERAGE(K8:N8)</f>
        <v>3.2816530093090747E-2</v>
      </c>
      <c r="AK8" s="279"/>
      <c r="AL8" s="279">
        <v>1.5089999999999999E-2</v>
      </c>
      <c r="AM8" s="279">
        <v>8.1455831008173194E-3</v>
      </c>
      <c r="AN8" s="272">
        <v>4.3145679055777396E-3</v>
      </c>
      <c r="AO8" s="272">
        <v>3.3750407639448702E-3</v>
      </c>
      <c r="AP8" s="272">
        <v>1.25179364670612E-3</v>
      </c>
      <c r="AQ8" s="272">
        <v>0</v>
      </c>
      <c r="AR8" s="272">
        <v>0</v>
      </c>
      <c r="AT8" s="271"/>
    </row>
    <row r="9" spans="2:46" ht="12" customHeight="1">
      <c r="B9" s="281" t="s">
        <v>819</v>
      </c>
      <c r="C9" s="282" t="s">
        <v>816</v>
      </c>
      <c r="D9" s="260"/>
      <c r="E9" s="283">
        <v>0.83360000000000001</v>
      </c>
      <c r="F9" s="283">
        <v>0.86580000000000001</v>
      </c>
      <c r="G9" s="283">
        <v>0.84550000000000003</v>
      </c>
      <c r="H9" s="283">
        <v>0.87280000000000002</v>
      </c>
      <c r="I9" s="277">
        <v>0.88</v>
      </c>
      <c r="J9" s="277">
        <v>0.86314398900520095</v>
      </c>
      <c r="K9" s="277">
        <v>0.63126863055371896</v>
      </c>
      <c r="L9" s="277">
        <v>0.707237558714371</v>
      </c>
      <c r="M9" s="277">
        <v>0.74</v>
      </c>
      <c r="N9" s="277">
        <v>0.68700000000000006</v>
      </c>
      <c r="O9" s="277">
        <v>0.65600000000000003</v>
      </c>
      <c r="P9" s="277">
        <v>0.64269216122566497</v>
      </c>
      <c r="Q9" s="284">
        <v>0.75161119114413499</v>
      </c>
      <c r="R9" s="284">
        <v>0.72363611696676799</v>
      </c>
      <c r="S9" s="284">
        <v>0.79320367253130197</v>
      </c>
      <c r="T9" s="284">
        <v>0.94293865905848795</v>
      </c>
      <c r="U9" s="284" t="e">
        <f>1488/U5</f>
        <v>#DIV/0!</v>
      </c>
      <c r="V9" s="284" t="e">
        <f>(1419+47)/V5</f>
        <v>#DIV/0!</v>
      </c>
      <c r="W9" s="284">
        <v>0.92494748700675899</v>
      </c>
      <c r="X9" s="284">
        <v>0.935508944485823</v>
      </c>
      <c r="Y9" s="284">
        <v>0.94138507673840099</v>
      </c>
      <c r="Z9" s="284">
        <v>0.90905962854425004</v>
      </c>
      <c r="AA9" s="284">
        <v>0.95061144745385495</v>
      </c>
      <c r="AB9" s="284">
        <v>0.96331431781257704</v>
      </c>
      <c r="AC9" s="284">
        <v>0.903158854977958</v>
      </c>
      <c r="AD9" s="284">
        <v>0.778156908589416</v>
      </c>
      <c r="AE9" s="284">
        <v>0.86901291677112702</v>
      </c>
      <c r="AF9" s="284">
        <v>0.72699609587792802</v>
      </c>
      <c r="AG9" s="284">
        <v>0.75001341610995698</v>
      </c>
      <c r="AH9" s="23"/>
      <c r="AI9" s="283">
        <v>0.84550000000000003</v>
      </c>
      <c r="AJ9" s="277">
        <f>+AVERAGE(K9:N9)</f>
        <v>0.69137654731702258</v>
      </c>
      <c r="AK9" s="277">
        <v>0.69599999999999995</v>
      </c>
      <c r="AL9" s="277">
        <v>0.89249000000000001</v>
      </c>
      <c r="AM9" s="277">
        <v>0.92252999999999996</v>
      </c>
      <c r="AN9" s="285">
        <v>0.89834611528381203</v>
      </c>
      <c r="AO9" s="285">
        <v>0.74760356404094697</v>
      </c>
      <c r="AP9" s="285">
        <v>0.688585458710951</v>
      </c>
      <c r="AQ9" s="285">
        <v>0.75273734065442199</v>
      </c>
      <c r="AR9" s="285">
        <v>0.48903618732616999</v>
      </c>
      <c r="AT9" s="268"/>
    </row>
    <row r="10" spans="2:46" s="265" customFormat="1" ht="12" customHeight="1">
      <c r="B10" s="266" t="s">
        <v>543</v>
      </c>
      <c r="C10" s="267" t="s">
        <v>816</v>
      </c>
      <c r="D10" s="258"/>
      <c r="E10" s="271">
        <v>5.0000000000000001E-3</v>
      </c>
      <c r="F10" s="271">
        <v>5.4000000000000003E-3</v>
      </c>
      <c r="G10" s="271">
        <v>0.01</v>
      </c>
      <c r="H10" s="271">
        <v>1.2500000000000001E-2</v>
      </c>
      <c r="I10" s="269">
        <v>0.01</v>
      </c>
      <c r="J10" s="269">
        <v>1.7693222605246601E-2</v>
      </c>
      <c r="K10" s="269">
        <v>0.23158677685950399</v>
      </c>
      <c r="L10" s="269">
        <v>0.114185509721649</v>
      </c>
      <c r="M10" s="269">
        <v>0.16</v>
      </c>
      <c r="N10" s="269">
        <v>0.19600000000000001</v>
      </c>
      <c r="O10" s="269">
        <v>0.27400000000000002</v>
      </c>
      <c r="P10" s="269">
        <v>0.24464230093726499</v>
      </c>
      <c r="Q10" s="269">
        <v>0.163014633406627</v>
      </c>
      <c r="R10" s="269">
        <v>0.20593266717870201</v>
      </c>
      <c r="S10" s="270">
        <v>8.6519962850313603E-2</v>
      </c>
      <c r="T10" s="270">
        <v>1.9258202567760299E-2</v>
      </c>
      <c r="U10" s="270" t="e">
        <f>13/U5</f>
        <v>#DIV/0!</v>
      </c>
      <c r="V10" s="270" t="e">
        <f>(59+19)/V5</f>
        <v>#DIV/0!</v>
      </c>
      <c r="W10" s="270">
        <v>3.1310499473867798E-2</v>
      </c>
      <c r="X10" s="270">
        <v>1.1035977242842099E-2</v>
      </c>
      <c r="Y10" s="270">
        <v>7.1424919773210999E-3</v>
      </c>
      <c r="Z10" s="270">
        <v>9.0945803201763001E-3</v>
      </c>
      <c r="AA10" s="270">
        <v>1.6567701579402701E-4</v>
      </c>
      <c r="AB10" s="270">
        <v>8.7916787150967501E-4</v>
      </c>
      <c r="AC10" s="270">
        <v>4.2261450254887201E-2</v>
      </c>
      <c r="AD10" s="270">
        <v>0.14000464822970199</v>
      </c>
      <c r="AE10" s="270">
        <v>8.6400280663796097E-2</v>
      </c>
      <c r="AF10" s="270">
        <v>0.22911004638959601</v>
      </c>
      <c r="AG10" s="270">
        <v>0.21572928537174199</v>
      </c>
      <c r="AH10" s="280"/>
      <c r="AI10" s="271">
        <v>1.04E-2</v>
      </c>
      <c r="AJ10" s="269">
        <f>+AVERAGE(K10:N10)</f>
        <v>0.17544307164528827</v>
      </c>
      <c r="AK10" s="269">
        <v>0.221</v>
      </c>
      <c r="AL10" s="269">
        <v>4.2540000000000001E-2</v>
      </c>
      <c r="AM10" s="269">
        <v>1.7160000000000002E-2</v>
      </c>
      <c r="AN10" s="272">
        <v>4.61161633040756E-2</v>
      </c>
      <c r="AO10" s="272">
        <v>0.204887736561086</v>
      </c>
      <c r="AP10" s="272">
        <v>0.274385503991744</v>
      </c>
      <c r="AQ10" s="272">
        <v>0.22050987975755501</v>
      </c>
      <c r="AR10" s="272">
        <v>0.48313644414042201</v>
      </c>
      <c r="AT10" s="271"/>
    </row>
    <row r="11" spans="2:46" s="265" customFormat="1" ht="12" customHeight="1">
      <c r="B11" s="286" t="s">
        <v>820</v>
      </c>
      <c r="C11" s="274" t="s">
        <v>697</v>
      </c>
      <c r="D11" s="14"/>
      <c r="E11" s="287">
        <v>2199</v>
      </c>
      <c r="F11" s="287">
        <v>2231.41</v>
      </c>
      <c r="G11" s="287">
        <v>2175.91</v>
      </c>
      <c r="H11" s="287">
        <v>2097.306</v>
      </c>
      <c r="I11" s="287">
        <v>2036.36</v>
      </c>
      <c r="J11" s="287">
        <f>+SUM(J12:J15)</f>
        <v>2148.6999999999998</v>
      </c>
      <c r="K11" s="287">
        <f>+SUM(K12:K15)</f>
        <v>2093.1999999999998</v>
      </c>
      <c r="L11" s="287">
        <f>+SUM(L12:L15)</f>
        <v>2061.34</v>
      </c>
      <c r="M11" s="287">
        <v>2031.74</v>
      </c>
      <c r="N11" s="287">
        <v>1996.68</v>
      </c>
      <c r="O11" s="287">
        <v>1959.58</v>
      </c>
      <c r="P11" s="287">
        <v>2067.9</v>
      </c>
      <c r="Q11" s="287">
        <v>2046.22</v>
      </c>
      <c r="R11" s="287">
        <v>2026.06</v>
      </c>
      <c r="S11" s="277"/>
      <c r="T11" s="277"/>
      <c r="U11" s="277"/>
      <c r="V11" s="277"/>
      <c r="W11" s="277"/>
      <c r="X11" s="277"/>
      <c r="Y11" s="277"/>
      <c r="Z11" s="277"/>
      <c r="AA11" s="277"/>
      <c r="AB11" s="277"/>
      <c r="AC11" s="277"/>
      <c r="AD11" s="277"/>
      <c r="AE11" s="277"/>
      <c r="AF11" s="277"/>
      <c r="AG11" s="277"/>
      <c r="AH11" s="276"/>
      <c r="AI11" s="287">
        <v>2175.91</v>
      </c>
      <c r="AJ11" s="287">
        <f t="shared" ref="AJ11:AJ23" si="0">+K11</f>
        <v>2093.1999999999998</v>
      </c>
      <c r="AK11" s="287">
        <f t="shared" ref="AK11:AK19" si="1">+O11</f>
        <v>1959.58</v>
      </c>
      <c r="AL11" s="287"/>
      <c r="AM11" s="287"/>
      <c r="AN11" s="275"/>
      <c r="AO11" s="275"/>
      <c r="AP11" s="275"/>
      <c r="AQ11" s="275"/>
      <c r="AR11" s="275"/>
      <c r="AT11" s="271"/>
    </row>
    <row r="12" spans="2:46" s="265" customFormat="1" ht="12" customHeight="1">
      <c r="B12" s="266" t="s">
        <v>542</v>
      </c>
      <c r="C12" s="267" t="s">
        <v>697</v>
      </c>
      <c r="E12" s="288">
        <v>9.6</v>
      </c>
      <c r="F12" s="288">
        <v>9.6</v>
      </c>
      <c r="G12" s="288">
        <v>9.6</v>
      </c>
      <c r="H12" s="288">
        <v>9.6</v>
      </c>
      <c r="I12" s="289">
        <v>0</v>
      </c>
      <c r="J12" s="289">
        <v>0</v>
      </c>
      <c r="K12" s="289">
        <v>0</v>
      </c>
      <c r="L12" s="289">
        <v>0</v>
      </c>
      <c r="M12" s="289">
        <v>0</v>
      </c>
      <c r="N12" s="289">
        <v>0</v>
      </c>
      <c r="O12" s="289">
        <v>0</v>
      </c>
      <c r="P12" s="289">
        <v>49.5</v>
      </c>
      <c r="Q12" s="289">
        <v>49.5</v>
      </c>
      <c r="R12" s="289">
        <v>49.5</v>
      </c>
      <c r="S12" s="270"/>
      <c r="T12" s="270"/>
      <c r="U12" s="270"/>
      <c r="V12" s="270"/>
      <c r="W12" s="270"/>
      <c r="X12" s="270"/>
      <c r="Y12" s="270"/>
      <c r="Z12" s="270"/>
      <c r="AA12" s="270"/>
      <c r="AB12" s="270"/>
      <c r="AC12" s="270"/>
      <c r="AD12" s="270"/>
      <c r="AE12" s="270"/>
      <c r="AF12" s="270"/>
      <c r="AG12" s="270"/>
      <c r="AH12" s="280"/>
      <c r="AI12" s="289">
        <v>9.6</v>
      </c>
      <c r="AJ12" s="289">
        <f t="shared" si="0"/>
        <v>0</v>
      </c>
      <c r="AK12" s="289">
        <f t="shared" si="1"/>
        <v>0</v>
      </c>
      <c r="AL12" s="289"/>
      <c r="AM12" s="289"/>
      <c r="AN12" s="272"/>
      <c r="AO12" s="272"/>
      <c r="AP12" s="272"/>
      <c r="AQ12" s="272"/>
      <c r="AR12" s="272"/>
      <c r="AT12" s="271"/>
    </row>
    <row r="13" spans="2:46" s="265" customFormat="1" ht="12" customHeight="1">
      <c r="B13" s="273" t="s">
        <v>821</v>
      </c>
      <c r="C13" s="274" t="s">
        <v>697</v>
      </c>
      <c r="D13" s="14"/>
      <c r="E13" s="290">
        <v>579.79</v>
      </c>
      <c r="F13" s="290">
        <v>589.69000000000005</v>
      </c>
      <c r="G13" s="290">
        <v>500.19</v>
      </c>
      <c r="H13" s="290">
        <f>108.596+ 312.99</f>
        <v>421.58600000000001</v>
      </c>
      <c r="I13" s="287">
        <v>391.78</v>
      </c>
      <c r="J13" s="287">
        <v>470.5</v>
      </c>
      <c r="K13" s="287">
        <v>415</v>
      </c>
      <c r="L13" s="287">
        <v>415</v>
      </c>
      <c r="M13" s="287">
        <v>385</v>
      </c>
      <c r="N13" s="287">
        <v>306.85000000000002</v>
      </c>
      <c r="O13" s="287">
        <v>236.95</v>
      </c>
      <c r="P13" s="287">
        <v>45.5</v>
      </c>
      <c r="Q13" s="287">
        <v>43.72</v>
      </c>
      <c r="R13" s="287">
        <v>43.46</v>
      </c>
      <c r="S13" s="277"/>
      <c r="T13" s="277"/>
      <c r="U13" s="277"/>
      <c r="V13" s="277"/>
      <c r="W13" s="277"/>
      <c r="X13" s="277"/>
      <c r="Y13" s="277"/>
      <c r="Z13" s="277"/>
      <c r="AA13" s="277"/>
      <c r="AB13" s="277"/>
      <c r="AC13" s="277"/>
      <c r="AD13" s="277"/>
      <c r="AE13" s="277"/>
      <c r="AF13" s="277"/>
      <c r="AG13" s="277"/>
      <c r="AH13" s="276"/>
      <c r="AI13" s="287">
        <v>500.19</v>
      </c>
      <c r="AJ13" s="287">
        <f t="shared" si="0"/>
        <v>415</v>
      </c>
      <c r="AK13" s="287">
        <f t="shared" si="1"/>
        <v>236.95</v>
      </c>
      <c r="AL13" s="287"/>
      <c r="AM13" s="287"/>
      <c r="AN13" s="275"/>
      <c r="AO13" s="275"/>
      <c r="AP13" s="275"/>
      <c r="AQ13" s="275"/>
      <c r="AR13" s="275"/>
      <c r="AT13" s="271"/>
    </row>
    <row r="14" spans="2:46" s="265" customFormat="1" ht="12" customHeight="1">
      <c r="B14" s="266" t="s">
        <v>819</v>
      </c>
      <c r="C14" s="267" t="s">
        <v>697</v>
      </c>
      <c r="E14" s="291">
        <v>1124.45</v>
      </c>
      <c r="F14" s="291">
        <v>1147.1199999999999</v>
      </c>
      <c r="G14" s="291">
        <v>1147.1199999999999</v>
      </c>
      <c r="H14" s="291">
        <v>1147.1199999999999</v>
      </c>
      <c r="I14" s="289">
        <v>1147.1199999999999</v>
      </c>
      <c r="J14" s="289">
        <v>1159.2</v>
      </c>
      <c r="K14" s="289">
        <v>1159.2</v>
      </c>
      <c r="L14" s="289">
        <v>1127.3399999999999</v>
      </c>
      <c r="M14" s="289">
        <v>1127.3399999999999</v>
      </c>
      <c r="N14" s="289">
        <v>1127.3399999999999</v>
      </c>
      <c r="O14" s="289">
        <v>1127.3399999999999</v>
      </c>
      <c r="P14" s="289">
        <v>1247.6400000000001</v>
      </c>
      <c r="Q14" s="289">
        <v>1247.6400000000001</v>
      </c>
      <c r="R14" s="289">
        <v>1247.6400000000001</v>
      </c>
      <c r="S14" s="270"/>
      <c r="T14" s="270"/>
      <c r="U14" s="270"/>
      <c r="V14" s="270"/>
      <c r="W14" s="270"/>
      <c r="X14" s="270"/>
      <c r="Y14" s="270"/>
      <c r="Z14" s="270"/>
      <c r="AA14" s="270"/>
      <c r="AB14" s="270"/>
      <c r="AC14" s="270"/>
      <c r="AD14" s="270"/>
      <c r="AE14" s="270"/>
      <c r="AF14" s="270"/>
      <c r="AG14" s="270"/>
      <c r="AH14" s="280"/>
      <c r="AI14" s="289">
        <v>1147.1199999999999</v>
      </c>
      <c r="AJ14" s="289">
        <f t="shared" si="0"/>
        <v>1159.2</v>
      </c>
      <c r="AK14" s="289">
        <f t="shared" si="1"/>
        <v>1127.3399999999999</v>
      </c>
      <c r="AL14" s="289"/>
      <c r="AM14" s="289"/>
      <c r="AN14" s="272"/>
      <c r="AO14" s="272"/>
      <c r="AP14" s="272"/>
      <c r="AQ14" s="272"/>
      <c r="AR14" s="272"/>
      <c r="AT14" s="271"/>
    </row>
    <row r="15" spans="2:46" s="265" customFormat="1" ht="12" customHeight="1">
      <c r="B15" s="273" t="s">
        <v>543</v>
      </c>
      <c r="C15" s="274" t="s">
        <v>697</v>
      </c>
      <c r="D15" s="14"/>
      <c r="E15" s="287">
        <v>485</v>
      </c>
      <c r="F15" s="287">
        <v>485</v>
      </c>
      <c r="G15" s="287">
        <v>519</v>
      </c>
      <c r="H15" s="287">
        <v>519</v>
      </c>
      <c r="I15" s="287">
        <v>519</v>
      </c>
      <c r="J15" s="287">
        <v>519</v>
      </c>
      <c r="K15" s="287">
        <v>519</v>
      </c>
      <c r="L15" s="287">
        <v>519</v>
      </c>
      <c r="M15" s="287">
        <v>519</v>
      </c>
      <c r="N15" s="287">
        <v>519</v>
      </c>
      <c r="O15" s="287">
        <v>519</v>
      </c>
      <c r="P15" s="287">
        <v>519</v>
      </c>
      <c r="Q15" s="287">
        <v>519</v>
      </c>
      <c r="R15" s="287">
        <v>519</v>
      </c>
      <c r="S15" s="277"/>
      <c r="T15" s="277"/>
      <c r="U15" s="277"/>
      <c r="V15" s="277"/>
      <c r="W15" s="277"/>
      <c r="X15" s="277"/>
      <c r="Y15" s="277"/>
      <c r="Z15" s="277"/>
      <c r="AA15" s="277"/>
      <c r="AB15" s="277"/>
      <c r="AC15" s="277"/>
      <c r="AD15" s="277"/>
      <c r="AE15" s="277"/>
      <c r="AF15" s="277"/>
      <c r="AG15" s="277"/>
      <c r="AH15" s="276"/>
      <c r="AI15" s="287">
        <v>519</v>
      </c>
      <c r="AJ15" s="287">
        <f t="shared" si="0"/>
        <v>519</v>
      </c>
      <c r="AK15" s="287">
        <f t="shared" si="1"/>
        <v>519</v>
      </c>
      <c r="AL15" s="287"/>
      <c r="AM15" s="287"/>
      <c r="AN15" s="275"/>
      <c r="AO15" s="275"/>
      <c r="AP15" s="275"/>
      <c r="AQ15" s="275"/>
      <c r="AR15" s="275"/>
      <c r="AT15" s="271"/>
    </row>
    <row r="16" spans="2:46" s="265" customFormat="1" ht="12" customHeight="1">
      <c r="B16" s="266" t="s">
        <v>542</v>
      </c>
      <c r="C16" s="267" t="s">
        <v>816</v>
      </c>
      <c r="E16" s="271">
        <v>4.3699999999999998E-3</v>
      </c>
      <c r="F16" s="271">
        <v>4.3022125024087896E-3</v>
      </c>
      <c r="G16" s="271">
        <v>4.4119471853155696E-3</v>
      </c>
      <c r="H16" s="271">
        <f>H12/H11</f>
        <v>4.5773005941908331E-3</v>
      </c>
      <c r="I16" s="269">
        <v>0</v>
      </c>
      <c r="J16" s="269">
        <f>+J12/$J$11</f>
        <v>0</v>
      </c>
      <c r="K16" s="269">
        <f>+K12/$K$11</f>
        <v>0</v>
      </c>
      <c r="L16" s="269">
        <v>0</v>
      </c>
      <c r="M16" s="269">
        <v>0</v>
      </c>
      <c r="N16" s="269">
        <v>0</v>
      </c>
      <c r="O16" s="269">
        <v>0</v>
      </c>
      <c r="P16" s="269">
        <v>2.3937327723777699E-2</v>
      </c>
      <c r="Q16" s="269">
        <v>2.4190947209977401E-2</v>
      </c>
      <c r="R16" s="269">
        <v>2.4431655528464099E-2</v>
      </c>
      <c r="S16" s="270"/>
      <c r="T16" s="270"/>
      <c r="U16" s="270"/>
      <c r="V16" s="270"/>
      <c r="W16" s="270"/>
      <c r="X16" s="270"/>
      <c r="Y16" s="270"/>
      <c r="Z16" s="270"/>
      <c r="AA16" s="270"/>
      <c r="AB16" s="270"/>
      <c r="AC16" s="270"/>
      <c r="AD16" s="270"/>
      <c r="AE16" s="270"/>
      <c r="AF16" s="270"/>
      <c r="AG16" s="270"/>
      <c r="AH16" s="280"/>
      <c r="AI16" s="269">
        <v>4.4119471853155696E-3</v>
      </c>
      <c r="AJ16" s="269">
        <f t="shared" si="0"/>
        <v>0</v>
      </c>
      <c r="AK16" s="269">
        <f t="shared" si="1"/>
        <v>0</v>
      </c>
      <c r="AL16" s="269"/>
      <c r="AM16" s="269"/>
      <c r="AN16" s="272"/>
      <c r="AO16" s="272"/>
      <c r="AP16" s="272"/>
      <c r="AQ16" s="272"/>
      <c r="AR16" s="272"/>
      <c r="AT16" s="271"/>
    </row>
    <row r="17" spans="2:46" s="265" customFormat="1" ht="12" customHeight="1">
      <c r="B17" s="273" t="s">
        <v>821</v>
      </c>
      <c r="C17" s="274" t="s">
        <v>816</v>
      </c>
      <c r="D17" s="14"/>
      <c r="E17" s="278">
        <v>0.26400000000000001</v>
      </c>
      <c r="F17" s="278">
        <v>0.26426788443181698</v>
      </c>
      <c r="G17" s="278">
        <v>0.22987623568989499</v>
      </c>
      <c r="H17" s="278">
        <f>H13/H11</f>
        <v>0.20101310919818091</v>
      </c>
      <c r="I17" s="277">
        <v>0.19040000000000001</v>
      </c>
      <c r="J17" s="277">
        <f>+J13/$J$11</f>
        <v>0.21896960953134456</v>
      </c>
      <c r="K17" s="277">
        <f>+K13/$K$11</f>
        <v>0.1982610357347602</v>
      </c>
      <c r="L17" s="277">
        <v>0.21281987530122801</v>
      </c>
      <c r="M17" s="277">
        <v>0.18949275005660199</v>
      </c>
      <c r="N17" s="277">
        <v>0.156589677379847</v>
      </c>
      <c r="O17" s="277">
        <v>0.120918768307495</v>
      </c>
      <c r="P17" s="277">
        <v>2.2002998210745198E-2</v>
      </c>
      <c r="Q17" s="277">
        <v>2.1366226505458798E-2</v>
      </c>
      <c r="R17" s="277">
        <v>2.1450499985192901E-2</v>
      </c>
      <c r="S17" s="277"/>
      <c r="T17" s="277"/>
      <c r="U17" s="277"/>
      <c r="V17" s="277"/>
      <c r="W17" s="277"/>
      <c r="X17" s="277"/>
      <c r="Y17" s="277"/>
      <c r="Z17" s="277"/>
      <c r="AA17" s="277"/>
      <c r="AB17" s="277"/>
      <c r="AC17" s="277"/>
      <c r="AD17" s="277"/>
      <c r="AE17" s="277"/>
      <c r="AF17" s="277"/>
      <c r="AG17" s="277"/>
      <c r="AH17" s="276"/>
      <c r="AI17" s="277">
        <v>0.22987623568989499</v>
      </c>
      <c r="AJ17" s="277">
        <f t="shared" si="0"/>
        <v>0.1982610357347602</v>
      </c>
      <c r="AK17" s="277">
        <f t="shared" si="1"/>
        <v>0.120918768307495</v>
      </c>
      <c r="AL17" s="277"/>
      <c r="AM17" s="277"/>
      <c r="AN17" s="275"/>
      <c r="AO17" s="275"/>
      <c r="AP17" s="275"/>
      <c r="AQ17" s="275"/>
      <c r="AR17" s="275"/>
      <c r="AT17" s="271"/>
    </row>
    <row r="18" spans="2:46" s="265" customFormat="1" ht="12" customHeight="1">
      <c r="B18" s="266" t="s">
        <v>819</v>
      </c>
      <c r="C18" s="267" t="s">
        <v>816</v>
      </c>
      <c r="E18" s="271">
        <v>0.51100000000000001</v>
      </c>
      <c r="F18" s="271">
        <v>0.51407854226699701</v>
      </c>
      <c r="G18" s="271">
        <v>0.52719092241866605</v>
      </c>
      <c r="H18" s="271">
        <f>H14/H11</f>
        <v>0.54694927683418626</v>
      </c>
      <c r="I18" s="269">
        <v>0.55740000000000001</v>
      </c>
      <c r="J18" s="269">
        <f>+J14/$J$11</f>
        <v>0.53948899334481326</v>
      </c>
      <c r="K18" s="269">
        <f>+K14/$K$11</f>
        <v>0.55379323523791335</v>
      </c>
      <c r="L18" s="269">
        <v>0.53902574302872697</v>
      </c>
      <c r="M18" s="269">
        <v>0.55486430350340099</v>
      </c>
      <c r="N18" s="269">
        <v>0.57529674726216795</v>
      </c>
      <c r="O18" s="269">
        <v>0.57529674726216795</v>
      </c>
      <c r="P18" s="269">
        <v>0.60333671840998104</v>
      </c>
      <c r="Q18" s="269">
        <v>0.60972915913244896</v>
      </c>
      <c r="R18" s="269">
        <v>0.61579617582894897</v>
      </c>
      <c r="S18" s="270"/>
      <c r="T18" s="270"/>
      <c r="U18" s="270"/>
      <c r="V18" s="270"/>
      <c r="W18" s="270"/>
      <c r="X18" s="270"/>
      <c r="Y18" s="270"/>
      <c r="Z18" s="270"/>
      <c r="AA18" s="270"/>
      <c r="AB18" s="270"/>
      <c r="AC18" s="270"/>
      <c r="AD18" s="270"/>
      <c r="AE18" s="270"/>
      <c r="AF18" s="270"/>
      <c r="AG18" s="270"/>
      <c r="AH18" s="280"/>
      <c r="AI18" s="269">
        <v>0.52719092241866605</v>
      </c>
      <c r="AJ18" s="269">
        <f t="shared" si="0"/>
        <v>0.55379323523791335</v>
      </c>
      <c r="AK18" s="269">
        <f t="shared" si="1"/>
        <v>0.57529674726216795</v>
      </c>
      <c r="AL18" s="269"/>
      <c r="AM18" s="269"/>
      <c r="AN18" s="272"/>
      <c r="AO18" s="272"/>
      <c r="AP18" s="272"/>
      <c r="AQ18" s="272"/>
      <c r="AR18" s="272"/>
      <c r="AT18" s="271"/>
    </row>
    <row r="19" spans="2:46" s="265" customFormat="1" ht="12" customHeight="1">
      <c r="B19" s="273" t="s">
        <v>543</v>
      </c>
      <c r="C19" s="274" t="s">
        <v>816</v>
      </c>
      <c r="D19" s="14"/>
      <c r="E19" s="278">
        <v>0.221</v>
      </c>
      <c r="F19" s="278">
        <v>0.21735136079877801</v>
      </c>
      <c r="G19" s="278">
        <v>0.238520894706123</v>
      </c>
      <c r="H19" s="278">
        <f>H15/H11</f>
        <v>0.24746031337344193</v>
      </c>
      <c r="I19" s="277">
        <v>0.25219999999999998</v>
      </c>
      <c r="J19" s="277">
        <f>+J15/$J$11</f>
        <v>0.24154139712384234</v>
      </c>
      <c r="K19" s="277">
        <f>+K15/$K$11</f>
        <v>0.24794572902732659</v>
      </c>
      <c r="L19" s="277">
        <v>0.248154381670046</v>
      </c>
      <c r="M19" s="277">
        <v>0.25544607085552301</v>
      </c>
      <c r="N19" s="277">
        <v>0.264852672511457</v>
      </c>
      <c r="O19" s="277">
        <v>0.264852672511457</v>
      </c>
      <c r="P19" s="277">
        <v>0.25097925431597301</v>
      </c>
      <c r="Q19" s="277">
        <v>0.25363841620158201</v>
      </c>
      <c r="R19" s="277">
        <v>0.25616220644995702</v>
      </c>
      <c r="S19" s="277"/>
      <c r="T19" s="277"/>
      <c r="U19" s="277"/>
      <c r="V19" s="277"/>
      <c r="W19" s="277"/>
      <c r="X19" s="277"/>
      <c r="Y19" s="277"/>
      <c r="Z19" s="277"/>
      <c r="AA19" s="277"/>
      <c r="AB19" s="277"/>
      <c r="AC19" s="277"/>
      <c r="AD19" s="277"/>
      <c r="AE19" s="277"/>
      <c r="AF19" s="277"/>
      <c r="AG19" s="277"/>
      <c r="AH19" s="276"/>
      <c r="AI19" s="277">
        <v>0.238520894706123</v>
      </c>
      <c r="AJ19" s="277">
        <f t="shared" si="0"/>
        <v>0.24794572902732659</v>
      </c>
      <c r="AK19" s="277">
        <f t="shared" si="1"/>
        <v>0.264852672511457</v>
      </c>
      <c r="AL19" s="277"/>
      <c r="AM19" s="277"/>
      <c r="AN19" s="275"/>
      <c r="AO19" s="275"/>
      <c r="AP19" s="275"/>
      <c r="AQ19" s="275"/>
      <c r="AR19" s="275"/>
      <c r="AT19" s="271"/>
    </row>
    <row r="20" spans="2:46" ht="12" customHeight="1">
      <c r="B20" s="21" t="s">
        <v>822</v>
      </c>
      <c r="C20" s="292" t="s">
        <v>823</v>
      </c>
      <c r="D20" s="258"/>
      <c r="E20" s="258">
        <v>250000</v>
      </c>
      <c r="F20" s="258">
        <v>754999.99999899999</v>
      </c>
      <c r="G20" s="258">
        <v>754999.99999899999</v>
      </c>
      <c r="H20" s="258">
        <v>979988</v>
      </c>
      <c r="I20" s="258">
        <v>979988</v>
      </c>
      <c r="J20" s="258">
        <v>984988</v>
      </c>
      <c r="K20" s="258">
        <v>984988</v>
      </c>
      <c r="L20" s="258">
        <v>989988</v>
      </c>
      <c r="M20" s="258">
        <v>994988</v>
      </c>
      <c r="N20" s="258">
        <v>994988</v>
      </c>
      <c r="O20" s="258">
        <v>994988</v>
      </c>
      <c r="P20" s="258">
        <v>583277</v>
      </c>
      <c r="Q20" s="258">
        <v>583277</v>
      </c>
      <c r="R20" s="258">
        <v>583277</v>
      </c>
      <c r="S20" s="258">
        <v>583277</v>
      </c>
      <c r="T20" s="258">
        <v>583277</v>
      </c>
      <c r="U20" s="258">
        <f>V20</f>
        <v>583277</v>
      </c>
      <c r="V20" s="258">
        <f>W20</f>
        <v>583277</v>
      </c>
      <c r="W20" s="258">
        <v>583277</v>
      </c>
      <c r="X20" s="258">
        <v>287880</v>
      </c>
      <c r="Y20" s="258">
        <v>287918</v>
      </c>
      <c r="Z20" s="258">
        <v>287954</v>
      </c>
      <c r="AA20" s="258">
        <v>289979</v>
      </c>
      <c r="AB20" s="258">
        <v>275460</v>
      </c>
      <c r="AC20" s="258">
        <f>140000+128417</f>
        <v>268417</v>
      </c>
      <c r="AD20" s="258">
        <v>263639</v>
      </c>
      <c r="AE20" s="258">
        <v>236319</v>
      </c>
      <c r="AF20" s="258">
        <v>191129</v>
      </c>
      <c r="AG20" s="258">
        <v>140000</v>
      </c>
      <c r="AH20" s="258"/>
      <c r="AI20" s="258">
        <v>755000</v>
      </c>
      <c r="AJ20" s="258">
        <f t="shared" si="0"/>
        <v>984988</v>
      </c>
      <c r="AK20" s="258">
        <v>994988</v>
      </c>
      <c r="AL20" s="258">
        <v>583277</v>
      </c>
      <c r="AM20" s="258">
        <v>583277</v>
      </c>
      <c r="AN20" s="293">
        <v>289979</v>
      </c>
      <c r="AO20" s="293">
        <f>140000+96319</f>
        <v>236319</v>
      </c>
      <c r="AP20" s="293">
        <v>140000</v>
      </c>
      <c r="AQ20" s="293">
        <v>0</v>
      </c>
      <c r="AR20" s="293">
        <v>0</v>
      </c>
      <c r="AT20" s="268"/>
    </row>
    <row r="21" spans="2:46" ht="12" customHeight="1">
      <c r="B21" s="23" t="s">
        <v>824</v>
      </c>
      <c r="C21" s="282" t="s">
        <v>816</v>
      </c>
      <c r="D21" s="14"/>
      <c r="E21" s="284">
        <v>0.42</v>
      </c>
      <c r="F21" s="284">
        <v>0.42</v>
      </c>
      <c r="G21" s="284">
        <v>0.56999999999999995</v>
      </c>
      <c r="H21" s="284">
        <v>0.56999999999999995</v>
      </c>
      <c r="I21" s="284">
        <v>0.56999999999999995</v>
      </c>
      <c r="J21" s="284">
        <v>0.56999999999999995</v>
      </c>
      <c r="K21" s="284">
        <v>0.56999999999999995</v>
      </c>
      <c r="L21" s="284">
        <v>0.56999999999999995</v>
      </c>
      <c r="M21" s="284">
        <v>0.56999999999999995</v>
      </c>
      <c r="N21" s="284">
        <v>0.57142857142857095</v>
      </c>
      <c r="O21" s="284">
        <v>0.57142857142857095</v>
      </c>
      <c r="P21" s="284">
        <v>0.57142857142857095</v>
      </c>
      <c r="Q21" s="284">
        <v>0.57142857142857095</v>
      </c>
      <c r="R21" s="284">
        <v>0.57142857142857095</v>
      </c>
      <c r="S21" s="284">
        <v>0.57142857142857095</v>
      </c>
      <c r="T21" s="284">
        <v>0.57142857142857095</v>
      </c>
      <c r="U21" s="284">
        <v>0.57142857142857095</v>
      </c>
      <c r="V21" s="284">
        <v>0.57142857142857095</v>
      </c>
      <c r="W21" s="284">
        <v>0.57142857142857095</v>
      </c>
      <c r="X21" s="284">
        <v>0.57142857142857095</v>
      </c>
      <c r="Y21" s="284">
        <v>0.57142857142857095</v>
      </c>
      <c r="Z21" s="284">
        <v>0.57142857142857095</v>
      </c>
      <c r="AA21" s="284">
        <v>0.57142857142857095</v>
      </c>
      <c r="AB21" s="284">
        <v>0.57142857142857095</v>
      </c>
      <c r="AC21" s="284">
        <f>4/7</f>
        <v>0.5714285714285714</v>
      </c>
      <c r="AD21" s="284">
        <v>0.57142857142857095</v>
      </c>
      <c r="AE21" s="284">
        <v>0.57142857142857095</v>
      </c>
      <c r="AF21" s="284">
        <v>0.57142857142857095</v>
      </c>
      <c r="AG21" s="284">
        <f>4/7</f>
        <v>0.5714285714285714</v>
      </c>
      <c r="AH21" s="294"/>
      <c r="AI21" s="284">
        <v>0.56999999999999995</v>
      </c>
      <c r="AJ21" s="284">
        <f t="shared" si="0"/>
        <v>0.56999999999999995</v>
      </c>
      <c r="AK21" s="284">
        <v>0.57142857142857095</v>
      </c>
      <c r="AL21" s="284">
        <v>0.57142857142857095</v>
      </c>
      <c r="AM21" s="284">
        <v>0.57142857142857095</v>
      </c>
      <c r="AN21" s="285">
        <v>0.57142857142857095</v>
      </c>
      <c r="AO21" s="285">
        <f>4/7</f>
        <v>0.5714285714285714</v>
      </c>
      <c r="AP21" s="285">
        <f>4/7</f>
        <v>0.5714285714285714</v>
      </c>
      <c r="AQ21" s="285">
        <f>4/7</f>
        <v>0.5714285714285714</v>
      </c>
      <c r="AR21" s="285">
        <f>4/7</f>
        <v>0.5714285714285714</v>
      </c>
      <c r="AT21" s="268"/>
    </row>
    <row r="22" spans="2:46" ht="12" customHeight="1">
      <c r="B22" s="21" t="s">
        <v>825</v>
      </c>
      <c r="C22" s="295" t="s">
        <v>826</v>
      </c>
      <c r="D22" s="258"/>
      <c r="E22" s="296">
        <v>1</v>
      </c>
      <c r="F22" s="296">
        <v>1</v>
      </c>
      <c r="G22" s="296">
        <v>1</v>
      </c>
      <c r="H22" s="296">
        <v>1</v>
      </c>
      <c r="I22" s="297">
        <v>1</v>
      </c>
      <c r="J22" s="297">
        <v>1</v>
      </c>
      <c r="K22" s="297">
        <v>1</v>
      </c>
      <c r="L22" s="297">
        <v>1</v>
      </c>
      <c r="M22" s="297">
        <v>1</v>
      </c>
      <c r="N22" s="297">
        <v>1</v>
      </c>
      <c r="O22" s="297">
        <v>1</v>
      </c>
      <c r="P22" s="297">
        <v>1</v>
      </c>
      <c r="Q22" s="297">
        <v>1</v>
      </c>
      <c r="R22" s="297">
        <v>2</v>
      </c>
      <c r="S22" s="297">
        <v>2</v>
      </c>
      <c r="T22" s="297">
        <v>2</v>
      </c>
      <c r="U22" s="297">
        <v>2</v>
      </c>
      <c r="V22" s="297">
        <v>2</v>
      </c>
      <c r="W22" s="297">
        <v>2</v>
      </c>
      <c r="X22" s="297">
        <v>2</v>
      </c>
      <c r="Y22" s="297">
        <v>2</v>
      </c>
      <c r="Z22" s="297">
        <v>2</v>
      </c>
      <c r="AA22" s="297">
        <v>2</v>
      </c>
      <c r="AB22" s="297">
        <v>2</v>
      </c>
      <c r="AC22" s="297">
        <v>2</v>
      </c>
      <c r="AD22" s="297">
        <v>2</v>
      </c>
      <c r="AE22" s="297">
        <v>2</v>
      </c>
      <c r="AF22" s="297">
        <v>2</v>
      </c>
      <c r="AG22" s="297">
        <v>2</v>
      </c>
      <c r="AH22" s="298"/>
      <c r="AI22" s="297">
        <v>1</v>
      </c>
      <c r="AJ22" s="297">
        <f t="shared" si="0"/>
        <v>1</v>
      </c>
      <c r="AK22" s="297">
        <v>1</v>
      </c>
      <c r="AL22" s="297">
        <v>2</v>
      </c>
      <c r="AM22" s="297">
        <v>2</v>
      </c>
      <c r="AN22" s="293">
        <v>2</v>
      </c>
      <c r="AO22" s="293">
        <v>2</v>
      </c>
      <c r="AP22" s="293">
        <v>2</v>
      </c>
      <c r="AQ22" s="293">
        <v>2</v>
      </c>
      <c r="AR22" s="293">
        <v>2</v>
      </c>
      <c r="AT22" s="268"/>
    </row>
    <row r="23" spans="2:46" ht="12" customHeight="1">
      <c r="B23" s="23" t="s">
        <v>827</v>
      </c>
      <c r="C23" s="282" t="s">
        <v>816</v>
      </c>
      <c r="D23" s="14"/>
      <c r="E23" s="283">
        <v>0.96789999999999998</v>
      </c>
      <c r="F23" s="283">
        <v>0.9667</v>
      </c>
      <c r="G23" s="283">
        <v>0.95660000000000001</v>
      </c>
      <c r="H23" s="283">
        <v>0.97040000000000004</v>
      </c>
      <c r="I23" s="299">
        <v>0.95370999999999995</v>
      </c>
      <c r="J23" s="299">
        <v>0.96540000000000004</v>
      </c>
      <c r="K23" s="299">
        <v>0.94779999999999998</v>
      </c>
      <c r="L23" s="299">
        <v>0.95</v>
      </c>
      <c r="M23" s="299">
        <v>0.95709999999999995</v>
      </c>
      <c r="N23" s="299">
        <v>0.95648999999999995</v>
      </c>
      <c r="O23" s="299">
        <v>0.93669999999999998</v>
      </c>
      <c r="P23" s="277">
        <v>0.93913999999999997</v>
      </c>
      <c r="Q23" s="277">
        <v>0.74150000000000005</v>
      </c>
      <c r="R23" s="277">
        <v>0.95474999999999999</v>
      </c>
      <c r="S23" s="277">
        <v>0.92713999999999996</v>
      </c>
      <c r="T23" s="277">
        <v>0.96267999999999998</v>
      </c>
      <c r="U23" s="277">
        <v>0.96633999999999998</v>
      </c>
      <c r="V23" s="277">
        <v>0.94471000000000005</v>
      </c>
      <c r="W23" s="277">
        <v>0.94577899794097497</v>
      </c>
      <c r="X23" s="277">
        <v>0.94199999999999995</v>
      </c>
      <c r="Y23" s="277">
        <v>0.93834586466165404</v>
      </c>
      <c r="Z23" s="277">
        <v>0.94299999999999995</v>
      </c>
      <c r="AA23" s="277">
        <v>0.95350669818754896</v>
      </c>
      <c r="AB23" s="277">
        <v>0.95783611774065203</v>
      </c>
      <c r="AC23" s="277">
        <v>0.93703007518796999</v>
      </c>
      <c r="AD23" s="277">
        <v>0.95783611774065203</v>
      </c>
      <c r="AE23" s="277">
        <v>0.92018779342723001</v>
      </c>
      <c r="AF23" s="277">
        <v>0.94951017332328602</v>
      </c>
      <c r="AG23" s="277">
        <v>0.94951017332328602</v>
      </c>
      <c r="AH23" s="300"/>
      <c r="AI23" s="299">
        <v>0.95660000000000001</v>
      </c>
      <c r="AJ23" s="299">
        <f t="shared" si="0"/>
        <v>0.94779999999999998</v>
      </c>
      <c r="AK23" s="299">
        <v>0.93669999999999998</v>
      </c>
      <c r="AL23" s="299">
        <v>0.92300000000000004</v>
      </c>
      <c r="AM23" s="299">
        <v>0.91859999999999997</v>
      </c>
      <c r="AN23" s="275">
        <v>0.92620000000000002</v>
      </c>
      <c r="AO23" s="275">
        <v>0.91140134133427497</v>
      </c>
      <c r="AP23" s="275">
        <f>2375/2603</f>
        <v>0.91240875912408759</v>
      </c>
      <c r="AQ23" s="275">
        <f>2523/2759</f>
        <v>0.91446176150779268</v>
      </c>
      <c r="AR23" s="275">
        <f>2414/2654</f>
        <v>0.90957045968349659</v>
      </c>
      <c r="AT23" s="268"/>
    </row>
    <row r="24" spans="2:46" s="301" customFormat="1" ht="12" customHeight="1">
      <c r="B24" s="302" t="s">
        <v>828</v>
      </c>
      <c r="C24" s="303" t="s">
        <v>826</v>
      </c>
      <c r="E24" s="304" t="s">
        <v>829</v>
      </c>
      <c r="F24" s="304" t="s">
        <v>829</v>
      </c>
      <c r="G24" s="304" t="s">
        <v>829</v>
      </c>
      <c r="H24" s="304" t="s">
        <v>829</v>
      </c>
      <c r="I24" s="304" t="s">
        <v>829</v>
      </c>
      <c r="J24" s="304" t="s">
        <v>829</v>
      </c>
      <c r="K24" s="304" t="s">
        <v>829</v>
      </c>
      <c r="L24" s="304" t="s">
        <v>829</v>
      </c>
      <c r="M24" s="304" t="s">
        <v>829</v>
      </c>
      <c r="N24" s="304" t="s">
        <v>829</v>
      </c>
      <c r="O24" s="304" t="s">
        <v>829</v>
      </c>
      <c r="P24" s="304" t="s">
        <v>829</v>
      </c>
      <c r="Q24" s="304" t="s">
        <v>829</v>
      </c>
      <c r="R24" s="304" t="s">
        <v>829</v>
      </c>
      <c r="S24" s="304" t="s">
        <v>829</v>
      </c>
      <c r="T24" s="304" t="s">
        <v>829</v>
      </c>
      <c r="U24" s="304" t="s">
        <v>829</v>
      </c>
      <c r="V24" s="304" t="s">
        <v>829</v>
      </c>
      <c r="W24" s="304" t="s">
        <v>829</v>
      </c>
      <c r="X24" s="304" t="s">
        <v>829</v>
      </c>
      <c r="Y24" s="304" t="s">
        <v>829</v>
      </c>
      <c r="Z24" s="304" t="s">
        <v>829</v>
      </c>
      <c r="AA24" s="304" t="s">
        <v>830</v>
      </c>
      <c r="AB24" s="304" t="s">
        <v>830</v>
      </c>
      <c r="AC24" s="304" t="s">
        <v>830</v>
      </c>
      <c r="AD24" s="304" t="s">
        <v>830</v>
      </c>
      <c r="AE24" s="304" t="s">
        <v>830</v>
      </c>
      <c r="AF24" s="304" t="s">
        <v>830</v>
      </c>
      <c r="AG24" s="304" t="s">
        <v>830</v>
      </c>
      <c r="AH24" s="302"/>
      <c r="AI24" s="304">
        <v>0.90500000000000003</v>
      </c>
      <c r="AJ24" s="304">
        <v>0.93540000000000001</v>
      </c>
      <c r="AK24" s="304">
        <v>0.91</v>
      </c>
      <c r="AL24" s="304">
        <v>0.90200000000000002</v>
      </c>
      <c r="AM24" s="304">
        <v>0.91400000000000003</v>
      </c>
      <c r="AN24" s="305">
        <v>0.93400000000000005</v>
      </c>
      <c r="AO24" s="306">
        <v>91</v>
      </c>
      <c r="AP24" s="306">
        <v>86</v>
      </c>
      <c r="AQ24" s="306">
        <v>83</v>
      </c>
      <c r="AR24" s="306" t="s">
        <v>138</v>
      </c>
      <c r="AT24" s="307"/>
    </row>
    <row r="25" spans="2:46" ht="12" customHeight="1">
      <c r="B25" s="23" t="s">
        <v>831</v>
      </c>
      <c r="C25" s="282" t="s">
        <v>816</v>
      </c>
      <c r="D25" s="14"/>
      <c r="E25" s="308" t="s">
        <v>829</v>
      </c>
      <c r="F25" s="308" t="s">
        <v>829</v>
      </c>
      <c r="G25" s="308" t="s">
        <v>829</v>
      </c>
      <c r="H25" s="308" t="s">
        <v>829</v>
      </c>
      <c r="I25" s="308" t="s">
        <v>830</v>
      </c>
      <c r="J25" s="308" t="s">
        <v>830</v>
      </c>
      <c r="K25" s="308" t="s">
        <v>829</v>
      </c>
      <c r="L25" s="308" t="s">
        <v>829</v>
      </c>
      <c r="M25" s="308" t="s">
        <v>829</v>
      </c>
      <c r="N25" s="308" t="s">
        <v>830</v>
      </c>
      <c r="O25" s="308" t="s">
        <v>830</v>
      </c>
      <c r="P25" s="308" t="s">
        <v>830</v>
      </c>
      <c r="Q25" s="308" t="s">
        <v>830</v>
      </c>
      <c r="R25" s="308" t="s">
        <v>830</v>
      </c>
      <c r="S25" s="308" t="s">
        <v>830</v>
      </c>
      <c r="T25" s="308" t="s">
        <v>830</v>
      </c>
      <c r="U25" s="308" t="s">
        <v>830</v>
      </c>
      <c r="V25" s="308" t="s">
        <v>830</v>
      </c>
      <c r="W25" s="308" t="s">
        <v>830</v>
      </c>
      <c r="X25" s="308" t="s">
        <v>830</v>
      </c>
      <c r="Y25" s="308" t="s">
        <v>830</v>
      </c>
      <c r="Z25" s="308" t="s">
        <v>830</v>
      </c>
      <c r="AA25" s="308" t="s">
        <v>830</v>
      </c>
      <c r="AB25" s="308" t="s">
        <v>832</v>
      </c>
      <c r="AC25" s="308" t="s">
        <v>832</v>
      </c>
      <c r="AD25" s="308" t="s">
        <v>830</v>
      </c>
      <c r="AE25" s="308" t="s">
        <v>830</v>
      </c>
      <c r="AF25" s="308" t="s">
        <v>832</v>
      </c>
      <c r="AG25" s="308" t="s">
        <v>832</v>
      </c>
      <c r="AH25" s="309"/>
      <c r="AI25" s="308">
        <v>67</v>
      </c>
      <c r="AJ25" s="308">
        <v>48</v>
      </c>
      <c r="AK25" s="308">
        <v>24.5</v>
      </c>
      <c r="AL25" s="308">
        <v>24.2</v>
      </c>
      <c r="AM25" s="308">
        <v>31.8</v>
      </c>
      <c r="AN25" s="310" t="s">
        <v>138</v>
      </c>
      <c r="AO25" s="310" t="s">
        <v>138</v>
      </c>
      <c r="AP25" s="310" t="s">
        <v>138</v>
      </c>
      <c r="AQ25" s="310" t="s">
        <v>138</v>
      </c>
      <c r="AR25" s="310" t="s">
        <v>833</v>
      </c>
      <c r="AT25" s="268"/>
    </row>
    <row r="26" spans="2:46" ht="12" customHeight="1">
      <c r="B26" s="21" t="s">
        <v>834</v>
      </c>
      <c r="C26" s="292" t="s">
        <v>826</v>
      </c>
      <c r="E26" s="311">
        <v>201499</v>
      </c>
      <c r="F26" s="311">
        <v>196211</v>
      </c>
      <c r="G26" s="311">
        <v>205205</v>
      </c>
      <c r="H26" s="311">
        <v>232545</v>
      </c>
      <c r="I26" s="312">
        <v>266897</v>
      </c>
      <c r="J26" s="312">
        <v>284757</v>
      </c>
      <c r="K26" s="312">
        <v>257450</v>
      </c>
      <c r="L26" s="312">
        <v>254695</v>
      </c>
      <c r="M26" s="312">
        <v>301381</v>
      </c>
      <c r="N26" s="312">
        <v>250172</v>
      </c>
      <c r="O26" s="312">
        <v>293365</v>
      </c>
      <c r="P26" s="312">
        <v>278592</v>
      </c>
      <c r="Q26" s="312">
        <v>229797</v>
      </c>
      <c r="R26" s="312">
        <v>248468</v>
      </c>
      <c r="S26" s="312">
        <v>234962</v>
      </c>
      <c r="T26" s="312">
        <v>206082</v>
      </c>
      <c r="U26" s="312">
        <v>235460</v>
      </c>
      <c r="V26" s="312">
        <v>224437</v>
      </c>
      <c r="W26" s="312">
        <v>228868</v>
      </c>
      <c r="X26" s="312">
        <v>233074</v>
      </c>
      <c r="Y26" s="312">
        <v>228211</v>
      </c>
      <c r="Z26" s="312">
        <v>233049</v>
      </c>
      <c r="AA26" s="312">
        <v>278604</v>
      </c>
      <c r="AB26" s="312">
        <v>282521</v>
      </c>
      <c r="AC26" s="312">
        <v>239407</v>
      </c>
      <c r="AD26" s="312">
        <v>282521</v>
      </c>
      <c r="AE26" s="312">
        <v>301469</v>
      </c>
      <c r="AF26" s="312">
        <v>318099</v>
      </c>
      <c r="AG26" s="312">
        <v>300524</v>
      </c>
      <c r="AH26" s="22"/>
      <c r="AI26" s="312">
        <v>205205</v>
      </c>
      <c r="AJ26" s="312">
        <f>+SUM(K26:N26)</f>
        <v>1063698</v>
      </c>
      <c r="AK26" s="312">
        <f>+O26+P26+Q26+R26</f>
        <v>1050222</v>
      </c>
      <c r="AL26" s="312">
        <v>900941</v>
      </c>
      <c r="AM26" s="312">
        <v>923202</v>
      </c>
      <c r="AN26" s="313">
        <v>1059516</v>
      </c>
      <c r="AO26" s="313">
        <v>1234913</v>
      </c>
      <c r="AP26" s="313">
        <v>1308802</v>
      </c>
      <c r="AQ26" s="313" t="s">
        <v>138</v>
      </c>
      <c r="AR26" s="313" t="s">
        <v>138</v>
      </c>
      <c r="AT26" s="268"/>
    </row>
    <row r="27" spans="2:46" ht="12" customHeight="1">
      <c r="B27" s="281" t="s">
        <v>835</v>
      </c>
      <c r="C27" s="282" t="s">
        <v>826</v>
      </c>
      <c r="D27" s="14"/>
      <c r="E27" s="314">
        <v>109755</v>
      </c>
      <c r="F27" s="314">
        <v>120453</v>
      </c>
      <c r="G27" s="314">
        <v>119241</v>
      </c>
      <c r="H27" s="314">
        <v>131361</v>
      </c>
      <c r="I27" s="315">
        <v>162221</v>
      </c>
      <c r="J27" s="315">
        <v>174125</v>
      </c>
      <c r="K27" s="315">
        <v>143104</v>
      </c>
      <c r="L27" s="315">
        <v>136346</v>
      </c>
      <c r="M27" s="315">
        <v>180998</v>
      </c>
      <c r="N27" s="315">
        <v>130241</v>
      </c>
      <c r="O27" s="315">
        <v>182810</v>
      </c>
      <c r="P27" s="315">
        <v>148790</v>
      </c>
      <c r="Q27" s="315">
        <v>132340</v>
      </c>
      <c r="R27" s="315">
        <v>118022</v>
      </c>
      <c r="S27" s="315">
        <v>111414</v>
      </c>
      <c r="T27" s="315">
        <v>77286</v>
      </c>
      <c r="U27" s="315">
        <v>74977</v>
      </c>
      <c r="V27" s="315">
        <v>66692</v>
      </c>
      <c r="W27" s="315">
        <v>63878</v>
      </c>
      <c r="X27" s="315">
        <v>60959</v>
      </c>
      <c r="Y27" s="315">
        <v>71122</v>
      </c>
      <c r="Z27" s="315">
        <v>71545</v>
      </c>
      <c r="AA27" s="315">
        <v>93327</v>
      </c>
      <c r="AB27" s="315">
        <v>83344</v>
      </c>
      <c r="AC27" s="315">
        <v>78102</v>
      </c>
      <c r="AD27" s="315">
        <v>83344</v>
      </c>
      <c r="AE27" s="315">
        <v>119688</v>
      </c>
      <c r="AF27" s="315">
        <v>93900</v>
      </c>
      <c r="AG27" s="315">
        <v>106822</v>
      </c>
      <c r="AH27" s="24"/>
      <c r="AI27" s="315">
        <v>119241</v>
      </c>
      <c r="AJ27" s="315">
        <f>+SUM(K27:N27)</f>
        <v>590689</v>
      </c>
      <c r="AK27" s="315">
        <f>+O27+P27+Q27+R27</f>
        <v>581962</v>
      </c>
      <c r="AL27" s="315">
        <v>330369</v>
      </c>
      <c r="AM27" s="315">
        <v>267504</v>
      </c>
      <c r="AN27" s="316">
        <v>360358</v>
      </c>
      <c r="AO27" s="316">
        <v>443782</v>
      </c>
      <c r="AP27" s="316">
        <v>367427</v>
      </c>
      <c r="AQ27" s="316" t="s">
        <v>138</v>
      </c>
      <c r="AR27" s="316" t="s">
        <v>138</v>
      </c>
      <c r="AT27" s="268"/>
    </row>
    <row r="28" spans="2:46" ht="12" customHeight="1">
      <c r="B28" s="317" t="s">
        <v>836</v>
      </c>
      <c r="C28" s="292" t="s">
        <v>826</v>
      </c>
      <c r="E28" s="311">
        <v>12461</v>
      </c>
      <c r="F28" s="311">
        <v>8451</v>
      </c>
      <c r="G28" s="311">
        <v>8301</v>
      </c>
      <c r="H28" s="311">
        <v>11476</v>
      </c>
      <c r="I28" s="318">
        <v>12376</v>
      </c>
      <c r="J28" s="318">
        <v>11392</v>
      </c>
      <c r="K28" s="318">
        <v>10944</v>
      </c>
      <c r="L28" s="318">
        <v>12634</v>
      </c>
      <c r="M28" s="318">
        <v>14150</v>
      </c>
      <c r="N28" s="318">
        <v>16189</v>
      </c>
      <c r="O28" s="318">
        <v>14463</v>
      </c>
      <c r="P28" s="318">
        <v>15297</v>
      </c>
      <c r="Q28" s="318">
        <v>15377</v>
      </c>
      <c r="R28" s="318">
        <v>15188</v>
      </c>
      <c r="S28" s="318">
        <v>15878</v>
      </c>
      <c r="T28" s="312">
        <v>19327</v>
      </c>
      <c r="U28" s="312">
        <v>19382</v>
      </c>
      <c r="V28" s="312">
        <v>19709</v>
      </c>
      <c r="W28" s="312">
        <v>25194</v>
      </c>
      <c r="X28" s="312">
        <v>23600</v>
      </c>
      <c r="Y28" s="312">
        <v>12907</v>
      </c>
      <c r="Z28" s="312">
        <v>7711</v>
      </c>
      <c r="AA28" s="312">
        <v>7125</v>
      </c>
      <c r="AB28" s="312">
        <v>12913</v>
      </c>
      <c r="AC28" s="312">
        <v>21931</v>
      </c>
      <c r="AD28" s="312">
        <v>12913</v>
      </c>
      <c r="AE28" s="312">
        <v>5498</v>
      </c>
      <c r="AF28" s="312">
        <v>7190</v>
      </c>
      <c r="AG28" s="312">
        <v>6787</v>
      </c>
      <c r="AH28" s="22"/>
      <c r="AI28" s="312">
        <v>8301</v>
      </c>
      <c r="AJ28" s="312">
        <f>+SUM(K28:N28)</f>
        <v>53917</v>
      </c>
      <c r="AK28" s="318">
        <f>+O28+P28+Q28+R28</f>
        <v>60325</v>
      </c>
      <c r="AL28" s="318">
        <v>74275</v>
      </c>
      <c r="AM28" s="318">
        <v>69412</v>
      </c>
      <c r="AN28" s="313">
        <v>47596</v>
      </c>
      <c r="AO28" s="313">
        <v>26339</v>
      </c>
      <c r="AP28" s="313">
        <v>32461</v>
      </c>
      <c r="AQ28" s="313" t="s">
        <v>138</v>
      </c>
      <c r="AR28" s="313" t="s">
        <v>138</v>
      </c>
      <c r="AT28" s="268"/>
    </row>
    <row r="29" spans="2:46" ht="12" customHeight="1">
      <c r="B29" s="23" t="s">
        <v>837</v>
      </c>
      <c r="C29" s="282" t="s">
        <v>826</v>
      </c>
      <c r="D29" s="14"/>
      <c r="E29" s="262">
        <v>0</v>
      </c>
      <c r="F29" s="262">
        <v>0</v>
      </c>
      <c r="G29" s="262">
        <v>0</v>
      </c>
      <c r="H29" s="262">
        <v>0</v>
      </c>
      <c r="I29" s="300">
        <v>0</v>
      </c>
      <c r="J29" s="300">
        <v>0</v>
      </c>
      <c r="K29" s="300">
        <v>0</v>
      </c>
      <c r="L29" s="300">
        <v>0</v>
      </c>
      <c r="M29" s="300">
        <v>0</v>
      </c>
      <c r="N29" s="300">
        <v>0</v>
      </c>
      <c r="O29" s="300">
        <v>0</v>
      </c>
      <c r="P29" s="315">
        <v>0</v>
      </c>
      <c r="Q29" s="315">
        <v>0</v>
      </c>
      <c r="R29" s="315">
        <v>0</v>
      </c>
      <c r="S29" s="315">
        <v>0</v>
      </c>
      <c r="T29" s="315">
        <v>0</v>
      </c>
      <c r="U29" s="315">
        <v>0</v>
      </c>
      <c r="V29" s="315">
        <v>0</v>
      </c>
      <c r="W29" s="315">
        <v>0</v>
      </c>
      <c r="X29" s="315">
        <v>0</v>
      </c>
      <c r="Y29" s="315">
        <v>0</v>
      </c>
      <c r="Z29" s="315">
        <v>0</v>
      </c>
      <c r="AA29" s="315">
        <v>0</v>
      </c>
      <c r="AB29" s="315">
        <v>0</v>
      </c>
      <c r="AC29" s="315">
        <v>0</v>
      </c>
      <c r="AD29" s="315">
        <v>0</v>
      </c>
      <c r="AE29" s="315">
        <v>0</v>
      </c>
      <c r="AF29" s="315">
        <v>0</v>
      </c>
      <c r="AG29" s="315">
        <v>0</v>
      </c>
      <c r="AH29" s="24"/>
      <c r="AI29" s="315">
        <v>0</v>
      </c>
      <c r="AJ29" s="315">
        <f>+SUM(K29:N29)</f>
        <v>0</v>
      </c>
      <c r="AK29" s="300">
        <f>+O29+P29+Q29+R29</f>
        <v>0</v>
      </c>
      <c r="AL29" s="300">
        <v>0</v>
      </c>
      <c r="AM29" s="300">
        <v>0</v>
      </c>
      <c r="AN29" s="316">
        <v>0</v>
      </c>
      <c r="AO29" s="316">
        <v>0</v>
      </c>
      <c r="AP29" s="316">
        <v>0</v>
      </c>
      <c r="AQ29" s="316">
        <v>0</v>
      </c>
      <c r="AR29" s="316">
        <v>0</v>
      </c>
      <c r="AT29" s="268"/>
    </row>
    <row r="30" spans="2:46" ht="12" customHeight="1">
      <c r="B30" s="21"/>
      <c r="C30" s="292"/>
      <c r="W30" s="312"/>
      <c r="X30" s="312"/>
      <c r="Y30" s="312"/>
      <c r="Z30" s="312"/>
      <c r="AA30" s="312"/>
      <c r="AB30" s="312"/>
      <c r="AC30" s="312"/>
      <c r="AD30" s="312"/>
      <c r="AE30" s="312"/>
      <c r="AF30" s="312"/>
      <c r="AG30" s="312"/>
      <c r="AH30" s="22"/>
      <c r="AN30" s="319"/>
      <c r="AO30" s="319"/>
      <c r="AP30" s="319"/>
      <c r="AQ30" s="319"/>
      <c r="AR30" s="319"/>
      <c r="AT30" s="268"/>
    </row>
    <row r="31" spans="2:46" s="249" customFormat="1" ht="12" customHeight="1" thickBot="1">
      <c r="B31" s="252" t="s">
        <v>838</v>
      </c>
      <c r="C31" s="251" t="s">
        <v>683</v>
      </c>
      <c r="D31" s="252"/>
      <c r="E31" s="253" t="str">
        <f>+E3</f>
        <v>2Q2026</v>
      </c>
      <c r="F31" s="253" t="str">
        <f t="shared" ref="F31:R31" si="2">+F3</f>
        <v>1Q2026</v>
      </c>
      <c r="G31" s="253" t="str">
        <f t="shared" si="2"/>
        <v>4Q25</v>
      </c>
      <c r="H31" s="253" t="str">
        <f t="shared" si="2"/>
        <v>3Q25</v>
      </c>
      <c r="I31" s="253" t="str">
        <f t="shared" si="2"/>
        <v>2Q25</v>
      </c>
      <c r="J31" s="253" t="str">
        <f t="shared" si="2"/>
        <v>1Q25</v>
      </c>
      <c r="K31" s="253" t="str">
        <f t="shared" si="2"/>
        <v>4Q24</v>
      </c>
      <c r="L31" s="253" t="str">
        <f t="shared" si="2"/>
        <v>3Q24</v>
      </c>
      <c r="M31" s="253" t="str">
        <f t="shared" si="2"/>
        <v>2Q24</v>
      </c>
      <c r="N31" s="253" t="str">
        <f t="shared" si="2"/>
        <v>1Q24</v>
      </c>
      <c r="O31" s="253" t="str">
        <f t="shared" si="2"/>
        <v>4Q23</v>
      </c>
      <c r="P31" s="253" t="str">
        <f t="shared" si="2"/>
        <v>3Q23</v>
      </c>
      <c r="Q31" s="253" t="str">
        <f t="shared" si="2"/>
        <v>2Q23</v>
      </c>
      <c r="R31" s="253" t="str">
        <f t="shared" si="2"/>
        <v>1Q23</v>
      </c>
      <c r="S31" s="251" t="s">
        <v>799</v>
      </c>
      <c r="T31" s="251" t="s">
        <v>800</v>
      </c>
      <c r="U31" s="253" t="s">
        <v>801</v>
      </c>
      <c r="V31" s="251" t="s">
        <v>802</v>
      </c>
      <c r="W31" s="253" t="str">
        <f t="shared" ref="W31:AG31" si="3">+W3</f>
        <v>4Q21</v>
      </c>
      <c r="X31" s="253" t="str">
        <f t="shared" si="3"/>
        <v>3Q21</v>
      </c>
      <c r="Y31" s="253" t="str">
        <f t="shared" si="3"/>
        <v>2Q21</v>
      </c>
      <c r="Z31" s="253" t="str">
        <f t="shared" si="3"/>
        <v>1Q21</v>
      </c>
      <c r="AA31" s="253" t="str">
        <f t="shared" si="3"/>
        <v>4Q20</v>
      </c>
      <c r="AB31" s="253" t="str">
        <f t="shared" si="3"/>
        <v>3Q20</v>
      </c>
      <c r="AC31" s="253" t="str">
        <f t="shared" si="3"/>
        <v>2Q20</v>
      </c>
      <c r="AD31" s="253" t="str">
        <f t="shared" si="3"/>
        <v>1Q20</v>
      </c>
      <c r="AE31" s="253" t="str">
        <f t="shared" si="3"/>
        <v>4Q19</v>
      </c>
      <c r="AF31" s="253" t="str">
        <f t="shared" si="3"/>
        <v>3Q19</v>
      </c>
      <c r="AG31" s="253" t="str">
        <f t="shared" si="3"/>
        <v>2Q19</v>
      </c>
      <c r="AH31" s="245"/>
      <c r="AI31" s="44">
        <f t="shared" ref="AI31:AR31" si="4">+AI3</f>
        <v>2025</v>
      </c>
      <c r="AJ31" s="44">
        <f t="shared" si="4"/>
        <v>2024</v>
      </c>
      <c r="AK31" s="44">
        <f t="shared" si="4"/>
        <v>2023</v>
      </c>
      <c r="AL31" s="253">
        <f t="shared" si="4"/>
        <v>2022</v>
      </c>
      <c r="AM31" s="253">
        <f t="shared" si="4"/>
        <v>2021</v>
      </c>
      <c r="AN31" s="255">
        <f t="shared" si="4"/>
        <v>2020</v>
      </c>
      <c r="AO31" s="255">
        <f t="shared" si="4"/>
        <v>2019</v>
      </c>
      <c r="AP31" s="255">
        <f t="shared" si="4"/>
        <v>2018</v>
      </c>
      <c r="AQ31" s="255">
        <f t="shared" si="4"/>
        <v>2017</v>
      </c>
      <c r="AR31" s="255">
        <f t="shared" si="4"/>
        <v>2016</v>
      </c>
      <c r="AT31" s="256"/>
    </row>
    <row r="32" spans="2:46" ht="12" customHeight="1" thickTop="1">
      <c r="B32" s="21"/>
      <c r="C32" s="292"/>
      <c r="W32" s="320"/>
      <c r="X32" s="320"/>
      <c r="Y32" s="320"/>
      <c r="Z32" s="320"/>
      <c r="AA32" s="320"/>
      <c r="AB32" s="320"/>
      <c r="AC32" s="320"/>
      <c r="AD32" s="320"/>
      <c r="AE32" s="320"/>
      <c r="AF32" s="320"/>
      <c r="AG32" s="320"/>
      <c r="AH32" s="22"/>
      <c r="AN32" s="319"/>
      <c r="AO32" s="319"/>
      <c r="AP32" s="319"/>
      <c r="AQ32" s="319"/>
      <c r="AR32" s="319"/>
    </row>
    <row r="33" spans="2:46" ht="12" customHeight="1">
      <c r="B33" s="21" t="s">
        <v>839</v>
      </c>
      <c r="C33" s="292" t="s">
        <v>826</v>
      </c>
      <c r="E33" s="313">
        <v>1923</v>
      </c>
      <c r="F33" s="313">
        <v>2208</v>
      </c>
      <c r="G33" s="313">
        <v>2144</v>
      </c>
      <c r="H33" s="313">
        <v>2262</v>
      </c>
      <c r="I33" s="313">
        <v>2280</v>
      </c>
      <c r="J33" s="313">
        <v>2347</v>
      </c>
      <c r="K33" s="313">
        <v>2370</v>
      </c>
      <c r="L33" s="313">
        <v>2332</v>
      </c>
      <c r="M33" s="313">
        <v>2324</v>
      </c>
      <c r="N33" s="313">
        <v>2293</v>
      </c>
      <c r="O33" s="313">
        <v>2271</v>
      </c>
      <c r="P33" s="297">
        <v>2236</v>
      </c>
      <c r="Q33" s="297">
        <v>2270</v>
      </c>
      <c r="R33" s="297">
        <v>2264</v>
      </c>
      <c r="S33" s="297">
        <v>2254</v>
      </c>
      <c r="T33" s="297">
        <v>2538</v>
      </c>
      <c r="U33" s="297">
        <v>2491</v>
      </c>
      <c r="V33" s="297">
        <v>2470</v>
      </c>
      <c r="W33" s="297">
        <v>2200</v>
      </c>
      <c r="X33" s="297">
        <v>2172</v>
      </c>
      <c r="Y33" s="297">
        <v>2130</v>
      </c>
      <c r="Z33" s="297">
        <v>2114</v>
      </c>
      <c r="AA33" s="297">
        <v>2131</v>
      </c>
      <c r="AB33" s="297">
        <v>2072</v>
      </c>
      <c r="AC33" s="297">
        <v>2021</v>
      </c>
      <c r="AD33" s="297">
        <v>1979</v>
      </c>
      <c r="AE33" s="297">
        <v>1950</v>
      </c>
      <c r="AF33" s="297">
        <v>1882</v>
      </c>
      <c r="AG33" s="297">
        <v>1956</v>
      </c>
      <c r="AH33" s="22"/>
      <c r="AI33" s="313">
        <v>2144</v>
      </c>
      <c r="AJ33" s="313">
        <f t="shared" ref="AJ33:AJ41" si="5">+K33</f>
        <v>2370</v>
      </c>
      <c r="AK33" s="313">
        <v>2271</v>
      </c>
      <c r="AL33" s="313">
        <v>2254</v>
      </c>
      <c r="AM33" s="313">
        <v>2200</v>
      </c>
      <c r="AN33" s="293">
        <v>2131</v>
      </c>
      <c r="AO33" s="293">
        <v>1941</v>
      </c>
      <c r="AP33" s="293">
        <v>1647</v>
      </c>
      <c r="AQ33" s="293">
        <v>1586</v>
      </c>
      <c r="AR33" s="293">
        <v>1557</v>
      </c>
    </row>
    <row r="34" spans="2:46" ht="12" customHeight="1">
      <c r="B34" s="23" t="s">
        <v>840</v>
      </c>
      <c r="C34" s="282" t="s">
        <v>816</v>
      </c>
      <c r="D34" s="14"/>
      <c r="E34" s="300">
        <v>31.51</v>
      </c>
      <c r="F34" s="300">
        <v>33.06</v>
      </c>
      <c r="G34" s="300">
        <v>32.74</v>
      </c>
      <c r="H34" s="300">
        <v>33.07</v>
      </c>
      <c r="I34" s="285">
        <v>0.3276</v>
      </c>
      <c r="J34" s="285">
        <v>0.33</v>
      </c>
      <c r="K34" s="300">
        <v>34.549999999999997</v>
      </c>
      <c r="L34" s="300">
        <v>34.71</v>
      </c>
      <c r="M34" s="300">
        <v>34.53</v>
      </c>
      <c r="N34" s="300">
        <v>34.18</v>
      </c>
      <c r="O34" s="300">
        <v>32.54</v>
      </c>
      <c r="P34" s="284">
        <v>0.32669999999999999</v>
      </c>
      <c r="Q34" s="284">
        <v>0.32290000000000002</v>
      </c>
      <c r="R34" s="284">
        <v>0.324646643109541</v>
      </c>
      <c r="S34" s="284">
        <v>0.322981366459627</v>
      </c>
      <c r="T34" s="284">
        <v>0.33850000000000002</v>
      </c>
      <c r="U34" s="284">
        <v>0.33760000000000001</v>
      </c>
      <c r="V34" s="284">
        <v>0.33279999999999998</v>
      </c>
      <c r="W34" s="284">
        <v>0.33482000000000001</v>
      </c>
      <c r="X34" s="284">
        <v>0.33048433048433101</v>
      </c>
      <c r="Y34" s="284">
        <v>0.32744107744107698</v>
      </c>
      <c r="Z34" s="284">
        <v>0.32535271483540001</v>
      </c>
      <c r="AA34" s="284">
        <v>0.299389957766307</v>
      </c>
      <c r="AB34" s="284">
        <v>0.31302801244997802</v>
      </c>
      <c r="AC34" s="284">
        <v>0.29688273132112802</v>
      </c>
      <c r="AD34" s="284">
        <v>0.30681276798475499</v>
      </c>
      <c r="AE34" s="284">
        <v>0.29435897435897401</v>
      </c>
      <c r="AF34" s="284">
        <v>0.29479479479479498</v>
      </c>
      <c r="AG34" s="284">
        <v>0.27658486707566499</v>
      </c>
      <c r="AH34" s="294"/>
      <c r="AI34" s="300">
        <v>32.74</v>
      </c>
      <c r="AJ34" s="300">
        <f t="shared" si="5"/>
        <v>34.549999999999997</v>
      </c>
      <c r="AK34" s="300">
        <v>32.54</v>
      </c>
      <c r="AL34" s="300">
        <v>0.32300000000000001</v>
      </c>
      <c r="AM34" s="300">
        <v>0.3095</v>
      </c>
      <c r="AN34" s="285">
        <v>0.2994</v>
      </c>
      <c r="AO34" s="285">
        <v>0.29417825862957198</v>
      </c>
      <c r="AP34" s="285">
        <v>0.26472374013357602</v>
      </c>
      <c r="AQ34" s="285">
        <v>0.25790000000000002</v>
      </c>
      <c r="AR34" s="321">
        <v>0.25180000000000002</v>
      </c>
    </row>
    <row r="35" spans="2:46" ht="12" customHeight="1">
      <c r="B35" s="21" t="s">
        <v>841</v>
      </c>
      <c r="C35" s="292" t="s">
        <v>816</v>
      </c>
      <c r="E35" s="305">
        <v>0.25</v>
      </c>
      <c r="F35" s="305">
        <v>0.28570000000000001</v>
      </c>
      <c r="G35" s="305">
        <v>0.27910000000000001</v>
      </c>
      <c r="H35" s="305">
        <v>0.2727</v>
      </c>
      <c r="I35" s="305">
        <v>0.25490000000000002</v>
      </c>
      <c r="J35" s="305">
        <v>0.25</v>
      </c>
      <c r="K35" s="305">
        <v>0.26919999999999999</v>
      </c>
      <c r="L35" s="305">
        <v>0.25</v>
      </c>
      <c r="M35" s="305">
        <v>0.23080000000000001</v>
      </c>
      <c r="N35" s="305">
        <v>0.23530000000000001</v>
      </c>
      <c r="O35" s="305">
        <f>13/55</f>
        <v>0.23636363636363636</v>
      </c>
      <c r="P35" s="304">
        <v>0.2407</v>
      </c>
      <c r="Q35" s="304">
        <v>0.2407</v>
      </c>
      <c r="R35" s="304">
        <v>0.27439024390243899</v>
      </c>
      <c r="S35" s="304">
        <v>0.26708074534161502</v>
      </c>
      <c r="T35" s="304">
        <v>0.23080000000000001</v>
      </c>
      <c r="U35" s="304">
        <v>0.2407</v>
      </c>
      <c r="V35" s="304">
        <v>0.22220000000000001</v>
      </c>
      <c r="W35" s="304">
        <v>0.22069</v>
      </c>
      <c r="X35" s="304">
        <v>0.214285714285714</v>
      </c>
      <c r="Y35" s="304">
        <v>0.201438848920863</v>
      </c>
      <c r="Z35" s="304">
        <v>0.192857142857143</v>
      </c>
      <c r="AA35" s="304">
        <v>0.194244604316547</v>
      </c>
      <c r="AB35" s="304">
        <v>0.20437956204379601</v>
      </c>
      <c r="AC35" s="304">
        <v>0.19565217391304399</v>
      </c>
      <c r="AD35" s="304">
        <v>0.19852941176470601</v>
      </c>
      <c r="AE35" s="304">
        <v>0.214285714285714</v>
      </c>
      <c r="AF35" s="304">
        <v>0.20437956204379601</v>
      </c>
      <c r="AG35" s="304">
        <v>0.206106870229008</v>
      </c>
      <c r="AH35" s="302"/>
      <c r="AI35" s="305">
        <v>0.27910000000000001</v>
      </c>
      <c r="AJ35" s="305">
        <f t="shared" si="5"/>
        <v>0.26919999999999999</v>
      </c>
      <c r="AK35" s="305">
        <f>13/55</f>
        <v>0.23636363636363636</v>
      </c>
      <c r="AL35" s="305">
        <v>0.2671</v>
      </c>
      <c r="AM35" s="305">
        <v>0.22068965517241401</v>
      </c>
      <c r="AN35" s="305">
        <v>0.194244604316547</v>
      </c>
      <c r="AO35" s="305">
        <v>0.20799999999999999</v>
      </c>
      <c r="AP35" s="305">
        <v>0.22500000000000001</v>
      </c>
      <c r="AQ35" s="305">
        <v>0.309</v>
      </c>
      <c r="AR35" s="319">
        <v>0.33</v>
      </c>
    </row>
    <row r="36" spans="2:46" ht="12" customHeight="1">
      <c r="B36" s="23" t="s">
        <v>842</v>
      </c>
      <c r="C36" s="282"/>
      <c r="D36" s="14"/>
      <c r="E36" s="322">
        <v>67.2</v>
      </c>
      <c r="F36" s="322">
        <v>61.3</v>
      </c>
      <c r="G36" s="322">
        <v>56.9</v>
      </c>
      <c r="H36" s="322">
        <v>50.5</v>
      </c>
      <c r="I36" s="308">
        <v>42.3</v>
      </c>
      <c r="J36" s="308">
        <v>50</v>
      </c>
      <c r="K36" s="308">
        <v>58.4</v>
      </c>
      <c r="L36" s="308">
        <v>64.3</v>
      </c>
      <c r="M36" s="308">
        <v>93</v>
      </c>
      <c r="N36" s="308">
        <v>95.7</v>
      </c>
      <c r="O36" s="308"/>
      <c r="P36" s="308">
        <v>57.4</v>
      </c>
      <c r="Q36" s="308">
        <v>72.900000000000006</v>
      </c>
      <c r="R36" s="308">
        <v>94.7</v>
      </c>
      <c r="S36" s="308">
        <v>116.2</v>
      </c>
      <c r="T36" s="308">
        <v>96.1</v>
      </c>
      <c r="U36" s="308">
        <v>7</v>
      </c>
      <c r="V36" s="308">
        <v>13.5</v>
      </c>
      <c r="W36" s="308"/>
      <c r="X36" s="308"/>
      <c r="Y36" s="308"/>
      <c r="Z36" s="308"/>
      <c r="AA36" s="308"/>
      <c r="AB36" s="308"/>
      <c r="AC36" s="308"/>
      <c r="AD36" s="308"/>
      <c r="AE36" s="308"/>
      <c r="AF36" s="308"/>
      <c r="AG36" s="308"/>
      <c r="AH36" s="23"/>
      <c r="AI36" s="308">
        <v>56.9</v>
      </c>
      <c r="AJ36" s="308">
        <f t="shared" si="5"/>
        <v>58.4</v>
      </c>
      <c r="AK36" s="308"/>
      <c r="AL36" s="308"/>
      <c r="AM36" s="308"/>
      <c r="AN36" s="310"/>
      <c r="AO36" s="310"/>
      <c r="AP36" s="310"/>
      <c r="AQ36" s="310"/>
      <c r="AR36" s="310"/>
    </row>
    <row r="37" spans="2:46" ht="12" customHeight="1">
      <c r="B37" s="21" t="s">
        <v>843</v>
      </c>
      <c r="C37" s="292"/>
      <c r="E37" s="323" t="s">
        <v>844</v>
      </c>
      <c r="F37" s="323" t="s">
        <v>844</v>
      </c>
      <c r="G37" s="323" t="s">
        <v>844</v>
      </c>
      <c r="H37" s="323" t="s">
        <v>844</v>
      </c>
      <c r="I37" s="323" t="s">
        <v>844</v>
      </c>
      <c r="J37" s="323" t="s">
        <v>844</v>
      </c>
      <c r="K37" s="323" t="s">
        <v>844</v>
      </c>
      <c r="L37" s="323" t="s">
        <v>844</v>
      </c>
      <c r="M37" s="323" t="s">
        <v>844</v>
      </c>
      <c r="N37" s="323" t="s">
        <v>844</v>
      </c>
      <c r="O37" s="323" t="s">
        <v>844</v>
      </c>
      <c r="P37" s="323" t="s">
        <v>844</v>
      </c>
      <c r="Q37" s="323" t="s">
        <v>844</v>
      </c>
      <c r="R37" s="323" t="s">
        <v>844</v>
      </c>
      <c r="S37" s="323" t="s">
        <v>844</v>
      </c>
      <c r="T37" s="323" t="s">
        <v>844</v>
      </c>
      <c r="U37" s="323" t="s">
        <v>844</v>
      </c>
      <c r="V37" s="323" t="s">
        <v>844</v>
      </c>
      <c r="W37" s="323" t="s">
        <v>844</v>
      </c>
      <c r="X37" s="323">
        <v>2737.6</v>
      </c>
      <c r="Y37" s="323">
        <v>2204.1999999999998</v>
      </c>
      <c r="Z37" s="323" t="s">
        <v>844</v>
      </c>
      <c r="AA37" s="323" t="s">
        <v>844</v>
      </c>
      <c r="AB37" s="323" t="s">
        <v>844</v>
      </c>
      <c r="AC37" s="323" t="s">
        <v>844</v>
      </c>
      <c r="AD37" s="323" t="s">
        <v>844</v>
      </c>
      <c r="AE37" s="323" t="s">
        <v>844</v>
      </c>
      <c r="AF37" s="323" t="s">
        <v>844</v>
      </c>
      <c r="AG37" s="323" t="s">
        <v>844</v>
      </c>
      <c r="AH37" s="21"/>
      <c r="AI37" s="323" t="s">
        <v>844</v>
      </c>
      <c r="AJ37" s="323" t="str">
        <f t="shared" si="5"/>
        <v>ND</v>
      </c>
      <c r="AK37" s="323" t="s">
        <v>844</v>
      </c>
      <c r="AL37" s="323">
        <v>940.1</v>
      </c>
      <c r="AM37" s="323">
        <v>1532.9</v>
      </c>
      <c r="AN37" s="323" t="s">
        <v>844</v>
      </c>
      <c r="AO37" s="323" t="s">
        <v>844</v>
      </c>
      <c r="AP37" s="323" t="s">
        <v>844</v>
      </c>
      <c r="AQ37" s="323" t="s">
        <v>844</v>
      </c>
      <c r="AR37" s="323" t="s">
        <v>844</v>
      </c>
    </row>
    <row r="38" spans="2:46" ht="12" customHeight="1">
      <c r="B38" s="23" t="s">
        <v>845</v>
      </c>
      <c r="C38" s="282"/>
      <c r="D38" s="14"/>
      <c r="E38" s="262">
        <v>10</v>
      </c>
      <c r="F38" s="262">
        <v>8.8000000000000007</v>
      </c>
      <c r="G38" s="262">
        <v>8.4</v>
      </c>
      <c r="H38" s="262">
        <v>7.6</v>
      </c>
      <c r="I38" s="308">
        <v>4.8</v>
      </c>
      <c r="J38" s="308">
        <v>7.6</v>
      </c>
      <c r="K38" s="308">
        <v>6.7</v>
      </c>
      <c r="L38" s="308">
        <v>9.1999999999999993</v>
      </c>
      <c r="M38" s="308">
        <v>8.3000000000000007</v>
      </c>
      <c r="N38" s="308">
        <v>9.6</v>
      </c>
      <c r="O38" s="308"/>
      <c r="P38" s="262">
        <v>8.3000000000000007</v>
      </c>
      <c r="Q38" s="262">
        <v>9.3000000000000007</v>
      </c>
      <c r="R38" s="262">
        <v>14</v>
      </c>
      <c r="S38" s="262">
        <v>15.6</v>
      </c>
      <c r="T38" s="262">
        <v>7</v>
      </c>
      <c r="U38" s="308">
        <v>1.3</v>
      </c>
      <c r="V38" s="308">
        <v>1.8</v>
      </c>
      <c r="W38" s="308">
        <v>8.5</v>
      </c>
      <c r="X38" s="308">
        <v>10.5</v>
      </c>
      <c r="Y38" s="308">
        <v>6.1</v>
      </c>
      <c r="Z38" s="308">
        <v>6.3</v>
      </c>
      <c r="AA38" s="308">
        <v>10</v>
      </c>
      <c r="AB38" s="308">
        <v>9.8000000000000007</v>
      </c>
      <c r="AC38" s="308">
        <v>7.8</v>
      </c>
      <c r="AD38" s="308">
        <v>9.8000000000000007</v>
      </c>
      <c r="AE38" s="308">
        <v>9.6999999999999993</v>
      </c>
      <c r="AF38" s="308">
        <v>13.9</v>
      </c>
      <c r="AG38" s="308">
        <v>9.1999999999999993</v>
      </c>
      <c r="AH38" s="23"/>
      <c r="AI38" s="308">
        <v>8.4</v>
      </c>
      <c r="AJ38" s="308">
        <f t="shared" si="5"/>
        <v>6.7</v>
      </c>
      <c r="AK38" s="308"/>
      <c r="AL38" s="308">
        <v>6.4</v>
      </c>
      <c r="AM38" s="308">
        <v>7.9</v>
      </c>
      <c r="AN38" s="310">
        <v>1.2</v>
      </c>
      <c r="AO38" s="310">
        <v>3.92</v>
      </c>
      <c r="AP38" s="310">
        <v>6.5</v>
      </c>
      <c r="AQ38" s="310">
        <v>6.6</v>
      </c>
      <c r="AR38" s="310">
        <v>9.3000000000000007</v>
      </c>
    </row>
    <row r="39" spans="2:46" ht="12" customHeight="1">
      <c r="B39" s="21" t="s">
        <v>846</v>
      </c>
      <c r="C39" s="292"/>
      <c r="E39" s="323" t="s">
        <v>844</v>
      </c>
      <c r="F39" s="323" t="s">
        <v>844</v>
      </c>
      <c r="G39" s="323" t="s">
        <v>844</v>
      </c>
      <c r="H39" s="323" t="s">
        <v>844</v>
      </c>
      <c r="I39" s="323" t="s">
        <v>844</v>
      </c>
      <c r="J39" s="323" t="s">
        <v>844</v>
      </c>
      <c r="K39" s="323" t="s">
        <v>844</v>
      </c>
      <c r="L39" s="323" t="s">
        <v>844</v>
      </c>
      <c r="M39" s="323" t="s">
        <v>844</v>
      </c>
      <c r="N39" s="323" t="s">
        <v>844</v>
      </c>
      <c r="O39" s="323" t="s">
        <v>844</v>
      </c>
      <c r="P39" s="323" t="s">
        <v>844</v>
      </c>
      <c r="Q39" s="323" t="s">
        <v>844</v>
      </c>
      <c r="R39" s="323" t="s">
        <v>844</v>
      </c>
      <c r="S39" s="323" t="s">
        <v>844</v>
      </c>
      <c r="T39" s="323" t="s">
        <v>844</v>
      </c>
      <c r="U39" s="323" t="s">
        <v>844</v>
      </c>
      <c r="V39" s="323" t="s">
        <v>844</v>
      </c>
      <c r="W39" s="323" t="s">
        <v>844</v>
      </c>
      <c r="X39" s="323">
        <v>11</v>
      </c>
      <c r="Y39" s="323">
        <v>6.4</v>
      </c>
      <c r="Z39" s="323" t="s">
        <v>844</v>
      </c>
      <c r="AA39" s="323" t="s">
        <v>844</v>
      </c>
      <c r="AB39" s="323" t="s">
        <v>844</v>
      </c>
      <c r="AC39" s="323" t="s">
        <v>844</v>
      </c>
      <c r="AD39" s="323" t="s">
        <v>844</v>
      </c>
      <c r="AE39" s="323" t="s">
        <v>844</v>
      </c>
      <c r="AF39" s="323" t="s">
        <v>844</v>
      </c>
      <c r="AG39" s="323" t="s">
        <v>844</v>
      </c>
      <c r="AH39" s="21"/>
      <c r="AI39" s="323" t="s">
        <v>844</v>
      </c>
      <c r="AJ39" s="323" t="str">
        <f t="shared" si="5"/>
        <v>ND</v>
      </c>
      <c r="AK39" s="323" t="s">
        <v>844</v>
      </c>
      <c r="AL39" s="323">
        <v>10.8</v>
      </c>
      <c r="AM39" s="323">
        <v>8.1999999999999993</v>
      </c>
      <c r="AN39" s="323" t="s">
        <v>844</v>
      </c>
      <c r="AO39" s="323" t="s">
        <v>844</v>
      </c>
      <c r="AP39" s="323" t="s">
        <v>844</v>
      </c>
      <c r="AQ39" s="323" t="s">
        <v>844</v>
      </c>
      <c r="AR39" s="323" t="s">
        <v>844</v>
      </c>
    </row>
    <row r="40" spans="2:46" ht="12" customHeight="1">
      <c r="B40" s="23" t="s">
        <v>847</v>
      </c>
      <c r="C40" s="282" t="s">
        <v>826</v>
      </c>
      <c r="D40" s="14"/>
      <c r="E40" s="315">
        <v>0</v>
      </c>
      <c r="F40" s="315">
        <v>0</v>
      </c>
      <c r="G40" s="315">
        <v>0</v>
      </c>
      <c r="H40" s="315">
        <v>0</v>
      </c>
      <c r="I40" s="315">
        <v>0</v>
      </c>
      <c r="J40" s="315">
        <v>0</v>
      </c>
      <c r="K40" s="315">
        <v>0</v>
      </c>
      <c r="L40" s="315">
        <v>0</v>
      </c>
      <c r="M40" s="315">
        <v>0</v>
      </c>
      <c r="N40" s="315">
        <v>0</v>
      </c>
      <c r="O40" s="315">
        <v>0</v>
      </c>
      <c r="P40" s="315">
        <v>0</v>
      </c>
      <c r="Q40" s="315">
        <v>0</v>
      </c>
      <c r="R40" s="315">
        <v>0</v>
      </c>
      <c r="S40" s="315">
        <v>0</v>
      </c>
      <c r="T40" s="315">
        <v>0</v>
      </c>
      <c r="U40" s="315">
        <v>0</v>
      </c>
      <c r="V40" s="315">
        <v>0</v>
      </c>
      <c r="W40" s="315">
        <v>0</v>
      </c>
      <c r="X40" s="315">
        <v>0</v>
      </c>
      <c r="Y40" s="315">
        <v>0</v>
      </c>
      <c r="Z40" s="315">
        <v>0</v>
      </c>
      <c r="AA40" s="315">
        <v>0</v>
      </c>
      <c r="AB40" s="315">
        <v>0</v>
      </c>
      <c r="AC40" s="315">
        <v>0</v>
      </c>
      <c r="AD40" s="315">
        <v>0</v>
      </c>
      <c r="AE40" s="315">
        <v>0</v>
      </c>
      <c r="AF40" s="315">
        <v>0</v>
      </c>
      <c r="AG40" s="315">
        <v>0</v>
      </c>
      <c r="AH40" s="24"/>
      <c r="AI40" s="308">
        <v>0</v>
      </c>
      <c r="AJ40" s="308">
        <f t="shared" si="5"/>
        <v>0</v>
      </c>
      <c r="AK40" s="315">
        <v>0</v>
      </c>
      <c r="AL40" s="315">
        <v>0</v>
      </c>
      <c r="AM40" s="315">
        <v>0</v>
      </c>
      <c r="AN40" s="316">
        <v>0</v>
      </c>
      <c r="AO40" s="316">
        <v>0</v>
      </c>
      <c r="AP40" s="316">
        <v>0</v>
      </c>
      <c r="AQ40" s="316">
        <v>0</v>
      </c>
      <c r="AR40" s="316">
        <v>0</v>
      </c>
    </row>
    <row r="41" spans="2:46" ht="12" customHeight="1">
      <c r="B41" s="21" t="s">
        <v>848</v>
      </c>
      <c r="C41" s="292" t="s">
        <v>826</v>
      </c>
      <c r="E41" s="312">
        <v>0</v>
      </c>
      <c r="F41" s="312">
        <v>0</v>
      </c>
      <c r="G41" s="312">
        <v>0</v>
      </c>
      <c r="H41" s="312">
        <v>0</v>
      </c>
      <c r="I41" s="312">
        <v>0</v>
      </c>
      <c r="J41" s="312">
        <v>0</v>
      </c>
      <c r="K41" s="312">
        <v>0</v>
      </c>
      <c r="L41" s="312">
        <v>0</v>
      </c>
      <c r="M41" s="312">
        <v>0</v>
      </c>
      <c r="N41" s="312">
        <v>0</v>
      </c>
      <c r="O41" s="312">
        <v>0</v>
      </c>
      <c r="P41" s="312">
        <v>0</v>
      </c>
      <c r="Q41" s="312">
        <v>1</v>
      </c>
      <c r="R41" s="312">
        <v>1</v>
      </c>
      <c r="S41" s="312">
        <v>1</v>
      </c>
      <c r="T41" s="312">
        <v>1</v>
      </c>
      <c r="U41" s="312">
        <v>2</v>
      </c>
      <c r="V41" s="312">
        <v>0</v>
      </c>
      <c r="W41" s="312">
        <v>0</v>
      </c>
      <c r="X41" s="312">
        <v>3</v>
      </c>
      <c r="Y41" s="312">
        <v>2</v>
      </c>
      <c r="Z41" s="312">
        <v>1</v>
      </c>
      <c r="AA41" s="312">
        <v>0</v>
      </c>
      <c r="AB41" s="312">
        <v>0</v>
      </c>
      <c r="AC41" s="312">
        <v>0</v>
      </c>
      <c r="AD41" s="312">
        <v>0</v>
      </c>
      <c r="AE41" s="312">
        <v>0</v>
      </c>
      <c r="AF41" s="312">
        <v>0</v>
      </c>
      <c r="AG41" s="312">
        <v>0</v>
      </c>
      <c r="AH41" s="22"/>
      <c r="AI41" s="323">
        <v>0</v>
      </c>
      <c r="AJ41" s="323">
        <f t="shared" si="5"/>
        <v>0</v>
      </c>
      <c r="AK41" s="312">
        <v>2</v>
      </c>
      <c r="AL41" s="312">
        <v>4</v>
      </c>
      <c r="AM41" s="312">
        <v>6</v>
      </c>
      <c r="AN41" s="313">
        <v>0</v>
      </c>
      <c r="AO41" s="313">
        <v>0</v>
      </c>
      <c r="AP41" s="313">
        <v>1</v>
      </c>
      <c r="AQ41" s="313">
        <v>1</v>
      </c>
      <c r="AR41" s="313">
        <v>2</v>
      </c>
    </row>
    <row r="42" spans="2:46" ht="12" customHeight="1">
      <c r="B42" s="23" t="s">
        <v>849</v>
      </c>
      <c r="C42" s="282" t="s">
        <v>823</v>
      </c>
      <c r="D42" s="14"/>
      <c r="E42" s="308">
        <v>3100</v>
      </c>
      <c r="F42" s="308">
        <v>2897</v>
      </c>
      <c r="G42" s="308">
        <v>49987</v>
      </c>
      <c r="H42" s="308">
        <v>23740</v>
      </c>
      <c r="I42" s="308">
        <v>12845</v>
      </c>
      <c r="J42" s="308">
        <v>4858</v>
      </c>
      <c r="K42" s="308">
        <v>51337</v>
      </c>
      <c r="L42" s="308" t="s">
        <v>829</v>
      </c>
      <c r="M42" s="308" t="s">
        <v>829</v>
      </c>
      <c r="N42" s="308" t="s">
        <v>830</v>
      </c>
      <c r="O42" s="308" t="s">
        <v>830</v>
      </c>
      <c r="P42" s="308" t="s">
        <v>830</v>
      </c>
      <c r="Q42" s="308" t="s">
        <v>830</v>
      </c>
      <c r="R42" s="308" t="s">
        <v>830</v>
      </c>
      <c r="S42" s="308" t="s">
        <v>830</v>
      </c>
      <c r="T42" s="308" t="s">
        <v>830</v>
      </c>
      <c r="U42" s="308" t="s">
        <v>830</v>
      </c>
      <c r="V42" s="308" t="s">
        <v>830</v>
      </c>
      <c r="W42" s="308" t="s">
        <v>830</v>
      </c>
      <c r="X42" s="308" t="s">
        <v>830</v>
      </c>
      <c r="Y42" s="308" t="s">
        <v>830</v>
      </c>
      <c r="Z42" s="308" t="s">
        <v>830</v>
      </c>
      <c r="AA42" s="308" t="s">
        <v>830</v>
      </c>
      <c r="AB42" s="308" t="s">
        <v>830</v>
      </c>
      <c r="AC42" s="308" t="s">
        <v>830</v>
      </c>
      <c r="AD42" s="308" t="s">
        <v>830</v>
      </c>
      <c r="AE42" s="308" t="s">
        <v>830</v>
      </c>
      <c r="AF42" s="308" t="s">
        <v>830</v>
      </c>
      <c r="AG42" s="308" t="s">
        <v>830</v>
      </c>
      <c r="AH42" s="23"/>
      <c r="AI42" s="308">
        <v>49987</v>
      </c>
      <c r="AJ42" s="308">
        <v>51337</v>
      </c>
      <c r="AK42" s="308">
        <v>50020</v>
      </c>
      <c r="AL42" s="308">
        <v>61012.281999999999</v>
      </c>
      <c r="AM42" s="308">
        <v>47917.98129951</v>
      </c>
      <c r="AN42" s="263">
        <v>29521.985634000001</v>
      </c>
      <c r="AO42" s="263">
        <v>25709</v>
      </c>
      <c r="AP42" s="263">
        <v>27887</v>
      </c>
      <c r="AQ42" s="263">
        <v>31378</v>
      </c>
      <c r="AR42" s="263">
        <v>25428</v>
      </c>
    </row>
    <row r="43" spans="2:46" ht="12" customHeight="1">
      <c r="B43" s="21"/>
      <c r="C43" s="292"/>
      <c r="W43" s="323"/>
      <c r="X43" s="323"/>
      <c r="Y43" s="323"/>
      <c r="Z43" s="323"/>
      <c r="AA43" s="323"/>
      <c r="AB43" s="323"/>
      <c r="AC43" s="323"/>
      <c r="AD43" s="323"/>
      <c r="AE43" s="323"/>
      <c r="AF43" s="323"/>
      <c r="AG43" s="323"/>
      <c r="AH43" s="21"/>
      <c r="AN43" s="293"/>
      <c r="AO43" s="293"/>
      <c r="AP43" s="293"/>
      <c r="AQ43" s="293"/>
      <c r="AR43" s="293"/>
    </row>
    <row r="44" spans="2:46" s="249" customFormat="1" ht="12" customHeight="1" thickBot="1">
      <c r="B44" s="252" t="s">
        <v>850</v>
      </c>
      <c r="C44" s="251" t="s">
        <v>683</v>
      </c>
      <c r="D44" s="252"/>
      <c r="E44" s="253" t="str">
        <f t="shared" ref="E44:R44" si="6">+E3</f>
        <v>2Q2026</v>
      </c>
      <c r="F44" s="253" t="str">
        <f t="shared" si="6"/>
        <v>1Q2026</v>
      </c>
      <c r="G44" s="253" t="str">
        <f t="shared" si="6"/>
        <v>4Q25</v>
      </c>
      <c r="H44" s="253" t="str">
        <f t="shared" si="6"/>
        <v>3Q25</v>
      </c>
      <c r="I44" s="253" t="str">
        <f t="shared" si="6"/>
        <v>2Q25</v>
      </c>
      <c r="J44" s="253" t="str">
        <f t="shared" si="6"/>
        <v>1Q25</v>
      </c>
      <c r="K44" s="253" t="str">
        <f t="shared" si="6"/>
        <v>4Q24</v>
      </c>
      <c r="L44" s="253" t="str">
        <f t="shared" si="6"/>
        <v>3Q24</v>
      </c>
      <c r="M44" s="253" t="str">
        <f t="shared" si="6"/>
        <v>2Q24</v>
      </c>
      <c r="N44" s="253" t="str">
        <f t="shared" si="6"/>
        <v>1Q24</v>
      </c>
      <c r="O44" s="253" t="str">
        <f t="shared" si="6"/>
        <v>4Q23</v>
      </c>
      <c r="P44" s="253" t="str">
        <f t="shared" si="6"/>
        <v>3Q23</v>
      </c>
      <c r="Q44" s="253" t="str">
        <f t="shared" si="6"/>
        <v>2Q23</v>
      </c>
      <c r="R44" s="253" t="str">
        <f t="shared" si="6"/>
        <v>1Q23</v>
      </c>
      <c r="S44" s="251" t="s">
        <v>799</v>
      </c>
      <c r="T44" s="251" t="s">
        <v>800</v>
      </c>
      <c r="U44" s="253" t="s">
        <v>801</v>
      </c>
      <c r="V44" s="251" t="s">
        <v>802</v>
      </c>
      <c r="W44" s="253" t="str">
        <f t="shared" ref="W44:AG44" si="7">+W3</f>
        <v>4Q21</v>
      </c>
      <c r="X44" s="253" t="str">
        <f t="shared" si="7"/>
        <v>3Q21</v>
      </c>
      <c r="Y44" s="253" t="str">
        <f t="shared" si="7"/>
        <v>2Q21</v>
      </c>
      <c r="Z44" s="253" t="str">
        <f t="shared" si="7"/>
        <v>1Q21</v>
      </c>
      <c r="AA44" s="253" t="str">
        <f t="shared" si="7"/>
        <v>4Q20</v>
      </c>
      <c r="AB44" s="253" t="str">
        <f t="shared" si="7"/>
        <v>3Q20</v>
      </c>
      <c r="AC44" s="253" t="str">
        <f t="shared" si="7"/>
        <v>2Q20</v>
      </c>
      <c r="AD44" s="253" t="str">
        <f t="shared" si="7"/>
        <v>1Q20</v>
      </c>
      <c r="AE44" s="253" t="str">
        <f t="shared" si="7"/>
        <v>4Q19</v>
      </c>
      <c r="AF44" s="253" t="str">
        <f t="shared" si="7"/>
        <v>3Q19</v>
      </c>
      <c r="AG44" s="253" t="str">
        <f t="shared" si="7"/>
        <v>2Q19</v>
      </c>
      <c r="AH44" s="245"/>
      <c r="AI44" s="44">
        <f t="shared" ref="AI44:AR44" si="8">+AI3</f>
        <v>2025</v>
      </c>
      <c r="AJ44" s="44">
        <f t="shared" si="8"/>
        <v>2024</v>
      </c>
      <c r="AK44" s="44">
        <f t="shared" si="8"/>
        <v>2023</v>
      </c>
      <c r="AL44" s="253">
        <f t="shared" si="8"/>
        <v>2022</v>
      </c>
      <c r="AM44" s="253">
        <f t="shared" si="8"/>
        <v>2021</v>
      </c>
      <c r="AN44" s="255">
        <f t="shared" si="8"/>
        <v>2020</v>
      </c>
      <c r="AO44" s="255">
        <f t="shared" si="8"/>
        <v>2019</v>
      </c>
      <c r="AP44" s="255">
        <f t="shared" si="8"/>
        <v>2018</v>
      </c>
      <c r="AQ44" s="255">
        <f t="shared" si="8"/>
        <v>2017</v>
      </c>
      <c r="AR44" s="255">
        <f t="shared" si="8"/>
        <v>2016</v>
      </c>
      <c r="AT44" s="256"/>
    </row>
    <row r="45" spans="2:46" ht="12" customHeight="1" thickTop="1">
      <c r="B45" s="21"/>
      <c r="C45" s="292"/>
      <c r="W45" s="323"/>
      <c r="X45" s="323"/>
      <c r="Y45" s="323"/>
      <c r="Z45" s="323"/>
      <c r="AA45" s="323"/>
      <c r="AB45" s="323"/>
      <c r="AC45" s="323"/>
      <c r="AD45" s="323"/>
      <c r="AE45" s="323"/>
      <c r="AF45" s="323"/>
      <c r="AG45" s="323"/>
      <c r="AH45" s="21"/>
      <c r="AN45" s="293"/>
      <c r="AO45" s="293"/>
      <c r="AP45" s="293"/>
      <c r="AQ45" s="293"/>
      <c r="AR45" s="293"/>
    </row>
    <row r="46" spans="2:46" ht="12" customHeight="1">
      <c r="B46" s="21" t="s">
        <v>851</v>
      </c>
      <c r="C46" s="292" t="s">
        <v>852</v>
      </c>
      <c r="E46" s="323" t="s">
        <v>830</v>
      </c>
      <c r="F46" s="323" t="s">
        <v>830</v>
      </c>
      <c r="G46" s="323" t="s">
        <v>830</v>
      </c>
      <c r="H46" s="323" t="s">
        <v>830</v>
      </c>
      <c r="I46" s="323" t="s">
        <v>830</v>
      </c>
      <c r="J46" s="323" t="s">
        <v>830</v>
      </c>
      <c r="K46" s="323" t="s">
        <v>829</v>
      </c>
      <c r="L46" s="323" t="s">
        <v>829</v>
      </c>
      <c r="M46" s="323" t="s">
        <v>829</v>
      </c>
      <c r="N46" s="323" t="s">
        <v>830</v>
      </c>
      <c r="O46" s="323" t="s">
        <v>830</v>
      </c>
      <c r="P46" s="323" t="s">
        <v>830</v>
      </c>
      <c r="Q46" s="323" t="s">
        <v>830</v>
      </c>
      <c r="R46" s="323" t="s">
        <v>830</v>
      </c>
      <c r="S46" s="323" t="s">
        <v>830</v>
      </c>
      <c r="T46" s="323" t="s">
        <v>830</v>
      </c>
      <c r="U46" s="323" t="s">
        <v>830</v>
      </c>
      <c r="V46" s="323" t="s">
        <v>830</v>
      </c>
      <c r="W46" s="323" t="s">
        <v>830</v>
      </c>
      <c r="X46" s="323" t="s">
        <v>830</v>
      </c>
      <c r="Y46" s="323" t="s">
        <v>830</v>
      </c>
      <c r="Z46" s="323" t="s">
        <v>830</v>
      </c>
      <c r="AA46" s="323" t="s">
        <v>830</v>
      </c>
      <c r="AB46" s="323" t="s">
        <v>830</v>
      </c>
      <c r="AC46" s="323" t="s">
        <v>830</v>
      </c>
      <c r="AD46" s="323" t="s">
        <v>830</v>
      </c>
      <c r="AE46" s="323" t="s">
        <v>830</v>
      </c>
      <c r="AF46" s="323" t="s">
        <v>830</v>
      </c>
      <c r="AG46" s="323" t="s">
        <v>830</v>
      </c>
      <c r="AH46" s="21"/>
      <c r="AI46" s="323">
        <v>116065.54</v>
      </c>
      <c r="AJ46" s="323">
        <v>452562.73</v>
      </c>
      <c r="AK46" s="323">
        <v>529771.89</v>
      </c>
      <c r="AL46" s="323">
        <v>247762.74</v>
      </c>
      <c r="AM46" s="323">
        <v>231536.83</v>
      </c>
      <c r="AN46" s="293">
        <v>395987.55</v>
      </c>
      <c r="AO46" s="293">
        <v>1058117</v>
      </c>
      <c r="AP46" s="293">
        <v>1189569</v>
      </c>
      <c r="AQ46" s="293">
        <v>989342</v>
      </c>
      <c r="AR46" s="293">
        <v>2542883</v>
      </c>
    </row>
    <row r="47" spans="2:46" ht="12" customHeight="1">
      <c r="B47" s="23" t="s">
        <v>853</v>
      </c>
      <c r="C47" s="282" t="s">
        <v>854</v>
      </c>
      <c r="D47" s="14"/>
      <c r="E47" s="308" t="s">
        <v>830</v>
      </c>
      <c r="F47" s="308" t="s">
        <v>830</v>
      </c>
      <c r="G47" s="308" t="s">
        <v>830</v>
      </c>
      <c r="H47" s="308" t="s">
        <v>830</v>
      </c>
      <c r="I47" s="308" t="s">
        <v>830</v>
      </c>
      <c r="J47" s="308" t="s">
        <v>830</v>
      </c>
      <c r="K47" s="308" t="s">
        <v>829</v>
      </c>
      <c r="L47" s="308" t="s">
        <v>829</v>
      </c>
      <c r="M47" s="308" t="s">
        <v>829</v>
      </c>
      <c r="N47" s="308" t="s">
        <v>830</v>
      </c>
      <c r="O47" s="308" t="s">
        <v>830</v>
      </c>
      <c r="P47" s="308" t="s">
        <v>830</v>
      </c>
      <c r="Q47" s="308" t="s">
        <v>830</v>
      </c>
      <c r="R47" s="308" t="s">
        <v>830</v>
      </c>
      <c r="S47" s="308" t="s">
        <v>830</v>
      </c>
      <c r="T47" s="308" t="s">
        <v>830</v>
      </c>
      <c r="U47" s="308" t="s">
        <v>830</v>
      </c>
      <c r="V47" s="308" t="s">
        <v>830</v>
      </c>
      <c r="W47" s="308" t="s">
        <v>830</v>
      </c>
      <c r="X47" s="308" t="s">
        <v>830</v>
      </c>
      <c r="Y47" s="308" t="s">
        <v>830</v>
      </c>
      <c r="Z47" s="308" t="s">
        <v>830</v>
      </c>
      <c r="AA47" s="308" t="s">
        <v>830</v>
      </c>
      <c r="AB47" s="308" t="s">
        <v>830</v>
      </c>
      <c r="AC47" s="308" t="s">
        <v>830</v>
      </c>
      <c r="AD47" s="308" t="s">
        <v>830</v>
      </c>
      <c r="AE47" s="308" t="s">
        <v>830</v>
      </c>
      <c r="AF47" s="308" t="s">
        <v>830</v>
      </c>
      <c r="AG47" s="308" t="s">
        <v>830</v>
      </c>
      <c r="AH47" s="23"/>
      <c r="AI47" s="308">
        <v>22.413932705756299</v>
      </c>
      <c r="AJ47" s="308">
        <v>110.76</v>
      </c>
      <c r="AK47" s="308">
        <v>145.47</v>
      </c>
      <c r="AL47" s="308">
        <v>38.970999999999997</v>
      </c>
      <c r="AM47" s="308">
        <v>40.83643</v>
      </c>
      <c r="AN47" s="263">
        <v>87.066890000000001</v>
      </c>
      <c r="AO47" s="263">
        <v>188</v>
      </c>
      <c r="AP47" s="263">
        <v>183</v>
      </c>
      <c r="AQ47" s="263">
        <v>157</v>
      </c>
      <c r="AR47" s="263">
        <v>357</v>
      </c>
    </row>
    <row r="48" spans="2:46" s="258" customFormat="1" ht="12" customHeight="1">
      <c r="B48" s="324" t="s">
        <v>855</v>
      </c>
      <c r="C48" s="295" t="s">
        <v>826</v>
      </c>
      <c r="E48" s="258">
        <v>165501</v>
      </c>
      <c r="F48" s="258">
        <v>60000</v>
      </c>
      <c r="G48" s="258">
        <v>914150</v>
      </c>
      <c r="H48" s="258">
        <v>291221</v>
      </c>
      <c r="I48" s="295">
        <v>616558</v>
      </c>
      <c r="J48" s="295">
        <v>50000</v>
      </c>
      <c r="K48" s="295">
        <v>1149276</v>
      </c>
      <c r="L48" s="295">
        <v>390780</v>
      </c>
      <c r="M48" s="295">
        <v>547655</v>
      </c>
      <c r="N48" s="295">
        <v>150000</v>
      </c>
      <c r="O48" s="295">
        <f>3313539-SUM(P48:R48)</f>
        <v>1360520</v>
      </c>
      <c r="P48" s="258">
        <v>321544</v>
      </c>
      <c r="Q48" s="258">
        <v>1331475</v>
      </c>
      <c r="R48" s="258">
        <v>300000</v>
      </c>
      <c r="S48" s="258">
        <v>1589694</v>
      </c>
      <c r="T48" s="258">
        <v>855769</v>
      </c>
      <c r="U48" s="258">
        <v>1028447</v>
      </c>
      <c r="V48" s="258">
        <v>144818</v>
      </c>
      <c r="W48" s="297">
        <v>2276714</v>
      </c>
      <c r="X48" s="297">
        <v>152357</v>
      </c>
      <c r="Y48" s="297">
        <v>267143</v>
      </c>
      <c r="Z48" s="297">
        <v>360000</v>
      </c>
      <c r="AA48" s="297">
        <v>1403060</v>
      </c>
      <c r="AB48" s="297">
        <v>35500</v>
      </c>
      <c r="AC48" s="297">
        <v>6000</v>
      </c>
      <c r="AD48" s="297">
        <v>0</v>
      </c>
      <c r="AE48" s="297">
        <v>785391</v>
      </c>
      <c r="AF48" s="297">
        <v>200000</v>
      </c>
      <c r="AG48" s="297">
        <v>673000</v>
      </c>
      <c r="AH48" s="298"/>
      <c r="AI48" s="295">
        <v>914150</v>
      </c>
      <c r="AJ48" s="295">
        <v>2237711</v>
      </c>
      <c r="AK48" s="295">
        <f>+O48+P48+Q48+R48</f>
        <v>3313539</v>
      </c>
      <c r="AL48" s="295">
        <v>3618728</v>
      </c>
      <c r="AM48" s="295">
        <v>3056214</v>
      </c>
      <c r="AN48" s="313">
        <v>1444560</v>
      </c>
      <c r="AO48" s="293">
        <v>1709100</v>
      </c>
      <c r="AP48" s="293">
        <v>1038611</v>
      </c>
      <c r="AQ48" s="293">
        <v>1023777</v>
      </c>
      <c r="AR48" s="293">
        <v>562775</v>
      </c>
      <c r="AT48" s="246"/>
    </row>
    <row r="49" spans="2:46" s="258" customFormat="1" ht="12" customHeight="1">
      <c r="B49" s="325" t="s">
        <v>856</v>
      </c>
      <c r="C49" s="259" t="s">
        <v>826</v>
      </c>
      <c r="D49" s="14"/>
      <c r="E49" s="260">
        <v>20102445</v>
      </c>
      <c r="F49" s="260">
        <v>19936944</v>
      </c>
      <c r="G49" s="260">
        <v>19876944</v>
      </c>
      <c r="H49" s="260">
        <v>18962794</v>
      </c>
      <c r="I49" s="259">
        <v>18671573</v>
      </c>
      <c r="J49" s="259">
        <f>+K49+J48</f>
        <v>18055015</v>
      </c>
      <c r="K49" s="259">
        <v>18005015</v>
      </c>
      <c r="L49" s="259">
        <v>16855739</v>
      </c>
      <c r="M49" s="259">
        <v>16464959</v>
      </c>
      <c r="N49" s="259">
        <v>15917304</v>
      </c>
      <c r="O49" s="259">
        <f>P49+O48</f>
        <v>15767304</v>
      </c>
      <c r="P49" s="260">
        <v>14406784</v>
      </c>
      <c r="Q49" s="260">
        <v>14085240</v>
      </c>
      <c r="R49" s="260">
        <v>12753765</v>
      </c>
      <c r="S49" s="260">
        <v>12453765</v>
      </c>
      <c r="T49" s="260">
        <v>10864071</v>
      </c>
      <c r="U49" s="260">
        <v>10008302</v>
      </c>
      <c r="V49" s="260">
        <v>8979855</v>
      </c>
      <c r="W49" s="261">
        <v>8835037</v>
      </c>
      <c r="X49" s="261">
        <v>6558323</v>
      </c>
      <c r="Y49" s="261">
        <v>6405966</v>
      </c>
      <c r="Z49" s="261">
        <v>6138823</v>
      </c>
      <c r="AA49" s="261">
        <v>5778823</v>
      </c>
      <c r="AB49" s="261">
        <v>4375763</v>
      </c>
      <c r="AC49" s="261">
        <v>4340263</v>
      </c>
      <c r="AD49" s="261">
        <v>4334263</v>
      </c>
      <c r="AE49" s="261">
        <v>4334263</v>
      </c>
      <c r="AF49" s="261">
        <v>3548872</v>
      </c>
      <c r="AG49" s="261">
        <v>3348872</v>
      </c>
      <c r="AH49" s="325"/>
      <c r="AI49" s="259">
        <v>19876944</v>
      </c>
      <c r="AJ49" s="259">
        <v>18005015</v>
      </c>
      <c r="AK49" s="259">
        <f>+O49+P49+Q49+R49</f>
        <v>57013093</v>
      </c>
      <c r="AL49" s="259">
        <v>12453765</v>
      </c>
      <c r="AM49" s="259">
        <v>8835037</v>
      </c>
      <c r="AN49" s="263">
        <v>5778823</v>
      </c>
      <c r="AO49" s="263">
        <v>4334263</v>
      </c>
      <c r="AP49" s="263">
        <v>2625163</v>
      </c>
      <c r="AQ49" s="263">
        <v>1586552</v>
      </c>
      <c r="AR49" s="263">
        <v>562775</v>
      </c>
      <c r="AT49" s="246"/>
    </row>
    <row r="50" spans="2:46" ht="12" customHeight="1">
      <c r="B50" s="326" t="s">
        <v>857</v>
      </c>
      <c r="C50" s="292"/>
      <c r="E50" s="258"/>
      <c r="F50" s="258"/>
      <c r="G50" s="258"/>
      <c r="H50" s="258"/>
      <c r="I50" s="258"/>
      <c r="J50" s="258"/>
      <c r="K50" s="258"/>
      <c r="L50" s="258"/>
      <c r="M50" s="258"/>
      <c r="N50" s="258"/>
      <c r="O50" s="258"/>
      <c r="P50" s="258"/>
      <c r="Q50" s="258"/>
      <c r="R50" s="258"/>
      <c r="S50" s="258"/>
      <c r="T50" s="258"/>
      <c r="W50" s="323"/>
      <c r="X50" s="323"/>
      <c r="Y50" s="323"/>
      <c r="Z50" s="323"/>
      <c r="AA50" s="323"/>
      <c r="AB50" s="323"/>
      <c r="AC50" s="323"/>
      <c r="AD50" s="323"/>
      <c r="AE50" s="323"/>
      <c r="AF50" s="323"/>
      <c r="AG50" s="323"/>
      <c r="AH50" s="21"/>
      <c r="AI50" s="258"/>
      <c r="AJ50" s="258"/>
      <c r="AK50" s="258"/>
      <c r="AL50" s="258"/>
      <c r="AM50" s="258"/>
      <c r="AN50" s="293"/>
      <c r="AO50" s="293"/>
      <c r="AP50" s="293"/>
      <c r="AQ50" s="293"/>
      <c r="AR50" s="293"/>
    </row>
    <row r="51" spans="2:46" ht="12" customHeight="1">
      <c r="B51" s="281" t="s">
        <v>858</v>
      </c>
      <c r="C51" s="282" t="s">
        <v>859</v>
      </c>
      <c r="D51" s="14"/>
      <c r="E51" s="308" t="s">
        <v>830</v>
      </c>
      <c r="F51" s="308" t="s">
        <v>830</v>
      </c>
      <c r="G51" s="308" t="s">
        <v>830</v>
      </c>
      <c r="H51" s="308" t="s">
        <v>830</v>
      </c>
      <c r="I51" s="308" t="s">
        <v>830</v>
      </c>
      <c r="J51" s="308" t="s">
        <v>830</v>
      </c>
      <c r="K51" s="308" t="s">
        <v>829</v>
      </c>
      <c r="L51" s="308" t="s">
        <v>829</v>
      </c>
      <c r="M51" s="308" t="s">
        <v>829</v>
      </c>
      <c r="N51" s="308" t="s">
        <v>830</v>
      </c>
      <c r="O51" s="308" t="s">
        <v>830</v>
      </c>
      <c r="P51" s="308" t="s">
        <v>830</v>
      </c>
      <c r="Q51" s="308" t="s">
        <v>830</v>
      </c>
      <c r="R51" s="308" t="s">
        <v>830</v>
      </c>
      <c r="S51" s="308" t="s">
        <v>830</v>
      </c>
      <c r="T51" s="308" t="s">
        <v>830</v>
      </c>
      <c r="U51" s="308" t="s">
        <v>830</v>
      </c>
      <c r="V51" s="308" t="s">
        <v>830</v>
      </c>
      <c r="W51" s="308" t="s">
        <v>830</v>
      </c>
      <c r="X51" s="308" t="s">
        <v>830</v>
      </c>
      <c r="Y51" s="308" t="s">
        <v>830</v>
      </c>
      <c r="Z51" s="308" t="s">
        <v>830</v>
      </c>
      <c r="AA51" s="308" t="s">
        <v>830</v>
      </c>
      <c r="AB51" s="308" t="s">
        <v>830</v>
      </c>
      <c r="AC51" s="308" t="s">
        <v>830</v>
      </c>
      <c r="AD51" s="308" t="s">
        <v>830</v>
      </c>
      <c r="AE51" s="308" t="s">
        <v>830</v>
      </c>
      <c r="AF51" s="308" t="s">
        <v>830</v>
      </c>
      <c r="AG51" s="308" t="s">
        <v>830</v>
      </c>
      <c r="AH51" s="23"/>
      <c r="AI51" s="308">
        <v>0</v>
      </c>
      <c r="AJ51" s="308">
        <v>0</v>
      </c>
      <c r="AK51" s="308">
        <v>0</v>
      </c>
      <c r="AL51" s="308">
        <v>0</v>
      </c>
      <c r="AM51" s="308">
        <v>0</v>
      </c>
      <c r="AN51" s="263">
        <v>96.632999999999996</v>
      </c>
      <c r="AO51" s="263">
        <v>248216.4</v>
      </c>
      <c r="AP51" s="263">
        <v>179974</v>
      </c>
      <c r="AQ51" s="263">
        <v>91585.48</v>
      </c>
      <c r="AR51" s="263">
        <v>344364</v>
      </c>
    </row>
    <row r="52" spans="2:46" ht="12" customHeight="1">
      <c r="B52" s="317" t="s">
        <v>860</v>
      </c>
      <c r="C52" s="292" t="s">
        <v>861</v>
      </c>
      <c r="E52" s="323" t="s">
        <v>830</v>
      </c>
      <c r="F52" s="323" t="s">
        <v>830</v>
      </c>
      <c r="G52" s="323" t="s">
        <v>830</v>
      </c>
      <c r="H52" s="323" t="s">
        <v>830</v>
      </c>
      <c r="I52" s="323" t="s">
        <v>830</v>
      </c>
      <c r="J52" s="323" t="s">
        <v>830</v>
      </c>
      <c r="K52" s="323" t="s">
        <v>829</v>
      </c>
      <c r="L52" s="323" t="s">
        <v>829</v>
      </c>
      <c r="M52" s="323" t="s">
        <v>829</v>
      </c>
      <c r="N52" s="323" t="s">
        <v>830</v>
      </c>
      <c r="O52" s="323" t="s">
        <v>830</v>
      </c>
      <c r="P52" s="323" t="s">
        <v>830</v>
      </c>
      <c r="Q52" s="323" t="s">
        <v>830</v>
      </c>
      <c r="R52" s="323" t="s">
        <v>830</v>
      </c>
      <c r="S52" s="323" t="s">
        <v>830</v>
      </c>
      <c r="T52" s="323" t="s">
        <v>830</v>
      </c>
      <c r="U52" s="323" t="s">
        <v>830</v>
      </c>
      <c r="V52" s="323" t="s">
        <v>830</v>
      </c>
      <c r="W52" s="323" t="s">
        <v>830</v>
      </c>
      <c r="X52" s="323" t="s">
        <v>830</v>
      </c>
      <c r="Y52" s="323" t="s">
        <v>830</v>
      </c>
      <c r="Z52" s="323" t="s">
        <v>830</v>
      </c>
      <c r="AA52" s="323" t="s">
        <v>830</v>
      </c>
      <c r="AB52" s="323" t="s">
        <v>830</v>
      </c>
      <c r="AC52" s="323" t="s">
        <v>830</v>
      </c>
      <c r="AD52" s="323" t="s">
        <v>830</v>
      </c>
      <c r="AE52" s="323" t="s">
        <v>830</v>
      </c>
      <c r="AF52" s="323" t="s">
        <v>830</v>
      </c>
      <c r="AG52" s="323" t="s">
        <v>830</v>
      </c>
      <c r="AH52" s="21"/>
      <c r="AI52" s="323">
        <v>6215884.5199999996</v>
      </c>
      <c r="AJ52" s="323">
        <v>76654.28</v>
      </c>
      <c r="AK52" s="323">
        <v>268910821.24000001</v>
      </c>
      <c r="AL52" s="323">
        <v>44076148.530000001</v>
      </c>
      <c r="AM52" s="323">
        <v>11402428.720000001</v>
      </c>
      <c r="AN52" s="313">
        <v>17769106.920000002</v>
      </c>
      <c r="AO52" s="293">
        <v>98336287.299999997</v>
      </c>
      <c r="AP52" s="293">
        <v>237400397</v>
      </c>
      <c r="AQ52" s="293">
        <v>255581088.83000001</v>
      </c>
      <c r="AR52" s="293">
        <v>449551738.13999999</v>
      </c>
    </row>
    <row r="53" spans="2:46" ht="12" customHeight="1">
      <c r="B53" s="281" t="s">
        <v>862</v>
      </c>
      <c r="C53" s="282" t="s">
        <v>861</v>
      </c>
      <c r="D53" s="14"/>
      <c r="E53" s="308" t="s">
        <v>830</v>
      </c>
      <c r="F53" s="308" t="s">
        <v>830</v>
      </c>
      <c r="G53" s="308" t="s">
        <v>830</v>
      </c>
      <c r="H53" s="308" t="s">
        <v>830</v>
      </c>
      <c r="I53" s="308" t="s">
        <v>830</v>
      </c>
      <c r="J53" s="308" t="s">
        <v>830</v>
      </c>
      <c r="K53" s="308" t="s">
        <v>829</v>
      </c>
      <c r="L53" s="308" t="s">
        <v>829</v>
      </c>
      <c r="M53" s="308" t="s">
        <v>829</v>
      </c>
      <c r="N53" s="308" t="s">
        <v>830</v>
      </c>
      <c r="O53" s="308" t="s">
        <v>830</v>
      </c>
      <c r="P53" s="308" t="s">
        <v>830</v>
      </c>
      <c r="Q53" s="308" t="s">
        <v>830</v>
      </c>
      <c r="R53" s="308" t="s">
        <v>830</v>
      </c>
      <c r="S53" s="308" t="s">
        <v>830</v>
      </c>
      <c r="T53" s="308" t="s">
        <v>830</v>
      </c>
      <c r="U53" s="308" t="s">
        <v>830</v>
      </c>
      <c r="V53" s="308" t="s">
        <v>830</v>
      </c>
      <c r="W53" s="308" t="s">
        <v>830</v>
      </c>
      <c r="X53" s="308" t="s">
        <v>830</v>
      </c>
      <c r="Y53" s="308" t="s">
        <v>830</v>
      </c>
      <c r="Z53" s="308" t="s">
        <v>830</v>
      </c>
      <c r="AA53" s="308" t="s">
        <v>830</v>
      </c>
      <c r="AB53" s="308" t="s">
        <v>830</v>
      </c>
      <c r="AC53" s="308" t="s">
        <v>830</v>
      </c>
      <c r="AD53" s="308" t="s">
        <v>830</v>
      </c>
      <c r="AE53" s="308" t="s">
        <v>830</v>
      </c>
      <c r="AF53" s="308" t="s">
        <v>830</v>
      </c>
      <c r="AG53" s="308" t="s">
        <v>830</v>
      </c>
      <c r="AH53" s="23"/>
      <c r="AI53" s="308">
        <v>0</v>
      </c>
      <c r="AJ53" s="308">
        <v>0</v>
      </c>
      <c r="AK53" s="308">
        <v>0</v>
      </c>
      <c r="AL53" s="308">
        <v>0</v>
      </c>
      <c r="AM53" s="308">
        <v>0</v>
      </c>
      <c r="AN53" s="263">
        <v>0</v>
      </c>
      <c r="AO53" s="263">
        <v>71352483</v>
      </c>
      <c r="AP53" s="263">
        <v>102213921</v>
      </c>
      <c r="AQ53" s="263">
        <v>5646664</v>
      </c>
      <c r="AR53" s="263" t="s">
        <v>180</v>
      </c>
    </row>
    <row r="54" spans="2:46" ht="12" customHeight="1">
      <c r="B54" s="317" t="s">
        <v>863</v>
      </c>
      <c r="C54" s="292" t="s">
        <v>864</v>
      </c>
      <c r="E54" s="323" t="s">
        <v>830</v>
      </c>
      <c r="F54" s="323" t="s">
        <v>830</v>
      </c>
      <c r="G54" s="323" t="s">
        <v>830</v>
      </c>
      <c r="H54" s="323" t="s">
        <v>830</v>
      </c>
      <c r="I54" s="323" t="s">
        <v>830</v>
      </c>
      <c r="J54" s="323" t="s">
        <v>830</v>
      </c>
      <c r="K54" s="323" t="s">
        <v>829</v>
      </c>
      <c r="L54" s="323" t="s">
        <v>829</v>
      </c>
      <c r="M54" s="323" t="s">
        <v>829</v>
      </c>
      <c r="N54" s="323" t="s">
        <v>830</v>
      </c>
      <c r="O54" s="323" t="s">
        <v>830</v>
      </c>
      <c r="P54" s="323" t="s">
        <v>830</v>
      </c>
      <c r="Q54" s="323" t="s">
        <v>830</v>
      </c>
      <c r="R54" s="323" t="s">
        <v>830</v>
      </c>
      <c r="S54" s="323" t="s">
        <v>830</v>
      </c>
      <c r="T54" s="323" t="s">
        <v>830</v>
      </c>
      <c r="U54" s="323" t="s">
        <v>830</v>
      </c>
      <c r="V54" s="323" t="s">
        <v>830</v>
      </c>
      <c r="W54" s="323" t="s">
        <v>830</v>
      </c>
      <c r="X54" s="323">
        <v>699693.54</v>
      </c>
      <c r="Y54" s="323" t="s">
        <v>830</v>
      </c>
      <c r="Z54" s="323" t="s">
        <v>830</v>
      </c>
      <c r="AA54" s="323" t="s">
        <v>830</v>
      </c>
      <c r="AB54" s="323" t="s">
        <v>830</v>
      </c>
      <c r="AC54" s="323" t="s">
        <v>830</v>
      </c>
      <c r="AD54" s="323" t="s">
        <v>830</v>
      </c>
      <c r="AE54" s="323" t="s">
        <v>830</v>
      </c>
      <c r="AF54" s="323" t="s">
        <v>830</v>
      </c>
      <c r="AG54" s="323" t="s">
        <v>830</v>
      </c>
      <c r="AH54" s="21"/>
      <c r="AI54" s="323">
        <v>1290861.6399999999</v>
      </c>
      <c r="AJ54" s="323">
        <v>8237040</v>
      </c>
      <c r="AK54" s="323">
        <v>14911583.82</v>
      </c>
      <c r="AL54" s="323">
        <v>6177111.3600000003</v>
      </c>
      <c r="AM54" s="323">
        <v>3916004.82</v>
      </c>
      <c r="AN54" s="293">
        <v>1139.8499999999999</v>
      </c>
      <c r="AO54" s="293">
        <v>4595348.45</v>
      </c>
      <c r="AP54" s="293">
        <v>4427342.3600000003</v>
      </c>
      <c r="AQ54" s="293">
        <v>17281495.539999999</v>
      </c>
      <c r="AR54" s="293">
        <v>16487429.380000001</v>
      </c>
    </row>
    <row r="55" spans="2:46" ht="12" customHeight="1">
      <c r="B55" s="281" t="s">
        <v>631</v>
      </c>
      <c r="C55" s="282" t="s">
        <v>864</v>
      </c>
      <c r="D55" s="14"/>
      <c r="E55" s="308" t="s">
        <v>830</v>
      </c>
      <c r="F55" s="308" t="s">
        <v>830</v>
      </c>
      <c r="G55" s="308" t="s">
        <v>830</v>
      </c>
      <c r="H55" s="308" t="s">
        <v>830</v>
      </c>
      <c r="I55" s="308" t="s">
        <v>830</v>
      </c>
      <c r="J55" s="308" t="s">
        <v>830</v>
      </c>
      <c r="K55" s="308" t="s">
        <v>829</v>
      </c>
      <c r="L55" s="308" t="s">
        <v>829</v>
      </c>
      <c r="M55" s="308" t="s">
        <v>829</v>
      </c>
      <c r="N55" s="308" t="s">
        <v>830</v>
      </c>
      <c r="O55" s="308" t="s">
        <v>830</v>
      </c>
      <c r="P55" s="308" t="s">
        <v>830</v>
      </c>
      <c r="Q55" s="308" t="s">
        <v>830</v>
      </c>
      <c r="R55" s="308" t="s">
        <v>830</v>
      </c>
      <c r="S55" s="308" t="s">
        <v>830</v>
      </c>
      <c r="T55" s="308" t="s">
        <v>830</v>
      </c>
      <c r="U55" s="308" t="s">
        <v>830</v>
      </c>
      <c r="V55" s="308" t="s">
        <v>830</v>
      </c>
      <c r="W55" s="308" t="s">
        <v>830</v>
      </c>
      <c r="X55" s="308">
        <v>232399.44</v>
      </c>
      <c r="Y55" s="308" t="s">
        <v>830</v>
      </c>
      <c r="Z55" s="308" t="s">
        <v>830</v>
      </c>
      <c r="AA55" s="308" t="s">
        <v>830</v>
      </c>
      <c r="AB55" s="308" t="s">
        <v>830</v>
      </c>
      <c r="AC55" s="308" t="s">
        <v>830</v>
      </c>
      <c r="AD55" s="308" t="s">
        <v>830</v>
      </c>
      <c r="AE55" s="308" t="s">
        <v>830</v>
      </c>
      <c r="AF55" s="308" t="s">
        <v>830</v>
      </c>
      <c r="AG55" s="308" t="s">
        <v>830</v>
      </c>
      <c r="AH55" s="23"/>
      <c r="AI55" s="308">
        <v>267516.90000000002</v>
      </c>
      <c r="AJ55" s="308">
        <v>1144262.79</v>
      </c>
      <c r="AK55" s="308">
        <v>311421.62</v>
      </c>
      <c r="AL55" s="308">
        <v>321840.82</v>
      </c>
      <c r="AM55" s="308">
        <v>1138890.8500000001</v>
      </c>
      <c r="AN55" s="263">
        <v>323962.18</v>
      </c>
      <c r="AO55" s="263">
        <v>1318047.83</v>
      </c>
      <c r="AP55" s="263">
        <v>1095675.8700000001</v>
      </c>
      <c r="AQ55" s="263">
        <v>2719532.3</v>
      </c>
      <c r="AR55" s="263">
        <v>51441663.780000001</v>
      </c>
    </row>
    <row r="56" spans="2:46" ht="12" hidden="1" customHeight="1">
      <c r="B56" s="21" t="s">
        <v>865</v>
      </c>
      <c r="C56" s="292" t="s">
        <v>866</v>
      </c>
      <c r="E56" s="323"/>
      <c r="F56" s="323"/>
      <c r="G56" s="323"/>
      <c r="H56" s="323"/>
      <c r="I56" s="323" t="s">
        <v>830</v>
      </c>
      <c r="J56" s="323" t="s">
        <v>830</v>
      </c>
      <c r="K56" s="323" t="s">
        <v>829</v>
      </c>
      <c r="L56" s="323"/>
      <c r="M56" s="323" t="s">
        <v>829</v>
      </c>
      <c r="N56" s="323" t="s">
        <v>830</v>
      </c>
      <c r="O56" s="323" t="s">
        <v>830</v>
      </c>
      <c r="P56" s="323" t="s">
        <v>830</v>
      </c>
      <c r="Q56" s="323" t="s">
        <v>830</v>
      </c>
      <c r="R56" s="323" t="s">
        <v>830</v>
      </c>
      <c r="S56" s="323" t="s">
        <v>830</v>
      </c>
      <c r="T56" s="323" t="s">
        <v>830</v>
      </c>
      <c r="U56" s="323" t="s">
        <v>830</v>
      </c>
      <c r="V56" s="323" t="s">
        <v>830</v>
      </c>
      <c r="W56" s="323" t="s">
        <v>830</v>
      </c>
      <c r="X56" s="323" t="s">
        <v>830</v>
      </c>
      <c r="Y56" s="323" t="s">
        <v>830</v>
      </c>
      <c r="Z56" s="323" t="s">
        <v>830</v>
      </c>
      <c r="AA56" s="323" t="s">
        <v>830</v>
      </c>
      <c r="AB56" s="323" t="s">
        <v>830</v>
      </c>
      <c r="AC56" s="323" t="s">
        <v>830</v>
      </c>
      <c r="AD56" s="323" t="s">
        <v>830</v>
      </c>
      <c r="AE56" s="323" t="s">
        <v>830</v>
      </c>
      <c r="AF56" s="323" t="s">
        <v>830</v>
      </c>
      <c r="AG56" s="323" t="s">
        <v>830</v>
      </c>
      <c r="AH56" s="21"/>
      <c r="AI56" s="323"/>
      <c r="AJ56" s="323"/>
      <c r="AK56" s="323">
        <v>0</v>
      </c>
      <c r="AL56" s="323">
        <v>56.305</v>
      </c>
      <c r="AM56" s="323">
        <v>212</v>
      </c>
      <c r="AN56" s="293">
        <v>0</v>
      </c>
      <c r="AO56" s="293">
        <v>620982</v>
      </c>
      <c r="AP56" s="293" t="s">
        <v>138</v>
      </c>
      <c r="AQ56" s="293" t="s">
        <v>138</v>
      </c>
      <c r="AR56" s="293" t="s">
        <v>138</v>
      </c>
    </row>
    <row r="57" spans="2:46" ht="12" hidden="1" customHeight="1">
      <c r="B57" s="23" t="s">
        <v>865</v>
      </c>
      <c r="C57" s="282" t="s">
        <v>823</v>
      </c>
      <c r="D57" s="14"/>
      <c r="E57" s="308"/>
      <c r="F57" s="308"/>
      <c r="G57" s="308"/>
      <c r="H57" s="308"/>
      <c r="I57" s="308" t="s">
        <v>830</v>
      </c>
      <c r="J57" s="308" t="s">
        <v>830</v>
      </c>
      <c r="K57" s="308" t="s">
        <v>829</v>
      </c>
      <c r="L57" s="308"/>
      <c r="M57" s="308" t="s">
        <v>829</v>
      </c>
      <c r="N57" s="308" t="s">
        <v>830</v>
      </c>
      <c r="O57" s="308" t="s">
        <v>830</v>
      </c>
      <c r="P57" s="308" t="s">
        <v>830</v>
      </c>
      <c r="Q57" s="308" t="s">
        <v>830</v>
      </c>
      <c r="R57" s="308" t="s">
        <v>830</v>
      </c>
      <c r="S57" s="308" t="s">
        <v>830</v>
      </c>
      <c r="T57" s="308" t="s">
        <v>830</v>
      </c>
      <c r="U57" s="308" t="s">
        <v>830</v>
      </c>
      <c r="V57" s="308" t="s">
        <v>830</v>
      </c>
      <c r="W57" s="308" t="s">
        <v>830</v>
      </c>
      <c r="X57" s="308" t="s">
        <v>830</v>
      </c>
      <c r="Y57" s="308" t="s">
        <v>830</v>
      </c>
      <c r="Z57" s="308" t="s">
        <v>830</v>
      </c>
      <c r="AA57" s="308" t="s">
        <v>830</v>
      </c>
      <c r="AB57" s="308" t="s">
        <v>830</v>
      </c>
      <c r="AC57" s="308" t="s">
        <v>830</v>
      </c>
      <c r="AD57" s="308" t="s">
        <v>830</v>
      </c>
      <c r="AE57" s="308" t="s">
        <v>830</v>
      </c>
      <c r="AF57" s="308" t="s">
        <v>830</v>
      </c>
      <c r="AG57" s="308" t="s">
        <v>830</v>
      </c>
      <c r="AH57" s="23"/>
      <c r="AI57" s="308"/>
      <c r="AJ57" s="308"/>
      <c r="AK57" s="308">
        <v>0</v>
      </c>
      <c r="AL57" s="308">
        <v>909.32</v>
      </c>
      <c r="AM57" s="308">
        <v>3.5</v>
      </c>
      <c r="AN57" s="263">
        <v>0</v>
      </c>
      <c r="AO57" s="263">
        <v>7954</v>
      </c>
      <c r="AP57" s="263" t="s">
        <v>138</v>
      </c>
      <c r="AQ57" s="263" t="s">
        <v>138</v>
      </c>
      <c r="AR57" s="263" t="s">
        <v>138</v>
      </c>
    </row>
    <row r="59" spans="2:46" ht="12" customHeight="1">
      <c r="B59" s="327" t="s">
        <v>867</v>
      </c>
      <c r="C59" s="328"/>
      <c r="D59" s="329"/>
      <c r="E59" s="329"/>
      <c r="F59" s="329"/>
      <c r="G59" s="329"/>
      <c r="H59" s="329"/>
      <c r="I59" s="329"/>
      <c r="J59" s="329"/>
      <c r="K59" s="329"/>
      <c r="L59" s="329"/>
      <c r="M59" s="329"/>
      <c r="N59" s="329"/>
      <c r="O59" s="329"/>
      <c r="P59" s="329"/>
      <c r="Q59" s="329"/>
      <c r="R59" s="329"/>
      <c r="S59" s="329"/>
      <c r="T59" s="329"/>
      <c r="U59" s="329"/>
      <c r="V59" s="329"/>
      <c r="W59" s="330"/>
      <c r="X59" s="330"/>
      <c r="Y59" s="330"/>
      <c r="Z59" s="330"/>
      <c r="AA59" s="330"/>
      <c r="AB59" s="330"/>
      <c r="AC59" s="330"/>
      <c r="AD59" s="330"/>
      <c r="AE59" s="330"/>
      <c r="AF59" s="330"/>
      <c r="AG59" s="330"/>
      <c r="AH59" s="331"/>
      <c r="AI59" s="329"/>
      <c r="AJ59" s="329"/>
      <c r="AK59" s="329"/>
      <c r="AL59" s="329"/>
      <c r="AM59" s="329"/>
      <c r="AN59" s="332"/>
      <c r="AO59" s="332"/>
      <c r="AP59" s="332"/>
      <c r="AQ59" s="332"/>
      <c r="AR59" s="332"/>
    </row>
    <row r="60" spans="2:46" ht="12" customHeight="1">
      <c r="B60" s="333" t="s">
        <v>868</v>
      </c>
      <c r="C60" s="14"/>
    </row>
    <row r="61" spans="2:46" ht="12" customHeight="1">
      <c r="B61" s="242" t="s">
        <v>869</v>
      </c>
      <c r="C61" s="334" t="s">
        <v>870</v>
      </c>
    </row>
    <row r="62" spans="2:46" ht="12" customHeight="1">
      <c r="B62" s="335" t="s">
        <v>871</v>
      </c>
      <c r="C62" s="336" t="s">
        <v>872</v>
      </c>
    </row>
    <row r="63" spans="2:46" ht="12" customHeight="1">
      <c r="B63" s="242" t="s">
        <v>873</v>
      </c>
      <c r="C63" s="334" t="s">
        <v>874</v>
      </c>
    </row>
    <row r="64" spans="2:46" ht="12" customHeight="1">
      <c r="B64" s="335" t="s">
        <v>875</v>
      </c>
      <c r="C64" s="336" t="s">
        <v>876</v>
      </c>
    </row>
    <row r="65" spans="2:3" ht="12" customHeight="1">
      <c r="B65" s="242" t="s">
        <v>877</v>
      </c>
      <c r="C65" s="334" t="s">
        <v>874</v>
      </c>
    </row>
    <row r="66" spans="2:3" ht="12" customHeight="1">
      <c r="C66" s="337"/>
    </row>
    <row r="67" spans="2:3" ht="12" customHeight="1">
      <c r="C67" s="337"/>
    </row>
  </sheetData>
  <mergeCells count="11">
    <mergeCell ref="Q7:Q8"/>
    <mergeCell ref="F7:F8"/>
    <mergeCell ref="G7:G8"/>
    <mergeCell ref="H7:H8"/>
    <mergeCell ref="I7:I8"/>
    <mergeCell ref="J7:J8"/>
    <mergeCell ref="E7:E8"/>
    <mergeCell ref="M7:M8"/>
    <mergeCell ref="N7:N8"/>
    <mergeCell ref="O7:O8"/>
    <mergeCell ref="P7:P8"/>
  </mergeCells>
  <phoneticPr fontId="41" type="noConversion"/>
  <hyperlinks>
    <hyperlink ref="B1" location="Contenido!A1" display="Volver a contenido" xr:uid="{00000000-0004-0000-0E00-000000000000}"/>
    <hyperlink ref="C61" r:id="rId1" xr:uid="{00000000-0004-0000-0E00-000001000000}"/>
    <hyperlink ref="C62" r:id="rId2" xr:uid="{00000000-0004-0000-0E00-000002000000}"/>
    <hyperlink ref="C63" r:id="rId3" xr:uid="{00000000-0004-0000-0E00-000003000000}"/>
    <hyperlink ref="C64" r:id="rId4" xr:uid="{00000000-0004-0000-0E00-000004000000}"/>
    <hyperlink ref="C65" r:id="rId5" xr:uid="{00000000-0004-0000-0E00-000005000000}"/>
  </hyperlinks>
  <pageMargins left="0.7" right="0.7" top="0.75" bottom="0.75" header="0.511811023622047" footer="0.511811023622047"/>
  <pageSetup orientation="portrait" horizontalDpi="300" verticalDpi="300"/>
  <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0.499984740745262"/>
  </sheetPr>
  <dimension ref="B1:X96"/>
  <sheetViews>
    <sheetView showGridLines="0" zoomScaleNormal="100" workbookViewId="0">
      <pane xSplit="2" ySplit="3" topLeftCell="L19" activePane="bottomRight" state="frozen"/>
      <selection pane="topRight" activeCell="O1" sqref="O1"/>
      <selection pane="bottomLeft" activeCell="A19" sqref="A19"/>
      <selection pane="bottomRight" activeCell="B1" sqref="B1"/>
    </sheetView>
  </sheetViews>
  <sheetFormatPr baseColWidth="10" defaultColWidth="11.453125" defaultRowHeight="10"/>
  <cols>
    <col min="1" max="1" width="3" style="2" customWidth="1"/>
    <col min="2" max="2" width="48" style="2" customWidth="1"/>
    <col min="3" max="19" width="11.453125" style="2"/>
    <col min="20" max="20" width="2.7265625" style="2" customWidth="1"/>
    <col min="21" max="16384" width="11.453125" style="2"/>
  </cols>
  <sheetData>
    <row r="1" spans="2:24" ht="13.5" customHeight="1">
      <c r="B1" s="334" t="s">
        <v>925</v>
      </c>
    </row>
    <row r="2" spans="2:24" ht="18" customHeight="1">
      <c r="B2" s="35" t="s">
        <v>926</v>
      </c>
    </row>
    <row r="3" spans="2:24" ht="13.5" customHeight="1">
      <c r="B3" s="25" t="s">
        <v>927</v>
      </c>
      <c r="C3" s="342" t="s">
        <v>928</v>
      </c>
      <c r="D3" s="342" t="s">
        <v>929</v>
      </c>
      <c r="E3" s="342" t="s">
        <v>930</v>
      </c>
      <c r="F3" s="342" t="s">
        <v>931</v>
      </c>
      <c r="G3" s="342" t="s">
        <v>497</v>
      </c>
      <c r="H3" s="342" t="s">
        <v>498</v>
      </c>
      <c r="I3" s="342" t="s">
        <v>499</v>
      </c>
      <c r="J3" s="342" t="s">
        <v>500</v>
      </c>
      <c r="K3" s="342" t="s">
        <v>501</v>
      </c>
      <c r="L3" s="342" t="s">
        <v>502</v>
      </c>
      <c r="M3" s="342" t="s">
        <v>503</v>
      </c>
      <c r="N3" s="342" t="s">
        <v>504</v>
      </c>
      <c r="O3" s="342" t="s">
        <v>505</v>
      </c>
      <c r="P3" s="342" t="s">
        <v>506</v>
      </c>
      <c r="Q3" s="342" t="s">
        <v>507</v>
      </c>
      <c r="R3" s="342" t="s">
        <v>508</v>
      </c>
      <c r="S3" s="14"/>
      <c r="T3" s="14"/>
      <c r="U3" s="343">
        <v>2011</v>
      </c>
      <c r="V3" s="343">
        <v>2012</v>
      </c>
      <c r="W3" s="343">
        <v>2013</v>
      </c>
      <c r="X3" s="343">
        <v>2014</v>
      </c>
    </row>
    <row r="4" spans="2:24" ht="13.5" customHeight="1">
      <c r="B4" s="20"/>
      <c r="C4" s="2">
        <v>2011</v>
      </c>
      <c r="D4" s="2">
        <v>2011</v>
      </c>
      <c r="E4" s="2">
        <v>2011</v>
      </c>
      <c r="F4" s="2">
        <v>2011</v>
      </c>
      <c r="G4" s="2">
        <v>2012</v>
      </c>
      <c r="H4" s="2">
        <v>2012</v>
      </c>
      <c r="I4" s="2">
        <v>2012</v>
      </c>
      <c r="J4" s="2">
        <v>2012</v>
      </c>
      <c r="K4" s="2">
        <v>2013</v>
      </c>
      <c r="L4" s="2">
        <v>2013</v>
      </c>
      <c r="M4" s="2">
        <v>2013</v>
      </c>
      <c r="N4" s="2">
        <v>2013</v>
      </c>
      <c r="O4" s="2">
        <v>2014</v>
      </c>
      <c r="P4" s="2">
        <v>2014</v>
      </c>
      <c r="Q4" s="2">
        <v>2014</v>
      </c>
      <c r="R4" s="2">
        <v>2014</v>
      </c>
    </row>
    <row r="5" spans="2:24" ht="13.5" customHeight="1">
      <c r="B5" s="344" t="s">
        <v>932</v>
      </c>
      <c r="C5" s="14"/>
      <c r="D5" s="14"/>
      <c r="E5" s="14"/>
      <c r="F5" s="14"/>
      <c r="G5" s="14"/>
      <c r="H5" s="14"/>
      <c r="I5" s="14"/>
      <c r="J5" s="14"/>
      <c r="K5" s="14"/>
      <c r="L5" s="14"/>
      <c r="M5" s="14"/>
      <c r="N5" s="14"/>
      <c r="O5" s="14"/>
      <c r="P5" s="14"/>
      <c r="Q5" s="14"/>
      <c r="R5" s="14"/>
      <c r="S5" s="14"/>
      <c r="T5" s="14"/>
      <c r="U5" s="14"/>
      <c r="V5" s="14"/>
      <c r="W5" s="14"/>
      <c r="X5" s="14"/>
    </row>
    <row r="6" spans="2:24" ht="13.5" customHeight="1">
      <c r="B6" s="20" t="s">
        <v>933</v>
      </c>
    </row>
    <row r="7" spans="2:24" ht="13.5" customHeight="1">
      <c r="B7" s="20"/>
    </row>
    <row r="8" spans="2:24" ht="13.5" customHeight="1">
      <c r="B8" s="2" t="s">
        <v>934</v>
      </c>
      <c r="C8" s="345">
        <v>102959.37867999999</v>
      </c>
      <c r="D8" s="345">
        <v>74314.885070000004</v>
      </c>
      <c r="E8" s="345">
        <v>115634.779796</v>
      </c>
      <c r="F8" s="345">
        <v>178140.90025999999</v>
      </c>
      <c r="G8" s="345">
        <v>147009.133561</v>
      </c>
      <c r="H8" s="345">
        <v>100219.772022</v>
      </c>
      <c r="I8" s="345">
        <v>178585.09441699999</v>
      </c>
      <c r="J8" s="345">
        <v>179305</v>
      </c>
      <c r="K8" s="345">
        <v>259475.184171</v>
      </c>
      <c r="L8" s="345">
        <v>249822.95624999999</v>
      </c>
      <c r="M8" s="345">
        <v>270377.44592999999</v>
      </c>
      <c r="N8" s="345">
        <v>288033.19128899998</v>
      </c>
      <c r="O8" s="345">
        <v>227903.12538499999</v>
      </c>
      <c r="P8" s="345">
        <v>433958.83712600003</v>
      </c>
      <c r="Q8" s="345">
        <v>213707.27567999999</v>
      </c>
      <c r="R8" s="345">
        <v>228556.834642</v>
      </c>
      <c r="U8" s="345">
        <f t="shared" ref="U8:X18" si="0">+SUMIFS($C8:$S8,$C$4:$S$4,U$3)</f>
        <v>471049.94380599994</v>
      </c>
      <c r="V8" s="345">
        <f t="shared" si="0"/>
        <v>605119</v>
      </c>
      <c r="W8" s="345">
        <f t="shared" si="0"/>
        <v>1067708.77764</v>
      </c>
      <c r="X8" s="345">
        <f t="shared" si="0"/>
        <v>1104126.072833</v>
      </c>
    </row>
    <row r="9" spans="2:24" ht="13.5" customHeight="1">
      <c r="B9" s="37" t="s">
        <v>935</v>
      </c>
      <c r="C9" s="346">
        <v>51013.697582000001</v>
      </c>
      <c r="D9" s="346">
        <v>48064.342026999999</v>
      </c>
      <c r="E9" s="346">
        <v>50150.531682000001</v>
      </c>
      <c r="F9" s="346">
        <v>55997.248379999997</v>
      </c>
      <c r="G9" s="346">
        <v>54279.918084999998</v>
      </c>
      <c r="H9" s="346">
        <v>49913.446831000001</v>
      </c>
      <c r="I9" s="346">
        <v>51496.635084000001</v>
      </c>
      <c r="J9" s="346">
        <v>53653.033435999998</v>
      </c>
      <c r="K9" s="346">
        <v>55782.344922999997</v>
      </c>
      <c r="L9" s="346">
        <v>56156.361685999997</v>
      </c>
      <c r="M9" s="346">
        <v>52899.457404000001</v>
      </c>
      <c r="N9" s="346">
        <v>56776.843635999998</v>
      </c>
      <c r="O9" s="346">
        <v>54335.417984</v>
      </c>
      <c r="P9" s="346">
        <v>45238.547478</v>
      </c>
      <c r="Q9" s="346">
        <v>52623.341966</v>
      </c>
      <c r="R9" s="346">
        <v>61948.132631</v>
      </c>
      <c r="S9" s="14"/>
      <c r="T9" s="14"/>
      <c r="U9" s="346">
        <f t="shared" si="0"/>
        <v>205225.819671</v>
      </c>
      <c r="V9" s="346">
        <f t="shared" si="0"/>
        <v>209343.033436</v>
      </c>
      <c r="W9" s="346">
        <f t="shared" si="0"/>
        <v>221615.00764899998</v>
      </c>
      <c r="X9" s="346">
        <f t="shared" si="0"/>
        <v>214145.44005899999</v>
      </c>
    </row>
    <row r="10" spans="2:24" ht="13.5" customHeight="1">
      <c r="B10" s="2" t="s">
        <v>936</v>
      </c>
      <c r="C10" s="345">
        <v>89279.463334</v>
      </c>
      <c r="D10" s="345">
        <v>72571.726502999998</v>
      </c>
      <c r="E10" s="345">
        <v>62223.314851999901</v>
      </c>
      <c r="F10" s="345">
        <v>51052.416057000097</v>
      </c>
      <c r="G10" s="345">
        <v>79913.490328</v>
      </c>
      <c r="H10" s="345">
        <v>60067.700944999997</v>
      </c>
      <c r="I10" s="345">
        <v>49836.808727000003</v>
      </c>
      <c r="J10" s="345">
        <v>97271</v>
      </c>
      <c r="K10" s="345">
        <v>61043.523707000102</v>
      </c>
      <c r="L10" s="345">
        <v>61184.036057999903</v>
      </c>
      <c r="M10" s="345">
        <v>36597.822495000299</v>
      </c>
      <c r="N10" s="345">
        <v>77331.107105999807</v>
      </c>
      <c r="O10" s="345">
        <v>81473.085035000098</v>
      </c>
      <c r="P10" s="345">
        <v>73878.197360999795</v>
      </c>
      <c r="Q10" s="345">
        <v>57536.975466000004</v>
      </c>
      <c r="R10" s="345">
        <v>131035.321338999</v>
      </c>
      <c r="U10" s="345">
        <f t="shared" si="0"/>
        <v>275126.92074599996</v>
      </c>
      <c r="V10" s="345">
        <f t="shared" si="0"/>
        <v>287089</v>
      </c>
      <c r="W10" s="345">
        <f t="shared" si="0"/>
        <v>236156.48936600011</v>
      </c>
      <c r="X10" s="345">
        <f t="shared" si="0"/>
        <v>343923.57920099888</v>
      </c>
    </row>
    <row r="11" spans="2:24" ht="13.5" customHeight="1">
      <c r="B11" s="347" t="s">
        <v>937</v>
      </c>
      <c r="C11" s="348">
        <v>243252.53959599999</v>
      </c>
      <c r="D11" s="348">
        <v>194950.95360000001</v>
      </c>
      <c r="E11" s="348">
        <v>228008.62633</v>
      </c>
      <c r="F11" s="348">
        <v>285190.56469700002</v>
      </c>
      <c r="G11" s="348">
        <v>281202.54197399999</v>
      </c>
      <c r="H11" s="348">
        <v>210200.91979799999</v>
      </c>
      <c r="I11" s="348">
        <v>279918.53822799999</v>
      </c>
      <c r="J11" s="348">
        <v>330229.033436</v>
      </c>
      <c r="K11" s="348">
        <v>376301.05280100001</v>
      </c>
      <c r="L11" s="348">
        <v>367163.353994</v>
      </c>
      <c r="M11" s="348">
        <v>359874.725829</v>
      </c>
      <c r="N11" s="348">
        <v>422141.142031</v>
      </c>
      <c r="O11" s="348">
        <v>363711.62840400002</v>
      </c>
      <c r="P11" s="348">
        <v>553075.58196500002</v>
      </c>
      <c r="Q11" s="348">
        <v>323867.59311199997</v>
      </c>
      <c r="R11" s="348">
        <v>421540.288612</v>
      </c>
      <c r="S11" s="14"/>
      <c r="T11" s="14"/>
      <c r="U11" s="348">
        <f t="shared" si="0"/>
        <v>951402.68422299996</v>
      </c>
      <c r="V11" s="348">
        <f t="shared" si="0"/>
        <v>1101551.0334359999</v>
      </c>
      <c r="W11" s="348">
        <f t="shared" si="0"/>
        <v>1525480.2746549998</v>
      </c>
      <c r="X11" s="348">
        <f t="shared" si="0"/>
        <v>1662195.092093</v>
      </c>
    </row>
    <row r="12" spans="2:24" ht="13.5" customHeight="1">
      <c r="B12" s="2" t="s">
        <v>938</v>
      </c>
      <c r="C12" s="345">
        <v>88016.743642999994</v>
      </c>
      <c r="D12" s="345">
        <v>94988.815742000006</v>
      </c>
      <c r="E12" s="345">
        <v>96066.311061</v>
      </c>
      <c r="F12" s="345">
        <v>94491.080095999903</v>
      </c>
      <c r="G12" s="345">
        <v>99168.008916999999</v>
      </c>
      <c r="H12" s="345">
        <v>102627.68188600001</v>
      </c>
      <c r="I12" s="345">
        <v>98272.309196999995</v>
      </c>
      <c r="J12" s="345">
        <v>97369.125305000096</v>
      </c>
      <c r="K12" s="345">
        <v>98553.646099000005</v>
      </c>
      <c r="L12" s="345">
        <v>102358.294067</v>
      </c>
      <c r="M12" s="345">
        <v>98229.486816000004</v>
      </c>
      <c r="N12" s="345">
        <v>93489.224075999999</v>
      </c>
      <c r="O12" s="345">
        <v>99126.011253999997</v>
      </c>
      <c r="P12" s="345">
        <v>103799.487135</v>
      </c>
      <c r="Q12" s="345">
        <v>111075.90551700001</v>
      </c>
      <c r="R12" s="345">
        <v>106889.37285099999</v>
      </c>
      <c r="U12" s="345">
        <f t="shared" si="0"/>
        <v>373562.95054199989</v>
      </c>
      <c r="V12" s="345">
        <f t="shared" si="0"/>
        <v>397437.12530500011</v>
      </c>
      <c r="W12" s="345">
        <f t="shared" si="0"/>
        <v>392630.65105799999</v>
      </c>
      <c r="X12" s="345">
        <f t="shared" si="0"/>
        <v>420890.77675700001</v>
      </c>
    </row>
    <row r="13" spans="2:24" ht="13.5" customHeight="1">
      <c r="B13" s="37" t="s">
        <v>939</v>
      </c>
      <c r="C13" s="346">
        <v>33474.318501000002</v>
      </c>
      <c r="D13" s="346">
        <v>35966.636764000003</v>
      </c>
      <c r="E13" s="346">
        <v>37045.568469999998</v>
      </c>
      <c r="F13" s="346">
        <v>37147.995332999999</v>
      </c>
      <c r="G13" s="346">
        <v>35105.412606999998</v>
      </c>
      <c r="H13" s="346">
        <v>35938.555176000002</v>
      </c>
      <c r="I13" s="346">
        <v>38476.032217</v>
      </c>
      <c r="J13" s="346">
        <v>36694.966633000004</v>
      </c>
      <c r="K13" s="346">
        <v>40031.763649</v>
      </c>
      <c r="L13" s="346">
        <v>44491.036863000001</v>
      </c>
      <c r="M13" s="346">
        <v>47328.266824999999</v>
      </c>
      <c r="N13" s="346">
        <v>45785.5251719999</v>
      </c>
      <c r="O13" s="346">
        <v>47340.952601999998</v>
      </c>
      <c r="P13" s="346">
        <v>52870.460448999998</v>
      </c>
      <c r="Q13" s="346">
        <v>54263.574414000002</v>
      </c>
      <c r="R13" s="346">
        <v>52644.837620999999</v>
      </c>
      <c r="S13" s="14"/>
      <c r="T13" s="14"/>
      <c r="U13" s="346">
        <f t="shared" si="0"/>
        <v>143634.51906799999</v>
      </c>
      <c r="V13" s="346">
        <f t="shared" si="0"/>
        <v>146214.966633</v>
      </c>
      <c r="W13" s="346">
        <f t="shared" si="0"/>
        <v>177636.59250899989</v>
      </c>
      <c r="X13" s="346">
        <f t="shared" si="0"/>
        <v>207119.82508600003</v>
      </c>
    </row>
    <row r="14" spans="2:24" ht="13.5" customHeight="1">
      <c r="B14" s="349" t="s">
        <v>940</v>
      </c>
      <c r="C14" s="350">
        <v>121491.062144</v>
      </c>
      <c r="D14" s="350">
        <v>130955.452506</v>
      </c>
      <c r="E14" s="350">
        <v>133111.87953100001</v>
      </c>
      <c r="F14" s="350">
        <v>131639.07542899999</v>
      </c>
      <c r="G14" s="350">
        <v>134273.421524</v>
      </c>
      <c r="H14" s="350">
        <v>138566.237062</v>
      </c>
      <c r="I14" s="350">
        <v>136748.34141399999</v>
      </c>
      <c r="J14" s="350">
        <v>134064.091938</v>
      </c>
      <c r="K14" s="350">
        <v>138585.40974800001</v>
      </c>
      <c r="L14" s="350">
        <v>146849.33093</v>
      </c>
      <c r="M14" s="350">
        <v>145557.75364099999</v>
      </c>
      <c r="N14" s="350">
        <v>139274.74924800001</v>
      </c>
      <c r="O14" s="350">
        <v>146466.96385599999</v>
      </c>
      <c r="P14" s="350">
        <v>156669.94758400001</v>
      </c>
      <c r="Q14" s="350">
        <v>165339.47993100001</v>
      </c>
      <c r="R14" s="350">
        <v>159534.21047200001</v>
      </c>
      <c r="U14" s="350">
        <f t="shared" si="0"/>
        <v>517197.46961000003</v>
      </c>
      <c r="V14" s="350">
        <f t="shared" si="0"/>
        <v>543652.09193799994</v>
      </c>
      <c r="W14" s="350">
        <f t="shared" si="0"/>
        <v>570267.24356700003</v>
      </c>
      <c r="X14" s="350">
        <f t="shared" si="0"/>
        <v>628010.60184299992</v>
      </c>
    </row>
    <row r="15" spans="2:24" ht="13.5" customHeight="1">
      <c r="B15" s="37" t="s">
        <v>941</v>
      </c>
      <c r="C15" s="346">
        <v>47437.612492</v>
      </c>
      <c r="D15" s="346">
        <v>50213.408192000003</v>
      </c>
      <c r="E15" s="346">
        <v>44092.120074999999</v>
      </c>
      <c r="F15" s="346">
        <v>53231.291651</v>
      </c>
      <c r="G15" s="346">
        <v>53889.367531000004</v>
      </c>
      <c r="H15" s="346">
        <v>44696.044943000001</v>
      </c>
      <c r="I15" s="346">
        <v>51754.587526000003</v>
      </c>
      <c r="J15" s="346">
        <v>49587</v>
      </c>
      <c r="K15" s="346">
        <v>50024.33268</v>
      </c>
      <c r="L15" s="346">
        <v>50349.929936</v>
      </c>
      <c r="M15" s="346">
        <v>49096.555759000003</v>
      </c>
      <c r="N15" s="346">
        <v>47831.859371999999</v>
      </c>
      <c r="O15" s="346">
        <v>52525.593497000002</v>
      </c>
      <c r="P15" s="346">
        <v>51704.384664999998</v>
      </c>
      <c r="Q15" s="346">
        <v>53171.917688000001</v>
      </c>
      <c r="R15" s="346">
        <v>52581.755248000001</v>
      </c>
      <c r="S15" s="14"/>
      <c r="T15" s="14"/>
      <c r="U15" s="346">
        <f t="shared" si="0"/>
        <v>194974.43241000001</v>
      </c>
      <c r="V15" s="346">
        <f t="shared" si="0"/>
        <v>199927</v>
      </c>
      <c r="W15" s="346">
        <f t="shared" si="0"/>
        <v>197302.67774700001</v>
      </c>
      <c r="X15" s="346">
        <f t="shared" si="0"/>
        <v>209983.651098</v>
      </c>
    </row>
    <row r="16" spans="2:24" ht="13.5" customHeight="1">
      <c r="B16" s="2" t="s">
        <v>942</v>
      </c>
      <c r="C16" s="345">
        <v>36143.485665</v>
      </c>
      <c r="D16" s="345">
        <v>34896.393961000002</v>
      </c>
      <c r="E16" s="345">
        <v>50097.781144</v>
      </c>
      <c r="F16" s="345">
        <v>46501.686181999998</v>
      </c>
      <c r="G16" s="345">
        <v>45198.272924999997</v>
      </c>
      <c r="H16" s="345">
        <v>52170.270817999997</v>
      </c>
      <c r="I16" s="345">
        <v>45998.456256999998</v>
      </c>
      <c r="J16" s="345">
        <v>9544.8626050000003</v>
      </c>
      <c r="K16" s="345">
        <v>15889.323885</v>
      </c>
      <c r="L16" s="345">
        <v>13888.609985999999</v>
      </c>
      <c r="M16" s="345">
        <v>13557.281724</v>
      </c>
      <c r="N16" s="345">
        <v>9322.3595679999999</v>
      </c>
      <c r="O16" s="345">
        <v>5842.7522179999996</v>
      </c>
      <c r="P16" s="345">
        <v>4556.0386520000002</v>
      </c>
      <c r="Q16" s="345">
        <v>15363.717761</v>
      </c>
      <c r="R16" s="345">
        <v>16462.330420999999</v>
      </c>
      <c r="U16" s="345">
        <f t="shared" si="0"/>
        <v>167639.34695200002</v>
      </c>
      <c r="V16" s="345">
        <f t="shared" si="0"/>
        <v>152911.862605</v>
      </c>
      <c r="W16" s="345">
        <f t="shared" si="0"/>
        <v>52657.575163000001</v>
      </c>
      <c r="X16" s="345">
        <f t="shared" si="0"/>
        <v>42224.839051999996</v>
      </c>
    </row>
    <row r="17" spans="2:24" ht="13.5" customHeight="1">
      <c r="B17" s="37" t="s">
        <v>943</v>
      </c>
      <c r="C17" s="346">
        <v>19188.820795</v>
      </c>
      <c r="D17" s="346">
        <v>-10430.691440000001</v>
      </c>
      <c r="E17" s="346">
        <v>5895.7065990000001</v>
      </c>
      <c r="F17" s="346">
        <v>3636.7449839999999</v>
      </c>
      <c r="G17" s="346">
        <v>5049.0379510000002</v>
      </c>
      <c r="H17" s="346">
        <v>5458.9777590000003</v>
      </c>
      <c r="I17" s="346">
        <v>7127.9842900000003</v>
      </c>
      <c r="J17" s="346">
        <v>8810</v>
      </c>
      <c r="K17" s="346">
        <v>8056.9333489999999</v>
      </c>
      <c r="L17" s="346">
        <v>10291.671109000001</v>
      </c>
      <c r="M17" s="346">
        <v>8707.2541209999999</v>
      </c>
      <c r="N17" s="346">
        <v>8352.1260979999897</v>
      </c>
      <c r="O17" s="346">
        <v>8784.8244890000005</v>
      </c>
      <c r="P17" s="346">
        <v>18018.142279</v>
      </c>
      <c r="Q17" s="346">
        <v>9135.8876450000007</v>
      </c>
      <c r="R17" s="346">
        <v>10429.369751</v>
      </c>
      <c r="S17" s="14"/>
      <c r="T17" s="14"/>
      <c r="U17" s="346">
        <f t="shared" si="0"/>
        <v>18290.580937999999</v>
      </c>
      <c r="V17" s="346">
        <f t="shared" si="0"/>
        <v>26446</v>
      </c>
      <c r="W17" s="346">
        <f t="shared" si="0"/>
        <v>35407.984676999986</v>
      </c>
      <c r="X17" s="346">
        <f t="shared" si="0"/>
        <v>46368.224163999999</v>
      </c>
    </row>
    <row r="18" spans="2:24" ht="13.5" customHeight="1">
      <c r="B18" s="349" t="s">
        <v>944</v>
      </c>
      <c r="C18" s="350">
        <v>102769.91895200001</v>
      </c>
      <c r="D18" s="350">
        <v>74679.110713000002</v>
      </c>
      <c r="E18" s="350">
        <v>100085.607818</v>
      </c>
      <c r="F18" s="350">
        <v>103369.722817</v>
      </c>
      <c r="G18" s="350">
        <v>104136.678407</v>
      </c>
      <c r="H18" s="350">
        <v>102325.29352000001</v>
      </c>
      <c r="I18" s="350">
        <v>104881.02807299999</v>
      </c>
      <c r="J18" s="350">
        <v>67941.862605000002</v>
      </c>
      <c r="K18" s="350">
        <v>73970.589913999996</v>
      </c>
      <c r="L18" s="350">
        <v>74530.211030999999</v>
      </c>
      <c r="M18" s="350">
        <v>71361.091604000001</v>
      </c>
      <c r="N18" s="350">
        <v>65506.345037999999</v>
      </c>
      <c r="O18" s="350">
        <v>67153.170203999995</v>
      </c>
      <c r="P18" s="350">
        <v>74278.565596</v>
      </c>
      <c r="Q18" s="350">
        <v>77671.523094000004</v>
      </c>
      <c r="R18" s="350">
        <v>79473.455419999998</v>
      </c>
      <c r="U18" s="350">
        <f t="shared" si="0"/>
        <v>380904.3603</v>
      </c>
      <c r="V18" s="350">
        <f t="shared" si="0"/>
        <v>379284.86260500003</v>
      </c>
      <c r="W18" s="350">
        <f t="shared" si="0"/>
        <v>285368.23758700001</v>
      </c>
      <c r="X18" s="350">
        <f t="shared" si="0"/>
        <v>298576.71431399998</v>
      </c>
    </row>
    <row r="19" spans="2:24" ht="13.5" customHeight="1">
      <c r="C19" s="351"/>
      <c r="D19" s="351"/>
      <c r="E19" s="351"/>
      <c r="F19" s="351"/>
      <c r="G19" s="351"/>
      <c r="H19" s="351"/>
      <c r="I19" s="351"/>
      <c r="J19" s="351"/>
      <c r="K19" s="351"/>
      <c r="L19" s="351"/>
      <c r="M19" s="351"/>
      <c r="N19" s="351"/>
      <c r="O19" s="351"/>
      <c r="P19" s="351"/>
      <c r="Q19" s="351"/>
      <c r="R19" s="351"/>
      <c r="U19" s="351"/>
      <c r="V19" s="351"/>
      <c r="W19" s="351"/>
      <c r="X19" s="351"/>
    </row>
    <row r="20" spans="2:24" ht="13.5" customHeight="1">
      <c r="B20" s="352" t="s">
        <v>945</v>
      </c>
      <c r="C20" s="350">
        <v>467513.52069199999</v>
      </c>
      <c r="D20" s="350">
        <v>400585.51681900001</v>
      </c>
      <c r="E20" s="350">
        <v>461206.113679</v>
      </c>
      <c r="F20" s="350">
        <v>520199.36294299999</v>
      </c>
      <c r="G20" s="350">
        <v>519612.64190500003</v>
      </c>
      <c r="H20" s="350">
        <v>451092.45037999999</v>
      </c>
      <c r="I20" s="350">
        <v>521547.90771499998</v>
      </c>
      <c r="J20" s="350">
        <v>531418.28804599994</v>
      </c>
      <c r="K20" s="350">
        <v>588857.05246300006</v>
      </c>
      <c r="L20" s="350">
        <v>588542.89595499996</v>
      </c>
      <c r="M20" s="350">
        <v>576793.57107399998</v>
      </c>
      <c r="N20" s="350">
        <v>626922.236317</v>
      </c>
      <c r="O20" s="350">
        <v>577331.76246400003</v>
      </c>
      <c r="P20" s="350">
        <v>784024.09514500003</v>
      </c>
      <c r="Q20" s="350">
        <v>566878.59613700002</v>
      </c>
      <c r="R20" s="350">
        <v>660547.95450400002</v>
      </c>
      <c r="U20" s="350">
        <f>+SUMIFS($C20:$S20,$C$4:$S$4,U$3)</f>
        <v>1849504.5141329998</v>
      </c>
      <c r="V20" s="350">
        <f>+SUMIFS($C20:$S20,$C$4:$S$4,V$3)</f>
        <v>2023671.2880460001</v>
      </c>
      <c r="W20" s="350">
        <f>+SUMIFS($C20:$S20,$C$4:$S$4,W$3)</f>
        <v>2381115.7558089998</v>
      </c>
      <c r="X20" s="350">
        <f>+SUMIFS($C20:$S20,$C$4:$S$4,X$3)</f>
        <v>2588782.4082500003</v>
      </c>
    </row>
    <row r="21" spans="2:24" ht="13.5" customHeight="1">
      <c r="B21" s="353"/>
      <c r="C21" s="354"/>
      <c r="D21" s="354"/>
      <c r="E21" s="354"/>
      <c r="F21" s="354"/>
      <c r="G21" s="354"/>
      <c r="H21" s="354"/>
      <c r="I21" s="354"/>
      <c r="J21" s="354"/>
      <c r="K21" s="354"/>
      <c r="L21" s="354"/>
      <c r="M21" s="354"/>
      <c r="N21" s="354"/>
      <c r="O21" s="354"/>
      <c r="P21" s="354"/>
      <c r="Q21" s="354"/>
      <c r="R21" s="354"/>
      <c r="U21" s="354"/>
      <c r="V21" s="354"/>
      <c r="W21" s="354"/>
      <c r="X21" s="354"/>
    </row>
    <row r="22" spans="2:24" ht="13.5" customHeight="1">
      <c r="B22" s="355"/>
      <c r="C22" s="345"/>
      <c r="D22" s="345"/>
      <c r="E22" s="345"/>
      <c r="F22" s="345"/>
      <c r="G22" s="345"/>
      <c r="H22" s="345"/>
      <c r="I22" s="345"/>
      <c r="J22" s="345"/>
      <c r="K22" s="345"/>
      <c r="L22" s="345"/>
      <c r="M22" s="345"/>
      <c r="N22" s="345"/>
      <c r="O22" s="345"/>
      <c r="P22" s="345"/>
      <c r="Q22" s="345"/>
      <c r="R22" s="345"/>
      <c r="U22" s="345"/>
      <c r="V22" s="345"/>
      <c r="W22" s="345"/>
      <c r="X22" s="345"/>
    </row>
    <row r="23" spans="2:24" ht="13.5" customHeight="1">
      <c r="B23" s="28" t="s">
        <v>946</v>
      </c>
      <c r="C23" s="345">
        <v>-252047.738232</v>
      </c>
      <c r="D23" s="345">
        <v>-214348.52296500001</v>
      </c>
      <c r="E23" s="345">
        <v>-284216.70593499998</v>
      </c>
      <c r="F23" s="345">
        <v>-308586.08666899998</v>
      </c>
      <c r="G23" s="345">
        <v>-288262.798909</v>
      </c>
      <c r="H23" s="345">
        <v>-253451.15213100001</v>
      </c>
      <c r="I23" s="345">
        <v>-315980.02025599999</v>
      </c>
      <c r="J23" s="345">
        <v>-343426.47737099999</v>
      </c>
      <c r="K23" s="345">
        <v>-358779.78674100002</v>
      </c>
      <c r="L23" s="345">
        <v>-324846.13316000003</v>
      </c>
      <c r="M23" s="345">
        <v>-358779.78674100002</v>
      </c>
      <c r="N23" s="345">
        <v>-358779.78674100002</v>
      </c>
      <c r="O23" s="345">
        <v>-358779.78674100002</v>
      </c>
      <c r="P23" s="345">
        <v>-419020.40664300002</v>
      </c>
      <c r="Q23" s="345">
        <v>-363578.10069400002</v>
      </c>
      <c r="R23" s="345">
        <v>-469737</v>
      </c>
      <c r="U23" s="345">
        <f t="shared" ref="U23:X25" si="1">+SUMIFS($C23:$S23,$C$4:$S$4,U$3)</f>
        <v>-1059199.0538010001</v>
      </c>
      <c r="V23" s="345">
        <f t="shared" si="1"/>
        <v>-1201120.448667</v>
      </c>
      <c r="W23" s="345">
        <f t="shared" si="1"/>
        <v>-1401185.4933830001</v>
      </c>
      <c r="X23" s="345">
        <f t="shared" si="1"/>
        <v>-1611115.2940780001</v>
      </c>
    </row>
    <row r="24" spans="2:24" ht="13.5" customHeight="1">
      <c r="B24" s="28" t="s">
        <v>947</v>
      </c>
      <c r="C24" s="345">
        <v>-24565.317361000001</v>
      </c>
      <c r="D24" s="345">
        <v>-24722.479815999999</v>
      </c>
      <c r="E24" s="345">
        <v>-25899.832461000002</v>
      </c>
      <c r="F24" s="345">
        <v>-28375.464531000001</v>
      </c>
      <c r="G24" s="345">
        <v>-29459.643424000002</v>
      </c>
      <c r="H24" s="345">
        <v>-29412.500504</v>
      </c>
      <c r="I24" s="345">
        <v>-26409.620467000001</v>
      </c>
      <c r="J24" s="345">
        <v>-24970.213545999999</v>
      </c>
      <c r="K24" s="345">
        <v>-25397.545236999998</v>
      </c>
      <c r="L24" s="345">
        <v>-27478.258908</v>
      </c>
      <c r="M24" s="345">
        <v>-25397.545236999998</v>
      </c>
      <c r="N24" s="345">
        <v>-25397.545236999998</v>
      </c>
      <c r="O24" s="345">
        <v>-25397.545236999998</v>
      </c>
      <c r="P24" s="345">
        <v>-27497.627659999998</v>
      </c>
      <c r="Q24" s="345">
        <v>-32192.309206000002</v>
      </c>
      <c r="R24" s="345">
        <v>-35943</v>
      </c>
      <c r="U24" s="345">
        <f t="shared" si="1"/>
        <v>-103563.094169</v>
      </c>
      <c r="V24" s="345">
        <f t="shared" si="1"/>
        <v>-110251.977941</v>
      </c>
      <c r="W24" s="345">
        <f t="shared" si="1"/>
        <v>-103670.894619</v>
      </c>
      <c r="X24" s="345">
        <f t="shared" si="1"/>
        <v>-121030.482103</v>
      </c>
    </row>
    <row r="25" spans="2:24" ht="13.5" customHeight="1">
      <c r="B25" s="7" t="s">
        <v>948</v>
      </c>
      <c r="C25" s="351">
        <v>-276613.05559300003</v>
      </c>
      <c r="D25" s="351">
        <v>-239071.00278099999</v>
      </c>
      <c r="E25" s="351">
        <v>-310116.53839599999</v>
      </c>
      <c r="F25" s="351">
        <v>-336961.15120000002</v>
      </c>
      <c r="G25" s="351">
        <v>-317722.44233300001</v>
      </c>
      <c r="H25" s="351">
        <v>-282863.65263500001</v>
      </c>
      <c r="I25" s="351">
        <v>-342389.90503199998</v>
      </c>
      <c r="J25" s="351">
        <v>-368396.42660800001</v>
      </c>
      <c r="K25" s="351">
        <v>-384177.331978</v>
      </c>
      <c r="L25" s="351">
        <v>-363647.84463399998</v>
      </c>
      <c r="M25" s="351">
        <v>-367757.56486099999</v>
      </c>
      <c r="N25" s="351">
        <v>-424582.31827699998</v>
      </c>
      <c r="O25" s="351">
        <v>-352324.39206799999</v>
      </c>
      <c r="P25" s="351">
        <v>-446518.03430300002</v>
      </c>
      <c r="Q25" s="351">
        <v>-395770.40990000003</v>
      </c>
      <c r="R25" s="351">
        <v>-505680.11921099998</v>
      </c>
      <c r="U25" s="351">
        <f t="shared" si="1"/>
        <v>-1162761.7479699999</v>
      </c>
      <c r="V25" s="351">
        <f t="shared" si="1"/>
        <v>-1311372.426608</v>
      </c>
      <c r="W25" s="351">
        <f t="shared" si="1"/>
        <v>-1540165.05975</v>
      </c>
      <c r="X25" s="351">
        <f t="shared" si="1"/>
        <v>-1700292.955482</v>
      </c>
    </row>
    <row r="27" spans="2:24" ht="13.5" customHeight="1">
      <c r="B27" s="28" t="s">
        <v>949</v>
      </c>
      <c r="C27" s="345">
        <v>-20090.233057000001</v>
      </c>
      <c r="D27" s="345">
        <v>-13233.899809</v>
      </c>
      <c r="E27" s="345">
        <v>-18212.833385000002</v>
      </c>
      <c r="F27" s="345">
        <v>-17284.791924000001</v>
      </c>
      <c r="G27" s="345">
        <v>-17779.315725</v>
      </c>
      <c r="H27" s="345">
        <v>-24309.112542999999</v>
      </c>
      <c r="I27" s="345">
        <v>-21261.775484999998</v>
      </c>
      <c r="J27" s="345">
        <v>-28026.813757</v>
      </c>
      <c r="K27" s="345">
        <v>-19371.139300999999</v>
      </c>
      <c r="L27" s="345">
        <v>-21750.913080999999</v>
      </c>
      <c r="M27" s="345">
        <v>-19371.139300999999</v>
      </c>
      <c r="N27" s="345">
        <v>-19371.139300999999</v>
      </c>
      <c r="O27" s="345">
        <v>-19371.139300999999</v>
      </c>
      <c r="P27" s="345">
        <v>-28603.670477</v>
      </c>
      <c r="Q27" s="345">
        <v>-28112.625263000002</v>
      </c>
      <c r="R27" s="345">
        <v>-38845</v>
      </c>
      <c r="U27" s="345">
        <f t="shared" ref="U27:X33" si="2">+SUMIFS($C27:$S27,$C$4:$S$4,U$3)</f>
        <v>-68821.75817500001</v>
      </c>
      <c r="V27" s="345">
        <f t="shared" si="2"/>
        <v>-91377.017510000005</v>
      </c>
      <c r="W27" s="345">
        <f t="shared" si="2"/>
        <v>-79864.330984</v>
      </c>
      <c r="X27" s="345">
        <f t="shared" si="2"/>
        <v>-114932.43504099999</v>
      </c>
    </row>
    <row r="28" spans="2:24" ht="13.5" customHeight="1">
      <c r="B28" s="356" t="s">
        <v>947</v>
      </c>
      <c r="C28" s="346">
        <v>-7258.6281719999997</v>
      </c>
      <c r="D28" s="346">
        <v>-14728.072806</v>
      </c>
      <c r="E28" s="346">
        <v>-7139.8871120000003</v>
      </c>
      <c r="F28" s="346">
        <v>-6849.9675950000001</v>
      </c>
      <c r="G28" s="346">
        <v>-6990.1188970000003</v>
      </c>
      <c r="H28" s="346">
        <v>-6974.9891520000001</v>
      </c>
      <c r="I28" s="346">
        <v>-6959.7869730000002</v>
      </c>
      <c r="J28" s="346">
        <v>-7509.9560030000002</v>
      </c>
      <c r="K28" s="346">
        <v>-6527.5404440000002</v>
      </c>
      <c r="L28" s="346">
        <v>-6217.8025369999996</v>
      </c>
      <c r="M28" s="346">
        <v>-6527.5404440000002</v>
      </c>
      <c r="N28" s="346">
        <v>-6527.5404440000002</v>
      </c>
      <c r="O28" s="346">
        <v>-6527.5404440000002</v>
      </c>
      <c r="P28" s="346">
        <v>-6209.1602190000003</v>
      </c>
      <c r="Q28" s="346">
        <v>-6407.3489399999999</v>
      </c>
      <c r="R28" s="346">
        <v>-6812</v>
      </c>
      <c r="S28" s="14"/>
      <c r="T28" s="14"/>
      <c r="U28" s="346">
        <f t="shared" si="2"/>
        <v>-35976.555684999999</v>
      </c>
      <c r="V28" s="346">
        <f t="shared" si="2"/>
        <v>-28434.851025</v>
      </c>
      <c r="W28" s="346">
        <f t="shared" si="2"/>
        <v>-25800.423868999998</v>
      </c>
      <c r="X28" s="346">
        <f t="shared" si="2"/>
        <v>-25956.049602999999</v>
      </c>
    </row>
    <row r="29" spans="2:24" ht="13.5" customHeight="1">
      <c r="B29" s="7" t="s">
        <v>950</v>
      </c>
      <c r="C29" s="351">
        <v>-27348.861228999998</v>
      </c>
      <c r="D29" s="351">
        <v>-20256.22507</v>
      </c>
      <c r="E29" s="351">
        <v>-25349.579216999999</v>
      </c>
      <c r="F29" s="351">
        <v>-31842.448344</v>
      </c>
      <c r="G29" s="351">
        <v>-24769.434622000001</v>
      </c>
      <c r="H29" s="351">
        <v>-31284.101695000001</v>
      </c>
      <c r="I29" s="351">
        <v>-28221.463683000002</v>
      </c>
      <c r="J29" s="351">
        <v>-35536.868535000001</v>
      </c>
      <c r="K29" s="351">
        <v>-25898.679745000001</v>
      </c>
      <c r="L29" s="351">
        <v>-28306.513919000001</v>
      </c>
      <c r="M29" s="351">
        <v>-29101.022473000001</v>
      </c>
      <c r="N29" s="351">
        <v>-41527.146799000002</v>
      </c>
      <c r="O29" s="351">
        <v>-27968.715617999998</v>
      </c>
      <c r="P29" s="351">
        <v>-34812.830695999997</v>
      </c>
      <c r="Q29" s="351">
        <v>-34519.974202999998</v>
      </c>
      <c r="R29" s="351">
        <v>-45656.377447999897</v>
      </c>
      <c r="U29" s="351">
        <f t="shared" si="2"/>
        <v>-104797.11386000001</v>
      </c>
      <c r="V29" s="351">
        <f t="shared" si="2"/>
        <v>-119811.868535</v>
      </c>
      <c r="W29" s="351">
        <f t="shared" si="2"/>
        <v>-124833.36293600002</v>
      </c>
      <c r="X29" s="351">
        <f t="shared" si="2"/>
        <v>-142957.89796499989</v>
      </c>
    </row>
    <row r="30" spans="2:24" ht="13.5" customHeight="1">
      <c r="B30" s="14"/>
      <c r="C30" s="346"/>
      <c r="D30" s="346"/>
      <c r="E30" s="346"/>
      <c r="F30" s="346"/>
      <c r="G30" s="346"/>
      <c r="H30" s="346"/>
      <c r="I30" s="346"/>
      <c r="J30" s="346"/>
      <c r="K30" s="346"/>
      <c r="L30" s="346"/>
      <c r="M30" s="346"/>
      <c r="N30" s="346"/>
      <c r="O30" s="346"/>
      <c r="P30" s="346"/>
      <c r="Q30" s="346"/>
      <c r="R30" s="346"/>
      <c r="S30" s="14"/>
      <c r="T30" s="14"/>
      <c r="U30" s="346">
        <f t="shared" si="2"/>
        <v>0</v>
      </c>
      <c r="V30" s="346">
        <f t="shared" si="2"/>
        <v>0</v>
      </c>
      <c r="W30" s="346">
        <f t="shared" si="2"/>
        <v>0</v>
      </c>
      <c r="X30" s="346">
        <f t="shared" si="2"/>
        <v>0</v>
      </c>
    </row>
    <row r="31" spans="2:24" ht="13.5" customHeight="1">
      <c r="B31" s="352" t="s">
        <v>951</v>
      </c>
      <c r="C31" s="350">
        <v>163551.60386999999</v>
      </c>
      <c r="D31" s="350">
        <v>141258.28896800001</v>
      </c>
      <c r="E31" s="350">
        <v>125739.99606600001</v>
      </c>
      <c r="F31" s="350">
        <v>151395.76339899999</v>
      </c>
      <c r="G31" s="350">
        <v>177120.76495000001</v>
      </c>
      <c r="H31" s="350">
        <v>136944.69605</v>
      </c>
      <c r="I31" s="350">
        <v>150936.53899999999</v>
      </c>
      <c r="J31" s="350">
        <v>127484.99290300001</v>
      </c>
      <c r="K31" s="350">
        <v>178781.04074</v>
      </c>
      <c r="L31" s="350">
        <v>196588.53740199999</v>
      </c>
      <c r="M31" s="350">
        <v>179934.98374</v>
      </c>
      <c r="N31" s="350">
        <v>160812.77124100001</v>
      </c>
      <c r="O31" s="350">
        <v>197038.654778</v>
      </c>
      <c r="P31" s="350">
        <v>302693.23014599999</v>
      </c>
      <c r="Q31" s="350">
        <v>136588.212034</v>
      </c>
      <c r="R31" s="350">
        <v>109211.457845</v>
      </c>
      <c r="U31" s="350">
        <f t="shared" si="2"/>
        <v>581945.65230299998</v>
      </c>
      <c r="V31" s="350">
        <f t="shared" si="2"/>
        <v>592486.99290299998</v>
      </c>
      <c r="W31" s="350">
        <f t="shared" si="2"/>
        <v>716117.33312299999</v>
      </c>
      <c r="X31" s="350">
        <f t="shared" si="2"/>
        <v>745531.55480299995</v>
      </c>
    </row>
    <row r="32" spans="2:24" ht="13.5" customHeight="1">
      <c r="B32" s="357" t="s">
        <v>162</v>
      </c>
      <c r="C32" s="348">
        <v>195375.54940300001</v>
      </c>
      <c r="D32" s="348">
        <v>172999.873418</v>
      </c>
      <c r="E32" s="348">
        <v>158779.715639</v>
      </c>
      <c r="F32" s="348">
        <v>186620.56154</v>
      </c>
      <c r="G32" s="348">
        <v>213570.527271</v>
      </c>
      <c r="H32" s="348">
        <v>173332.18570599999</v>
      </c>
      <c r="I32" s="348">
        <v>184306.28702300001</v>
      </c>
      <c r="J32" s="348">
        <v>159965.43182900001</v>
      </c>
      <c r="K32" s="348">
        <v>210706.12642099999</v>
      </c>
      <c r="L32" s="348">
        <v>228492.65761699999</v>
      </c>
      <c r="M32" s="348">
        <v>212084.58164700001</v>
      </c>
      <c r="N32" s="348">
        <v>213279.59144799999</v>
      </c>
      <c r="O32" s="348">
        <v>230734.716223</v>
      </c>
      <c r="P32" s="348">
        <v>336400.018025</v>
      </c>
      <c r="Q32" s="348">
        <v>175187.87018</v>
      </c>
      <c r="R32" s="348">
        <v>151966.362521</v>
      </c>
      <c r="S32" s="14"/>
      <c r="T32" s="14"/>
      <c r="U32" s="348">
        <f t="shared" si="2"/>
        <v>713775.70000000007</v>
      </c>
      <c r="V32" s="348">
        <f t="shared" si="2"/>
        <v>731174.43182900001</v>
      </c>
      <c r="W32" s="348">
        <f t="shared" si="2"/>
        <v>864562.95713300002</v>
      </c>
      <c r="X32" s="348">
        <f t="shared" si="2"/>
        <v>894288.96694899991</v>
      </c>
    </row>
    <row r="33" spans="2:24" ht="13.5" customHeight="1">
      <c r="B33" s="353" t="s">
        <v>163</v>
      </c>
      <c r="C33" s="358">
        <v>0.417903527397049</v>
      </c>
      <c r="D33" s="358">
        <v>0.43186751930466799</v>
      </c>
      <c r="E33" s="358">
        <v>0.34427062202716402</v>
      </c>
      <c r="F33" s="358">
        <v>0.358748154715538</v>
      </c>
      <c r="G33" s="358">
        <v>0.41101872827421898</v>
      </c>
      <c r="H33" s="358">
        <v>0.38424980413656901</v>
      </c>
      <c r="I33" s="358">
        <v>0.35338323535891603</v>
      </c>
      <c r="J33" s="359">
        <v>0.30101604597987303</v>
      </c>
      <c r="K33" s="359">
        <v>0.35782220071863602</v>
      </c>
      <c r="L33" s="359">
        <v>0.38823450115090802</v>
      </c>
      <c r="M33" s="359">
        <v>0.36769581403637103</v>
      </c>
      <c r="N33" s="359">
        <v>0.34020103147235597</v>
      </c>
      <c r="O33" s="359">
        <v>0.39965706241112597</v>
      </c>
      <c r="P33" s="359">
        <v>0.429068468824016</v>
      </c>
      <c r="Q33" s="359">
        <v>0.309039486362371</v>
      </c>
      <c r="R33" s="359">
        <v>0.230061059889452</v>
      </c>
      <c r="U33" s="359">
        <f t="shared" si="2"/>
        <v>1.5527898234444191</v>
      </c>
      <c r="V33" s="359">
        <f t="shared" si="2"/>
        <v>1.4496678137495769</v>
      </c>
      <c r="W33" s="359">
        <f t="shared" si="2"/>
        <v>1.4539535473782712</v>
      </c>
      <c r="X33" s="359">
        <f t="shared" si="2"/>
        <v>1.3678260774869651</v>
      </c>
    </row>
    <row r="34" spans="2:24" ht="13.5" customHeight="1">
      <c r="B34" s="360"/>
      <c r="C34" s="345"/>
      <c r="D34" s="345"/>
      <c r="E34" s="345"/>
      <c r="F34" s="345"/>
      <c r="G34" s="345"/>
      <c r="H34" s="345"/>
      <c r="I34" s="345"/>
      <c r="J34" s="345"/>
      <c r="K34" s="345"/>
      <c r="L34" s="345"/>
      <c r="M34" s="345"/>
      <c r="N34" s="345"/>
      <c r="O34" s="345"/>
      <c r="P34" s="345"/>
      <c r="Q34" s="345"/>
      <c r="R34" s="345"/>
      <c r="U34" s="345"/>
      <c r="V34" s="345"/>
      <c r="W34" s="345"/>
      <c r="X34" s="345"/>
    </row>
    <row r="35" spans="2:24" ht="13.5" customHeight="1">
      <c r="B35" s="28" t="s">
        <v>141</v>
      </c>
      <c r="C35" s="345">
        <v>9227.0435290000005</v>
      </c>
      <c r="D35" s="345">
        <v>76499.001082999996</v>
      </c>
      <c r="E35" s="345">
        <v>5504.9865330000002</v>
      </c>
      <c r="F35" s="345">
        <v>6531.5756799999899</v>
      </c>
      <c r="G35" s="345">
        <v>20611.422850999999</v>
      </c>
      <c r="H35" s="345">
        <v>12028.193759</v>
      </c>
      <c r="I35" s="345">
        <v>12740.383390000001</v>
      </c>
      <c r="J35" s="345">
        <v>14159.582417</v>
      </c>
      <c r="K35" s="345">
        <v>11726.291418999999</v>
      </c>
      <c r="L35" s="345">
        <v>4753.7008379999997</v>
      </c>
      <c r="M35" s="345">
        <v>12712.252778</v>
      </c>
      <c r="N35" s="345">
        <v>8184.691871</v>
      </c>
      <c r="O35" s="345">
        <v>9538.823805</v>
      </c>
      <c r="P35" s="345">
        <v>10612.751058</v>
      </c>
      <c r="Q35" s="345">
        <v>7690.2586010000005</v>
      </c>
      <c r="R35" s="345">
        <v>8945.5064760000096</v>
      </c>
      <c r="U35" s="345">
        <f t="shared" ref="U35:X41" si="3">+SUMIFS($C35:$S35,$C$4:$S$4,U$3)</f>
        <v>97762.606824999995</v>
      </c>
      <c r="V35" s="345">
        <f t="shared" si="3"/>
        <v>59539.582416999998</v>
      </c>
      <c r="W35" s="345">
        <f t="shared" si="3"/>
        <v>37376.936906000003</v>
      </c>
      <c r="X35" s="345">
        <f t="shared" si="3"/>
        <v>36787.339940000013</v>
      </c>
    </row>
    <row r="36" spans="2:24" ht="13.5" customHeight="1">
      <c r="B36" s="356" t="s">
        <v>952</v>
      </c>
      <c r="C36" s="346">
        <v>0</v>
      </c>
      <c r="D36" s="346">
        <v>5069.8526849999998</v>
      </c>
      <c r="E36" s="346">
        <v>0</v>
      </c>
      <c r="F36" s="346">
        <v>0</v>
      </c>
      <c r="G36" s="346">
        <v>0</v>
      </c>
      <c r="H36" s="346">
        <v>0</v>
      </c>
      <c r="I36" s="346">
        <v>0</v>
      </c>
      <c r="J36" s="346">
        <v>0</v>
      </c>
      <c r="K36" s="346">
        <v>0</v>
      </c>
      <c r="L36" s="346">
        <v>0</v>
      </c>
      <c r="M36" s="346">
        <v>0</v>
      </c>
      <c r="N36" s="346">
        <v>0</v>
      </c>
      <c r="O36" s="346">
        <v>0</v>
      </c>
      <c r="P36" s="346">
        <v>0</v>
      </c>
      <c r="Q36" s="346">
        <v>0</v>
      </c>
      <c r="R36" s="346">
        <v>0</v>
      </c>
      <c r="S36" s="14"/>
      <c r="T36" s="14"/>
      <c r="U36" s="346">
        <f t="shared" si="3"/>
        <v>5069.8526849999998</v>
      </c>
      <c r="V36" s="346">
        <f t="shared" si="3"/>
        <v>0</v>
      </c>
      <c r="W36" s="346">
        <f t="shared" si="3"/>
        <v>0</v>
      </c>
      <c r="X36" s="346">
        <f t="shared" si="3"/>
        <v>0</v>
      </c>
    </row>
    <row r="37" spans="2:24" ht="13.5" customHeight="1">
      <c r="B37" s="28" t="s">
        <v>953</v>
      </c>
      <c r="C37" s="345">
        <v>6358.318131</v>
      </c>
      <c r="D37" s="345">
        <v>6882.5010860000002</v>
      </c>
      <c r="E37" s="345">
        <v>603.269849000009</v>
      </c>
      <c r="F37" s="345">
        <v>5222.6303779999998</v>
      </c>
      <c r="G37" s="345">
        <v>11803.564582000001</v>
      </c>
      <c r="H37" s="345">
        <v>2642.51669699999</v>
      </c>
      <c r="I37" s="345">
        <v>1594.91872100001</v>
      </c>
      <c r="J37" s="345">
        <v>46965.437116000001</v>
      </c>
      <c r="K37" s="345">
        <v>12548.313165</v>
      </c>
      <c r="L37" s="345">
        <v>20609.063279000002</v>
      </c>
      <c r="M37" s="345">
        <v>2516.7068669999999</v>
      </c>
      <c r="N37" s="345">
        <v>126231.24496900001</v>
      </c>
      <c r="O37" s="345">
        <v>10185.722494</v>
      </c>
      <c r="P37" s="345">
        <v>3428.9187189999998</v>
      </c>
      <c r="Q37" s="345">
        <v>3988.7942720000001</v>
      </c>
      <c r="R37" s="345">
        <v>18908.372018999999</v>
      </c>
      <c r="U37" s="345">
        <f t="shared" si="3"/>
        <v>19066.719444000009</v>
      </c>
      <c r="V37" s="345">
        <f t="shared" si="3"/>
        <v>63006.437116000001</v>
      </c>
      <c r="W37" s="345">
        <f t="shared" si="3"/>
        <v>161905.32828000002</v>
      </c>
      <c r="X37" s="345">
        <f t="shared" si="3"/>
        <v>36511.807503999997</v>
      </c>
    </row>
    <row r="38" spans="2:24" ht="13.5" customHeight="1">
      <c r="B38" s="356" t="s">
        <v>143</v>
      </c>
      <c r="C38" s="346">
        <v>-34264.98777</v>
      </c>
      <c r="D38" s="346">
        <v>-45162.757084999997</v>
      </c>
      <c r="E38" s="346">
        <v>-42337.645086999997</v>
      </c>
      <c r="F38" s="346">
        <v>-47530.035274000002</v>
      </c>
      <c r="G38" s="346">
        <v>-41978.329999000001</v>
      </c>
      <c r="H38" s="346">
        <v>-38807.155329000001</v>
      </c>
      <c r="I38" s="346">
        <v>-38876.514671999998</v>
      </c>
      <c r="J38" s="346">
        <v>-34713.109364000004</v>
      </c>
      <c r="K38" s="346">
        <v>-36438.271231999999</v>
      </c>
      <c r="L38" s="346">
        <v>-38517.514133999997</v>
      </c>
      <c r="M38" s="346">
        <v>-33439.854227000003</v>
      </c>
      <c r="N38" s="346">
        <v>-33638.367178</v>
      </c>
      <c r="O38" s="346">
        <v>-33489.946171000003</v>
      </c>
      <c r="P38" s="346">
        <v>-35363.309399999998</v>
      </c>
      <c r="Q38" s="346">
        <v>-34266.504476000002</v>
      </c>
      <c r="R38" s="346">
        <v>-54479.879884000002</v>
      </c>
      <c r="S38" s="14"/>
      <c r="T38" s="14"/>
      <c r="U38" s="346">
        <f t="shared" si="3"/>
        <v>-169295.425216</v>
      </c>
      <c r="V38" s="346">
        <f t="shared" si="3"/>
        <v>-154375.109364</v>
      </c>
      <c r="W38" s="346">
        <f t="shared" si="3"/>
        <v>-142034.00677099999</v>
      </c>
      <c r="X38" s="346">
        <f t="shared" si="3"/>
        <v>-157599.63993100001</v>
      </c>
    </row>
    <row r="39" spans="2:24" ht="13.5" customHeight="1">
      <c r="B39" s="28" t="s">
        <v>954</v>
      </c>
      <c r="C39" s="345">
        <v>-40529.054733999998</v>
      </c>
      <c r="D39" s="345">
        <v>-5372.0955809999996</v>
      </c>
      <c r="E39" s="345">
        <v>-7305.18474099999</v>
      </c>
      <c r="F39" s="345">
        <v>-81670.638066</v>
      </c>
      <c r="G39" s="345">
        <v>-35102.542234</v>
      </c>
      <c r="H39" s="345">
        <v>-2154.9054120000001</v>
      </c>
      <c r="I39" s="345">
        <v>-5015.5523540000004</v>
      </c>
      <c r="J39" s="345">
        <v>-30815.454209</v>
      </c>
      <c r="K39" s="345">
        <v>-35311.740276999997</v>
      </c>
      <c r="L39" s="345">
        <v>-4073.2293299999801</v>
      </c>
      <c r="M39" s="345">
        <v>-5715.1858190000003</v>
      </c>
      <c r="N39" s="345">
        <v>-5834.1367980000005</v>
      </c>
      <c r="O39" s="345">
        <v>-39064.567357</v>
      </c>
      <c r="P39" s="345">
        <v>-4694.9758709999996</v>
      </c>
      <c r="Q39" s="345">
        <v>-35858.618613999999</v>
      </c>
      <c r="R39" s="345">
        <v>-27887.917147</v>
      </c>
      <c r="U39" s="345">
        <f t="shared" si="3"/>
        <v>-134876.973122</v>
      </c>
      <c r="V39" s="345">
        <f t="shared" si="3"/>
        <v>-73088.454209000003</v>
      </c>
      <c r="W39" s="345">
        <f t="shared" si="3"/>
        <v>-50934.292223999975</v>
      </c>
      <c r="X39" s="345">
        <f t="shared" si="3"/>
        <v>-107506.078989</v>
      </c>
    </row>
    <row r="40" spans="2:24" ht="13.5" customHeight="1">
      <c r="B40" s="356" t="s">
        <v>955</v>
      </c>
      <c r="C40" s="346">
        <v>1574.945352</v>
      </c>
      <c r="D40" s="346">
        <v>7073.2078659999997</v>
      </c>
      <c r="E40" s="346">
        <v>-17923.016981000001</v>
      </c>
      <c r="F40" s="346">
        <v>-3018.9514720000002</v>
      </c>
      <c r="G40" s="346">
        <v>23769.337148999999</v>
      </c>
      <c r="H40" s="346">
        <v>940.193533000005</v>
      </c>
      <c r="I40" s="346">
        <v>-2138.5306820000001</v>
      </c>
      <c r="J40" s="346">
        <v>3017.5658539999999</v>
      </c>
      <c r="K40" s="346">
        <v>-6092.6781460000002</v>
      </c>
      <c r="L40" s="346">
        <v>-7604.9618540000001</v>
      </c>
      <c r="M40" s="346">
        <v>125.107831000001</v>
      </c>
      <c r="N40" s="346">
        <v>603.06479199999899</v>
      </c>
      <c r="O40" s="346">
        <v>-3578.660938</v>
      </c>
      <c r="P40" s="346">
        <v>4669.4010429999998</v>
      </c>
      <c r="Q40" s="346">
        <v>-5141.7429119999997</v>
      </c>
      <c r="R40" s="346">
        <v>799.512401999997</v>
      </c>
      <c r="S40" s="14"/>
      <c r="T40" s="14"/>
      <c r="U40" s="346">
        <f t="shared" si="3"/>
        <v>-12293.815235000002</v>
      </c>
      <c r="V40" s="346">
        <f t="shared" si="3"/>
        <v>25588.565854000004</v>
      </c>
      <c r="W40" s="346">
        <f t="shared" si="3"/>
        <v>-12969.467376999999</v>
      </c>
      <c r="X40" s="346">
        <f t="shared" si="3"/>
        <v>-3251.4904050000027</v>
      </c>
    </row>
    <row r="41" spans="2:24" ht="13.5" customHeight="1">
      <c r="B41" s="355" t="s">
        <v>956</v>
      </c>
      <c r="C41" s="351">
        <v>-57633.735492</v>
      </c>
      <c r="D41" s="351">
        <v>44989.710054000003</v>
      </c>
      <c r="E41" s="351">
        <v>-61457.590427000003</v>
      </c>
      <c r="F41" s="351">
        <v>-120465.418754</v>
      </c>
      <c r="G41" s="351">
        <v>-20896.547651000001</v>
      </c>
      <c r="H41" s="351">
        <v>-25351.156751999999</v>
      </c>
      <c r="I41" s="351">
        <v>-31695.295597</v>
      </c>
      <c r="J41" s="351">
        <v>-1385.97818599999</v>
      </c>
      <c r="K41" s="351">
        <v>-53568.085071000001</v>
      </c>
      <c r="L41" s="351">
        <v>-24832.941201000001</v>
      </c>
      <c r="M41" s="351">
        <v>-23800.972570000002</v>
      </c>
      <c r="N41" s="351">
        <v>95546.497656000007</v>
      </c>
      <c r="O41" s="351">
        <v>-56408.628167000003</v>
      </c>
      <c r="P41" s="351">
        <v>-21347.214451</v>
      </c>
      <c r="Q41" s="351">
        <v>-63587.813129000002</v>
      </c>
      <c r="R41" s="351">
        <v>-53714.406133999997</v>
      </c>
      <c r="U41" s="351">
        <f t="shared" si="3"/>
        <v>-194567.03461899998</v>
      </c>
      <c r="V41" s="351">
        <f t="shared" si="3"/>
        <v>-79328.978185999993</v>
      </c>
      <c r="W41" s="351">
        <f t="shared" si="3"/>
        <v>-6655.501185999994</v>
      </c>
      <c r="X41" s="351">
        <f t="shared" si="3"/>
        <v>-195058.061881</v>
      </c>
    </row>
    <row r="42" spans="2:24" ht="13.5" customHeight="1">
      <c r="B42" s="361"/>
      <c r="C42" s="345"/>
      <c r="D42" s="345"/>
      <c r="E42" s="345"/>
      <c r="F42" s="345"/>
      <c r="G42" s="345"/>
      <c r="H42" s="345"/>
      <c r="I42" s="345"/>
      <c r="J42" s="345"/>
      <c r="K42" s="345"/>
      <c r="L42" s="345"/>
      <c r="M42" s="345"/>
      <c r="N42" s="345"/>
      <c r="O42" s="345"/>
      <c r="P42" s="345"/>
      <c r="Q42" s="345"/>
      <c r="R42" s="345"/>
      <c r="U42" s="345"/>
      <c r="V42" s="345"/>
      <c r="W42" s="345"/>
      <c r="X42" s="345"/>
    </row>
    <row r="43" spans="2:24" ht="13.5" customHeight="1">
      <c r="B43" s="352" t="s">
        <v>957</v>
      </c>
      <c r="C43" s="350">
        <v>105917.868378</v>
      </c>
      <c r="D43" s="350">
        <v>186247.999022</v>
      </c>
      <c r="E43" s="350">
        <v>64282.405638999997</v>
      </c>
      <c r="F43" s="350">
        <v>30930.344644999899</v>
      </c>
      <c r="G43" s="350">
        <v>156224.21729900001</v>
      </c>
      <c r="H43" s="350">
        <v>111593.539298</v>
      </c>
      <c r="I43" s="350">
        <v>119241.243403</v>
      </c>
      <c r="J43" s="350">
        <v>126099.014717</v>
      </c>
      <c r="K43" s="350">
        <v>125212.955669</v>
      </c>
      <c r="L43" s="350">
        <v>171755.59620100001</v>
      </c>
      <c r="M43" s="350">
        <v>156134.01117000001</v>
      </c>
      <c r="N43" s="350">
        <v>256359.268897</v>
      </c>
      <c r="O43" s="350">
        <v>140630.02661100001</v>
      </c>
      <c r="P43" s="350">
        <v>281346.01569500001</v>
      </c>
      <c r="Q43" s="350">
        <v>73000.398904999995</v>
      </c>
      <c r="R43" s="350">
        <v>55497.051710999498</v>
      </c>
      <c r="U43" s="350">
        <f>+SUMIFS($C43:$S43,$C$4:$S$4,U$3)</f>
        <v>387378.61768399988</v>
      </c>
      <c r="V43" s="350">
        <f>+SUMIFS($C43:$S43,$C$4:$S$4,V$3)</f>
        <v>513158.01471700001</v>
      </c>
      <c r="W43" s="350">
        <f>+SUMIFS($C43:$S43,$C$4:$S$4,W$3)</f>
        <v>709461.83193700004</v>
      </c>
      <c r="X43" s="350">
        <f>+SUMIFS($C43:$S43,$C$4:$S$4,X$3)</f>
        <v>550473.49292199954</v>
      </c>
    </row>
    <row r="44" spans="2:24" ht="13.5" customHeight="1">
      <c r="C44" s="345"/>
      <c r="D44" s="345"/>
      <c r="E44" s="345"/>
      <c r="F44" s="345"/>
      <c r="G44" s="345"/>
      <c r="H44" s="345"/>
      <c r="I44" s="345"/>
      <c r="J44" s="345"/>
      <c r="K44" s="345"/>
      <c r="L44" s="345"/>
      <c r="M44" s="345"/>
      <c r="N44" s="345"/>
      <c r="O44" s="345"/>
      <c r="P44" s="345"/>
      <c r="Q44" s="345"/>
      <c r="R44" s="345"/>
      <c r="U44" s="345"/>
      <c r="V44" s="345"/>
      <c r="W44" s="345"/>
      <c r="X44" s="345"/>
    </row>
    <row r="45" spans="2:24" ht="13.5" customHeight="1">
      <c r="B45" s="28" t="s">
        <v>958</v>
      </c>
      <c r="C45" s="345">
        <v>-45946.877999999997</v>
      </c>
      <c r="D45" s="345">
        <v>-40942.758159999998</v>
      </c>
      <c r="E45" s="345">
        <v>-27823.404999999999</v>
      </c>
      <c r="F45" s="345">
        <v>-22116.50735</v>
      </c>
      <c r="G45" s="345">
        <v>-47760.411999999997</v>
      </c>
      <c r="H45" s="345">
        <v>-27764.603265999998</v>
      </c>
      <c r="I45" s="345">
        <v>-34950.984733999998</v>
      </c>
      <c r="J45" s="345">
        <v>-31717.407134000001</v>
      </c>
      <c r="K45" s="345">
        <v>-48997.563730000002</v>
      </c>
      <c r="L45" s="345">
        <v>-49547.141746000001</v>
      </c>
      <c r="M45" s="345">
        <v>-44608.982727000002</v>
      </c>
      <c r="N45" s="345">
        <v>-51443.698796999997</v>
      </c>
      <c r="O45" s="345">
        <v>-54555.800920000001</v>
      </c>
      <c r="P45" s="345">
        <v>-91583.754455999995</v>
      </c>
      <c r="Q45" s="345">
        <v>-39000.986461</v>
      </c>
      <c r="R45" s="345">
        <v>-31640.534871</v>
      </c>
      <c r="U45" s="345">
        <f t="shared" ref="U45:X47" si="4">+SUMIFS($C45:$S45,$C$4:$S$4,U$3)</f>
        <v>-136829.54850999999</v>
      </c>
      <c r="V45" s="345">
        <f t="shared" si="4"/>
        <v>-142193.40713400001</v>
      </c>
      <c r="W45" s="345">
        <f t="shared" si="4"/>
        <v>-194597.38699999999</v>
      </c>
      <c r="X45" s="345">
        <f t="shared" si="4"/>
        <v>-216781.07670800001</v>
      </c>
    </row>
    <row r="46" spans="2:24" ht="13.5" customHeight="1">
      <c r="B46" s="28" t="s">
        <v>959</v>
      </c>
      <c r="C46" s="345">
        <v>-23624.198788999998</v>
      </c>
      <c r="D46" s="345">
        <v>-47040.826111000002</v>
      </c>
      <c r="E46" s="345">
        <v>-23201.675018000002</v>
      </c>
      <c r="F46" s="345">
        <v>-3791.00749</v>
      </c>
      <c r="G46" s="345">
        <v>-31156.719593000002</v>
      </c>
      <c r="H46" s="345">
        <v>-30483.200680000002</v>
      </c>
      <c r="I46" s="345">
        <v>-25571.079727</v>
      </c>
      <c r="J46" s="345">
        <v>-52994.322637999998</v>
      </c>
      <c r="K46" s="345">
        <v>-28247.078247000001</v>
      </c>
      <c r="L46" s="345">
        <v>-40785.194868999999</v>
      </c>
      <c r="M46" s="345">
        <v>-35554.425646000003</v>
      </c>
      <c r="N46" s="345">
        <v>-36632.310472999998</v>
      </c>
      <c r="O46" s="345">
        <v>-37101.156453000003</v>
      </c>
      <c r="P46" s="345">
        <v>-69742.946999000007</v>
      </c>
      <c r="Q46" s="345">
        <v>-31704.595872000002</v>
      </c>
      <c r="R46" s="345">
        <v>-24614.048548999999</v>
      </c>
      <c r="U46" s="345">
        <f t="shared" si="4"/>
        <v>-97657.707408000002</v>
      </c>
      <c r="V46" s="345">
        <f t="shared" si="4"/>
        <v>-140205.32263800001</v>
      </c>
      <c r="W46" s="345">
        <f t="shared" si="4"/>
        <v>-141219.009235</v>
      </c>
      <c r="X46" s="345">
        <f t="shared" si="4"/>
        <v>-163162.74787300001</v>
      </c>
    </row>
    <row r="47" spans="2:24" ht="13.5" customHeight="1">
      <c r="B47" s="352" t="s">
        <v>960</v>
      </c>
      <c r="C47" s="350">
        <v>36346.791589000102</v>
      </c>
      <c r="D47" s="350">
        <v>98264.414751000106</v>
      </c>
      <c r="E47" s="350">
        <v>13257.325621</v>
      </c>
      <c r="F47" s="350">
        <v>5022.8298049998602</v>
      </c>
      <c r="G47" s="350">
        <v>77307.085705999794</v>
      </c>
      <c r="H47" s="350">
        <v>53345.735352000003</v>
      </c>
      <c r="I47" s="350">
        <v>58719.178942000101</v>
      </c>
      <c r="J47" s="350">
        <v>41387.284944999999</v>
      </c>
      <c r="K47" s="350">
        <v>47968.313692000098</v>
      </c>
      <c r="L47" s="350">
        <v>81423.259586</v>
      </c>
      <c r="M47" s="350">
        <v>75970.602797</v>
      </c>
      <c r="N47" s="350">
        <v>168283.25962699999</v>
      </c>
      <c r="O47" s="350">
        <v>48973.069238000098</v>
      </c>
      <c r="P47" s="350">
        <v>120019.31424000001</v>
      </c>
      <c r="Q47" s="350">
        <v>2294.8165720000302</v>
      </c>
      <c r="R47" s="350">
        <v>-757.53170900046803</v>
      </c>
      <c r="U47" s="350">
        <f t="shared" si="4"/>
        <v>152891.36176600007</v>
      </c>
      <c r="V47" s="350">
        <f t="shared" si="4"/>
        <v>230759.28494499988</v>
      </c>
      <c r="W47" s="350">
        <f t="shared" si="4"/>
        <v>373645.43570200005</v>
      </c>
      <c r="X47" s="350">
        <f t="shared" si="4"/>
        <v>170529.66834099969</v>
      </c>
    </row>
    <row r="50" spans="2:24" ht="13.5" customHeight="1">
      <c r="B50" s="362" t="s">
        <v>961</v>
      </c>
    </row>
    <row r="51" spans="2:24" ht="13.5" customHeight="1">
      <c r="B51" s="20" t="s">
        <v>933</v>
      </c>
    </row>
    <row r="53" spans="2:24" ht="13.5" customHeight="1">
      <c r="B53" s="363" t="s">
        <v>962</v>
      </c>
      <c r="C53" s="364">
        <v>69703.282730000006</v>
      </c>
      <c r="D53" s="364">
        <v>85692.753179000007</v>
      </c>
      <c r="E53" s="364">
        <v>172501.514968</v>
      </c>
      <c r="F53" s="364">
        <v>233343.364413</v>
      </c>
      <c r="G53" s="364">
        <v>311892.116797</v>
      </c>
      <c r="H53" s="364">
        <v>253098.788833</v>
      </c>
      <c r="I53" s="364">
        <v>313174.06204500003</v>
      </c>
      <c r="J53" s="364">
        <v>299785.37868800003</v>
      </c>
      <c r="K53" s="364">
        <v>242795.44227900001</v>
      </c>
      <c r="L53" s="364">
        <v>179724.34841400001</v>
      </c>
      <c r="M53" s="364">
        <v>120526.365452</v>
      </c>
      <c r="N53" s="364">
        <v>200684.01637299999</v>
      </c>
      <c r="O53" s="364">
        <v>195699.980732</v>
      </c>
      <c r="P53" s="364">
        <v>173264.766557</v>
      </c>
      <c r="Q53" s="364">
        <v>451474.03382900002</v>
      </c>
      <c r="R53" s="364">
        <v>293746.76407500001</v>
      </c>
      <c r="U53" s="364">
        <f t="shared" ref="U53:U58" si="5">+F53</f>
        <v>233343.364413</v>
      </c>
      <c r="V53" s="364">
        <f t="shared" ref="V53:V58" si="6">+J53</f>
        <v>299785.37868800003</v>
      </c>
      <c r="W53" s="364">
        <f t="shared" ref="W53:W58" si="7">+N53</f>
        <v>200684.01637299999</v>
      </c>
      <c r="X53" s="364">
        <f t="shared" ref="X53:X58" si="8">+R53</f>
        <v>293746.76407500001</v>
      </c>
    </row>
    <row r="54" spans="2:24" ht="13.5" customHeight="1">
      <c r="B54" s="365" t="s">
        <v>963</v>
      </c>
      <c r="C54" s="366">
        <v>671221.84994700004</v>
      </c>
      <c r="D54" s="366">
        <v>594562.58569400001</v>
      </c>
      <c r="E54" s="366">
        <v>489867.54579399998</v>
      </c>
      <c r="F54" s="366">
        <v>451683.30255800002</v>
      </c>
      <c r="G54" s="366">
        <v>446140.64575899998</v>
      </c>
      <c r="H54" s="366">
        <v>436710.44614900002</v>
      </c>
      <c r="I54" s="366">
        <v>420660.60058700002</v>
      </c>
      <c r="J54" s="366">
        <v>444441.90156099998</v>
      </c>
      <c r="K54" s="366">
        <v>577003.27046599996</v>
      </c>
      <c r="L54" s="366">
        <v>540386.72181599995</v>
      </c>
      <c r="M54" s="366">
        <v>691245.394937</v>
      </c>
      <c r="N54" s="366">
        <v>697074.77867699997</v>
      </c>
      <c r="O54" s="366">
        <v>714349.37300200004</v>
      </c>
      <c r="P54" s="366">
        <v>647481.25248300005</v>
      </c>
      <c r="Q54" s="366">
        <v>491795.851287</v>
      </c>
      <c r="R54" s="366">
        <v>295753.06122700003</v>
      </c>
      <c r="S54" s="14"/>
      <c r="T54" s="14"/>
      <c r="U54" s="366">
        <f t="shared" si="5"/>
        <v>451683.30255800002</v>
      </c>
      <c r="V54" s="366">
        <f t="shared" si="6"/>
        <v>444441.90156099998</v>
      </c>
      <c r="W54" s="366">
        <f t="shared" si="7"/>
        <v>697074.77867699997</v>
      </c>
      <c r="X54" s="366">
        <f t="shared" si="8"/>
        <v>295753.06122700003</v>
      </c>
    </row>
    <row r="55" spans="2:24" ht="13.5" customHeight="1">
      <c r="B55" s="363" t="s">
        <v>964</v>
      </c>
      <c r="C55" s="364">
        <v>369602.92560000002</v>
      </c>
      <c r="D55" s="364">
        <v>390828.71461099997</v>
      </c>
      <c r="E55" s="364">
        <v>432821.33827100002</v>
      </c>
      <c r="F55" s="364">
        <v>342841.75576500001</v>
      </c>
      <c r="G55" s="364">
        <v>364589.58413099998</v>
      </c>
      <c r="H55" s="364">
        <v>400770.20069000003</v>
      </c>
      <c r="I55" s="364">
        <v>377400.53861799999</v>
      </c>
      <c r="J55" s="364">
        <v>273375.29726899997</v>
      </c>
      <c r="K55" s="364">
        <v>319289.484214</v>
      </c>
      <c r="L55" s="364">
        <v>405841.24638899998</v>
      </c>
      <c r="M55" s="364">
        <v>396953.24711400003</v>
      </c>
      <c r="N55" s="364">
        <v>305748</v>
      </c>
      <c r="O55" s="364">
        <v>352615.28492599999</v>
      </c>
      <c r="P55" s="364">
        <v>537696.25962599996</v>
      </c>
      <c r="Q55" s="364">
        <v>436116.40626399999</v>
      </c>
      <c r="R55" s="364">
        <v>438307.925858</v>
      </c>
      <c r="U55" s="364">
        <f t="shared" si="5"/>
        <v>342841.75576500001</v>
      </c>
      <c r="V55" s="364">
        <f t="shared" si="6"/>
        <v>273375.29726899997</v>
      </c>
      <c r="W55" s="364">
        <f t="shared" si="7"/>
        <v>305748</v>
      </c>
      <c r="X55" s="364">
        <f t="shared" si="8"/>
        <v>438307.925858</v>
      </c>
    </row>
    <row r="56" spans="2:24" ht="13.5" customHeight="1">
      <c r="B56" s="365" t="s">
        <v>965</v>
      </c>
      <c r="C56" s="366">
        <v>24380.164348999999</v>
      </c>
      <c r="D56" s="366">
        <v>18127.019945</v>
      </c>
      <c r="E56" s="366">
        <v>19909.528312999999</v>
      </c>
      <c r="F56" s="366">
        <v>20888</v>
      </c>
      <c r="G56" s="366">
        <v>18828.142721</v>
      </c>
      <c r="H56" s="366">
        <v>19420.157454</v>
      </c>
      <c r="I56" s="366">
        <v>17724.742776999999</v>
      </c>
      <c r="J56" s="366">
        <v>8397.5649539999995</v>
      </c>
      <c r="K56" s="366">
        <v>13271.404537</v>
      </c>
      <c r="L56" s="366">
        <v>14288.632755000001</v>
      </c>
      <c r="M56" s="366">
        <v>12484.610795000001</v>
      </c>
      <c r="N56" s="366">
        <v>10603</v>
      </c>
      <c r="O56" s="366">
        <v>28431.139692000001</v>
      </c>
      <c r="P56" s="366">
        <v>46412.784346</v>
      </c>
      <c r="Q56" s="366">
        <v>72962.809101999999</v>
      </c>
      <c r="R56" s="366">
        <v>72317.648866000003</v>
      </c>
      <c r="S56" s="14"/>
      <c r="T56" s="14"/>
      <c r="U56" s="366">
        <f t="shared" si="5"/>
        <v>20888</v>
      </c>
      <c r="V56" s="366">
        <f t="shared" si="6"/>
        <v>8397.5649539999995</v>
      </c>
      <c r="W56" s="366">
        <f t="shared" si="7"/>
        <v>10603</v>
      </c>
      <c r="X56" s="366">
        <f t="shared" si="8"/>
        <v>72317.648866000003</v>
      </c>
    </row>
    <row r="57" spans="2:24" ht="13.5" customHeight="1">
      <c r="B57" s="363" t="s">
        <v>966</v>
      </c>
      <c r="C57" s="364">
        <v>30066.418452999998</v>
      </c>
      <c r="D57" s="364">
        <v>16038.768443999999</v>
      </c>
      <c r="E57" s="364">
        <v>15789.059244</v>
      </c>
      <c r="F57" s="364">
        <v>12517.610844999999</v>
      </c>
      <c r="G57" s="364">
        <v>19158.291659999999</v>
      </c>
      <c r="H57" s="364">
        <v>4490.6124659999996</v>
      </c>
      <c r="I57" s="364">
        <v>36258.981339999998</v>
      </c>
      <c r="J57" s="364">
        <v>29536.057043000001</v>
      </c>
      <c r="K57" s="364">
        <v>25792.914930999999</v>
      </c>
      <c r="L57" s="364">
        <v>21706.064724</v>
      </c>
      <c r="M57" s="364">
        <v>12281.892948999999</v>
      </c>
      <c r="N57" s="364">
        <v>6067.7055659999996</v>
      </c>
      <c r="O57" s="364">
        <v>31173.070996999999</v>
      </c>
      <c r="P57" s="364">
        <v>50118.171159999998</v>
      </c>
      <c r="Q57" s="364">
        <v>13820.498944999999</v>
      </c>
      <c r="R57" s="364">
        <v>51517.604456000001</v>
      </c>
      <c r="U57" s="364">
        <f t="shared" si="5"/>
        <v>12517.610844999999</v>
      </c>
      <c r="V57" s="364">
        <f t="shared" si="6"/>
        <v>29536.057043000001</v>
      </c>
      <c r="W57" s="364">
        <f t="shared" si="7"/>
        <v>6067.7055659999996</v>
      </c>
      <c r="X57" s="364">
        <f t="shared" si="8"/>
        <v>51517.604456000001</v>
      </c>
    </row>
    <row r="58" spans="2:24" ht="13.5" customHeight="1">
      <c r="B58" s="367" t="s">
        <v>202</v>
      </c>
      <c r="C58" s="368">
        <v>1164974.641079</v>
      </c>
      <c r="D58" s="368">
        <v>1105249.8418729999</v>
      </c>
      <c r="E58" s="368">
        <v>1130888.9865900001</v>
      </c>
      <c r="F58" s="368">
        <v>1061274</v>
      </c>
      <c r="G58" s="368">
        <v>1160608.781068</v>
      </c>
      <c r="H58" s="368">
        <v>1114490.2055919999</v>
      </c>
      <c r="I58" s="368">
        <v>1165218.925367</v>
      </c>
      <c r="J58" s="368">
        <v>1055536.199515</v>
      </c>
      <c r="K58" s="368">
        <v>1178152.5164270001</v>
      </c>
      <c r="L58" s="368">
        <v>1161947.014098</v>
      </c>
      <c r="M58" s="368">
        <v>1233491.511247</v>
      </c>
      <c r="N58" s="368">
        <v>1220178</v>
      </c>
      <c r="O58" s="368">
        <v>1322268.849349</v>
      </c>
      <c r="P58" s="368">
        <v>1454973.2341720001</v>
      </c>
      <c r="Q58" s="368">
        <v>1466169.5994269999</v>
      </c>
      <c r="R58" s="368">
        <v>1151643.0044819999</v>
      </c>
      <c r="S58" s="14"/>
      <c r="T58" s="14"/>
      <c r="U58" s="368">
        <f t="shared" si="5"/>
        <v>1061274</v>
      </c>
      <c r="V58" s="368">
        <f t="shared" si="6"/>
        <v>1055536.199515</v>
      </c>
      <c r="W58" s="368">
        <f t="shared" si="7"/>
        <v>1220178</v>
      </c>
      <c r="X58" s="368">
        <f t="shared" si="8"/>
        <v>1151643.0044819999</v>
      </c>
    </row>
    <row r="59" spans="2:24" ht="13.5" customHeight="1">
      <c r="B59" s="363"/>
      <c r="G59" s="31"/>
    </row>
    <row r="60" spans="2:24" ht="13.5" customHeight="1">
      <c r="B60" s="363" t="s">
        <v>967</v>
      </c>
      <c r="C60" s="364">
        <v>2325.5302529999999</v>
      </c>
      <c r="D60" s="364">
        <v>2150.3192570000001</v>
      </c>
      <c r="E60" s="364">
        <v>1827.858416</v>
      </c>
      <c r="F60" s="364">
        <v>1874.4397690000001</v>
      </c>
      <c r="G60" s="364">
        <v>1907.6739689999999</v>
      </c>
      <c r="H60" s="364">
        <v>1775.0793759999999</v>
      </c>
      <c r="I60" s="364">
        <v>3327.6629560000001</v>
      </c>
      <c r="J60" s="364">
        <v>3502.4597939999999</v>
      </c>
      <c r="K60" s="364">
        <v>3450.5474439999998</v>
      </c>
      <c r="L60" s="364">
        <v>3412.3812210000001</v>
      </c>
      <c r="M60" s="364">
        <v>4040.2233540000002</v>
      </c>
      <c r="N60" s="364">
        <v>12390</v>
      </c>
      <c r="O60" s="364">
        <v>11375.297913</v>
      </c>
      <c r="P60" s="364">
        <v>10957.934958</v>
      </c>
      <c r="Q60" s="364">
        <v>6910.5242669999998</v>
      </c>
      <c r="R60" s="364">
        <v>34327.370365000002</v>
      </c>
      <c r="U60" s="364">
        <f t="shared" ref="U60:U69" si="9">+F60</f>
        <v>1874.4397690000001</v>
      </c>
      <c r="V60" s="364">
        <f t="shared" ref="V60:V69" si="10">+J60</f>
        <v>3502.4597939999999</v>
      </c>
      <c r="W60" s="364">
        <f t="shared" ref="W60:W69" si="11">+N60</f>
        <v>12390</v>
      </c>
      <c r="X60" s="364">
        <f t="shared" ref="X60:X69" si="12">+R60</f>
        <v>34327.370365000002</v>
      </c>
    </row>
    <row r="61" spans="2:24" ht="13.5" customHeight="1">
      <c r="B61" s="365" t="s">
        <v>968</v>
      </c>
      <c r="C61" s="366">
        <v>34904.032437000002</v>
      </c>
      <c r="D61" s="366">
        <v>36110.583463000003</v>
      </c>
      <c r="E61" s="366">
        <v>37494.076041</v>
      </c>
      <c r="F61" s="366">
        <v>38488</v>
      </c>
      <c r="G61" s="366">
        <v>40987.747382000001</v>
      </c>
      <c r="H61" s="366">
        <v>40552.877037999999</v>
      </c>
      <c r="I61" s="366">
        <v>45922.888593999996</v>
      </c>
      <c r="J61" s="366">
        <v>47297.832677999999</v>
      </c>
      <c r="K61" s="366">
        <v>49647.295518999999</v>
      </c>
      <c r="L61" s="366">
        <v>43144.976157999998</v>
      </c>
      <c r="M61" s="366">
        <v>47093.494292000003</v>
      </c>
      <c r="N61" s="366">
        <v>46604.813028999997</v>
      </c>
      <c r="O61" s="366">
        <v>48763.314878999998</v>
      </c>
      <c r="P61" s="366">
        <v>53897.697914999997</v>
      </c>
      <c r="Q61" s="366">
        <v>0</v>
      </c>
      <c r="R61" s="366">
        <v>0</v>
      </c>
      <c r="S61" s="14"/>
      <c r="T61" s="14"/>
      <c r="U61" s="366">
        <f t="shared" si="9"/>
        <v>38488</v>
      </c>
      <c r="V61" s="366">
        <f t="shared" si="10"/>
        <v>47297.832677999999</v>
      </c>
      <c r="W61" s="366">
        <f t="shared" si="11"/>
        <v>46604.813028999997</v>
      </c>
      <c r="X61" s="366">
        <f t="shared" si="12"/>
        <v>0</v>
      </c>
    </row>
    <row r="62" spans="2:24" ht="13.5" customHeight="1">
      <c r="B62" s="363" t="s">
        <v>969</v>
      </c>
      <c r="C62" s="364">
        <v>96573.731075999996</v>
      </c>
      <c r="D62" s="364">
        <v>113374.38243100001</v>
      </c>
      <c r="E62" s="364">
        <v>101819.18870899999</v>
      </c>
      <c r="F62" s="364">
        <v>101812.38997400001</v>
      </c>
      <c r="G62" s="364">
        <v>101811.886957</v>
      </c>
      <c r="H62" s="364">
        <v>103414.94517000001</v>
      </c>
      <c r="I62" s="364">
        <v>103472.638656</v>
      </c>
      <c r="J62" s="364">
        <v>102604.585253</v>
      </c>
      <c r="K62" s="364">
        <v>102512.926771</v>
      </c>
      <c r="L62" s="364">
        <v>105709.550515</v>
      </c>
      <c r="M62" s="364">
        <v>106966.217122</v>
      </c>
      <c r="N62" s="364">
        <v>101059.827534</v>
      </c>
      <c r="O62" s="364">
        <v>97338.680372999996</v>
      </c>
      <c r="P62" s="364">
        <v>97338.680372999996</v>
      </c>
      <c r="Q62" s="364">
        <v>97338.680372999996</v>
      </c>
      <c r="R62" s="364">
        <v>96825.208763999995</v>
      </c>
      <c r="U62" s="364">
        <f t="shared" si="9"/>
        <v>101812.38997400001</v>
      </c>
      <c r="V62" s="364">
        <f t="shared" si="10"/>
        <v>102604.585253</v>
      </c>
      <c r="W62" s="364">
        <f t="shared" si="11"/>
        <v>101059.827534</v>
      </c>
      <c r="X62" s="364">
        <f t="shared" si="12"/>
        <v>96825.208763999995</v>
      </c>
    </row>
    <row r="63" spans="2:24" ht="13.5" customHeight="1">
      <c r="B63" s="365" t="s">
        <v>970</v>
      </c>
      <c r="C63" s="366">
        <v>3080626.125556</v>
      </c>
      <c r="D63" s="366">
        <v>3114045.229448</v>
      </c>
      <c r="E63" s="366">
        <v>3154800.5021000002</v>
      </c>
      <c r="F63" s="366">
        <v>3202795.774251</v>
      </c>
      <c r="G63" s="366">
        <v>3203171.7573409998</v>
      </c>
      <c r="H63" s="366">
        <v>3212642.2414870001</v>
      </c>
      <c r="I63" s="366">
        <v>3228268.9322620002</v>
      </c>
      <c r="J63" s="366">
        <v>3268327.7966069998</v>
      </c>
      <c r="K63" s="366">
        <v>3254366.409494</v>
      </c>
      <c r="L63" s="366">
        <v>3254184.9030650002</v>
      </c>
      <c r="M63" s="366">
        <v>3276712.1130530001</v>
      </c>
      <c r="N63" s="366">
        <v>3342856.154929</v>
      </c>
      <c r="O63" s="366">
        <v>3344458.1371940002</v>
      </c>
      <c r="P63" s="366">
        <v>3362445.7005940001</v>
      </c>
      <c r="Q63" s="366">
        <v>3415766.9799000002</v>
      </c>
      <c r="R63" s="366">
        <v>4937733.0314269997</v>
      </c>
      <c r="S63" s="14"/>
      <c r="T63" s="14"/>
      <c r="U63" s="366">
        <f t="shared" si="9"/>
        <v>3202795.774251</v>
      </c>
      <c r="V63" s="366">
        <f t="shared" si="10"/>
        <v>3268327.7966069998</v>
      </c>
      <c r="W63" s="366">
        <f t="shared" si="11"/>
        <v>3342856.154929</v>
      </c>
      <c r="X63" s="366">
        <f t="shared" si="12"/>
        <v>4937733.0314269997</v>
      </c>
    </row>
    <row r="64" spans="2:24" ht="13.5" customHeight="1">
      <c r="B64" s="363" t="s">
        <v>971</v>
      </c>
      <c r="C64" s="364">
        <v>55999.540598</v>
      </c>
      <c r="D64" s="364">
        <v>55551.820324</v>
      </c>
      <c r="E64" s="364">
        <v>55449.269181000003</v>
      </c>
      <c r="F64" s="364">
        <v>67139.214349000002</v>
      </c>
      <c r="G64" s="364">
        <v>67567.410130000004</v>
      </c>
      <c r="H64" s="364">
        <v>67597.158253000001</v>
      </c>
      <c r="I64" s="364">
        <v>56911.272817999998</v>
      </c>
      <c r="J64" s="364">
        <v>63757.315908999997</v>
      </c>
      <c r="K64" s="364">
        <v>62955.876829000001</v>
      </c>
      <c r="L64" s="364">
        <v>61751.922673000001</v>
      </c>
      <c r="M64" s="364">
        <v>62102.287679000001</v>
      </c>
      <c r="N64" s="364">
        <v>31176.595929999999</v>
      </c>
      <c r="O64" s="364">
        <v>30412.269640999999</v>
      </c>
      <c r="P64" s="364">
        <v>30133.647842999999</v>
      </c>
      <c r="Q64" s="364">
        <v>29317.183949999999</v>
      </c>
      <c r="R64" s="364">
        <v>32717.230617000001</v>
      </c>
      <c r="U64" s="364">
        <f t="shared" si="9"/>
        <v>67139.214349000002</v>
      </c>
      <c r="V64" s="364">
        <f t="shared" si="10"/>
        <v>63757.315908999997</v>
      </c>
      <c r="W64" s="364">
        <f t="shared" si="11"/>
        <v>31176.595929999999</v>
      </c>
      <c r="X64" s="364">
        <f t="shared" si="12"/>
        <v>32717.230617000001</v>
      </c>
    </row>
    <row r="65" spans="2:24" ht="13.5" customHeight="1">
      <c r="B65" s="365" t="s">
        <v>972</v>
      </c>
      <c r="C65" s="366">
        <v>6858.9835540000004</v>
      </c>
      <c r="D65" s="366"/>
      <c r="E65" s="366">
        <v>15887.925945000001</v>
      </c>
      <c r="F65" s="366">
        <v>29319.71272</v>
      </c>
      <c r="G65" s="366">
        <v>33053.228440999999</v>
      </c>
      <c r="H65" s="366">
        <v>42279.540261000002</v>
      </c>
      <c r="I65" s="366">
        <v>53598.198090999998</v>
      </c>
      <c r="J65" s="366">
        <v>71275.912213000003</v>
      </c>
      <c r="K65" s="366">
        <v>87177.033301000003</v>
      </c>
      <c r="L65" s="366">
        <v>116999.56017500001</v>
      </c>
      <c r="M65" s="366">
        <v>142870.102782</v>
      </c>
      <c r="N65" s="366">
        <v>163308.73027199999</v>
      </c>
      <c r="O65" s="366">
        <v>177405.738965</v>
      </c>
      <c r="P65" s="366">
        <v>202450.87906800001</v>
      </c>
      <c r="Q65" s="366">
        <v>221621.973895</v>
      </c>
      <c r="R65" s="366">
        <v>237701.92267199999</v>
      </c>
      <c r="S65" s="14"/>
      <c r="T65" s="14"/>
      <c r="U65" s="366">
        <f t="shared" si="9"/>
        <v>29319.71272</v>
      </c>
      <c r="V65" s="366">
        <f t="shared" si="10"/>
        <v>71275.912213000003</v>
      </c>
      <c r="W65" s="366">
        <f t="shared" si="11"/>
        <v>163308.73027199999</v>
      </c>
      <c r="X65" s="366">
        <f t="shared" si="12"/>
        <v>237701.92267199999</v>
      </c>
    </row>
    <row r="66" spans="2:24" ht="13.5" customHeight="1">
      <c r="B66" s="363" t="s">
        <v>973</v>
      </c>
      <c r="C66" s="364">
        <v>524041.71118099999</v>
      </c>
      <c r="D66" s="364">
        <v>504623.90018300002</v>
      </c>
      <c r="E66" s="364">
        <v>492942.83371899999</v>
      </c>
      <c r="F66" s="364">
        <v>424826.31950699998</v>
      </c>
      <c r="G66" s="364">
        <v>412545.66830199998</v>
      </c>
      <c r="H66" s="364">
        <v>401402.69252799999</v>
      </c>
      <c r="I66" s="364">
        <v>289586.94572700001</v>
      </c>
      <c r="J66" s="364">
        <v>285520.85438700003</v>
      </c>
      <c r="K66" s="364">
        <v>280392.48488499998</v>
      </c>
      <c r="L66" s="364">
        <v>276444.51898699999</v>
      </c>
      <c r="M66" s="364">
        <v>271601.02404500003</v>
      </c>
      <c r="N66" s="364">
        <v>268127.51625400002</v>
      </c>
      <c r="O66" s="364">
        <v>263455.26830699999</v>
      </c>
      <c r="P66" s="364">
        <v>259371.635263</v>
      </c>
      <c r="Q66" s="364">
        <v>257255.68301099999</v>
      </c>
      <c r="R66" s="364">
        <v>759966.01367637794</v>
      </c>
      <c r="U66" s="364">
        <f t="shared" si="9"/>
        <v>424826.31950699998</v>
      </c>
      <c r="V66" s="364">
        <f t="shared" si="10"/>
        <v>285520.85438700003</v>
      </c>
      <c r="W66" s="364">
        <f t="shared" si="11"/>
        <v>268127.51625400002</v>
      </c>
      <c r="X66" s="364">
        <f t="shared" si="12"/>
        <v>759966.01367637794</v>
      </c>
    </row>
    <row r="67" spans="2:24" ht="13.5" customHeight="1">
      <c r="B67" s="365" t="s">
        <v>187</v>
      </c>
      <c r="C67" s="366">
        <v>717.78839099998697</v>
      </c>
      <c r="D67" s="366">
        <v>767.51591100032601</v>
      </c>
      <c r="E67" s="366">
        <v>767.51591100014105</v>
      </c>
      <c r="F67" s="366">
        <v>767.51591100026099</v>
      </c>
      <c r="G67" s="366">
        <v>767.51591100008102</v>
      </c>
      <c r="H67" s="366">
        <v>767.51591100042401</v>
      </c>
      <c r="I67" s="366">
        <v>767.51591100015503</v>
      </c>
      <c r="J67" s="366">
        <v>825.51591099943505</v>
      </c>
      <c r="K67" s="366">
        <v>825.51591099976201</v>
      </c>
      <c r="L67" s="366">
        <v>825.51591099970403</v>
      </c>
      <c r="M67" s="366">
        <v>825.515911000286</v>
      </c>
      <c r="N67" s="366">
        <v>810.21591099980299</v>
      </c>
      <c r="O67" s="366">
        <v>810.21591099968703</v>
      </c>
      <c r="P67" s="366">
        <v>810.21591099968703</v>
      </c>
      <c r="Q67" s="366">
        <v>810.21591099988996</v>
      </c>
      <c r="R67" s="366">
        <v>810.21591100050102</v>
      </c>
      <c r="S67" s="14"/>
      <c r="T67" s="14"/>
      <c r="U67" s="366">
        <f t="shared" si="9"/>
        <v>767.51591100026099</v>
      </c>
      <c r="V67" s="366">
        <f t="shared" si="10"/>
        <v>825.51591099943505</v>
      </c>
      <c r="W67" s="366">
        <f t="shared" si="11"/>
        <v>810.21591099980299</v>
      </c>
      <c r="X67" s="366">
        <f t="shared" si="12"/>
        <v>810.21591100050102</v>
      </c>
    </row>
    <row r="68" spans="2:24" ht="13.5" customHeight="1">
      <c r="B68" s="363" t="s">
        <v>974</v>
      </c>
      <c r="C68" s="364">
        <v>1916954.3778979999</v>
      </c>
      <c r="D68" s="364">
        <v>1919961.3604979999</v>
      </c>
      <c r="E68" s="364">
        <v>1871640.869857</v>
      </c>
      <c r="F68" s="364">
        <v>1867729.7748149999</v>
      </c>
      <c r="G68" s="364">
        <v>1868972.5783569999</v>
      </c>
      <c r="H68" s="364">
        <v>1864127.767179</v>
      </c>
      <c r="I68" s="364">
        <v>1860784.3065869999</v>
      </c>
      <c r="J68" s="364">
        <v>1941359.4392860001</v>
      </c>
      <c r="K68" s="364">
        <v>1951906.6430269999</v>
      </c>
      <c r="L68" s="364">
        <v>1938999.4836019999</v>
      </c>
      <c r="M68" s="364">
        <v>1935724.4387300001</v>
      </c>
      <c r="N68" s="364">
        <v>2140032.7336920002</v>
      </c>
      <c r="O68" s="364">
        <v>2164975.7819650001</v>
      </c>
      <c r="P68" s="364">
        <v>2201400.9402910001</v>
      </c>
      <c r="Q68" s="364">
        <v>2228344.788431</v>
      </c>
      <c r="R68" s="364">
        <v>2191625.7770179999</v>
      </c>
      <c r="U68" s="364">
        <f t="shared" si="9"/>
        <v>1867729.7748149999</v>
      </c>
      <c r="V68" s="364">
        <f t="shared" si="10"/>
        <v>1941359.4392860001</v>
      </c>
      <c r="W68" s="364">
        <f t="shared" si="11"/>
        <v>2140032.7336920002</v>
      </c>
      <c r="X68" s="364">
        <f t="shared" si="12"/>
        <v>2191625.7770179999</v>
      </c>
    </row>
    <row r="69" spans="2:24" ht="13.5" customHeight="1">
      <c r="B69" s="369" t="s">
        <v>188</v>
      </c>
      <c r="C69" s="368">
        <v>5719001.820944</v>
      </c>
      <c r="D69" s="368">
        <v>5746585.1115150005</v>
      </c>
      <c r="E69" s="368">
        <v>5732630.0398789998</v>
      </c>
      <c r="F69" s="368">
        <v>5734753</v>
      </c>
      <c r="G69" s="368">
        <v>5730785.46679</v>
      </c>
      <c r="H69" s="368">
        <v>5734559.8172030002</v>
      </c>
      <c r="I69" s="368">
        <v>5642640.361602</v>
      </c>
      <c r="J69" s="368">
        <v>5784471.7120380001</v>
      </c>
      <c r="K69" s="368">
        <v>5793234.7331809998</v>
      </c>
      <c r="L69" s="368">
        <v>5801472.8123070002</v>
      </c>
      <c r="M69" s="368">
        <v>5847935.4169680001</v>
      </c>
      <c r="N69" s="368">
        <v>6106367</v>
      </c>
      <c r="O69" s="368">
        <v>6138994.7051480003</v>
      </c>
      <c r="P69" s="368">
        <v>6218807.3322160002</v>
      </c>
      <c r="Q69" s="368">
        <v>6257366.0297379997</v>
      </c>
      <c r="R69" s="368">
        <v>8291706.7704503797</v>
      </c>
      <c r="S69" s="14"/>
      <c r="T69" s="14"/>
      <c r="U69" s="368">
        <f t="shared" si="9"/>
        <v>5734753</v>
      </c>
      <c r="V69" s="368">
        <f t="shared" si="10"/>
        <v>5784471.7120380001</v>
      </c>
      <c r="W69" s="368">
        <f t="shared" si="11"/>
        <v>6106367</v>
      </c>
      <c r="X69" s="368">
        <f t="shared" si="12"/>
        <v>8291706.7704503797</v>
      </c>
    </row>
    <row r="70" spans="2:24" ht="13.5" customHeight="1">
      <c r="B70" s="370"/>
    </row>
    <row r="71" spans="2:24" ht="13.5" customHeight="1">
      <c r="B71" s="371" t="s">
        <v>204</v>
      </c>
      <c r="C71" s="372">
        <v>6883976.4620230002</v>
      </c>
      <c r="D71" s="372">
        <v>6851834.9533879999</v>
      </c>
      <c r="E71" s="372">
        <v>6863519.0264689997</v>
      </c>
      <c r="F71" s="372">
        <v>6796027.2607009998</v>
      </c>
      <c r="G71" s="372">
        <v>6891394.247858</v>
      </c>
      <c r="H71" s="372">
        <v>6849050.0227950001</v>
      </c>
      <c r="I71" s="372">
        <v>6807859.2869689995</v>
      </c>
      <c r="J71" s="372">
        <v>6840007.9115530001</v>
      </c>
      <c r="K71" s="372">
        <v>6971387.2496079998</v>
      </c>
      <c r="L71" s="372">
        <v>6963419.8264049999</v>
      </c>
      <c r="M71" s="372">
        <v>7081426.9282149998</v>
      </c>
      <c r="N71" s="372">
        <v>7326545.235595</v>
      </c>
      <c r="O71" s="372">
        <v>7461263.5544969998</v>
      </c>
      <c r="P71" s="372">
        <v>7673780.5663879998</v>
      </c>
      <c r="Q71" s="372">
        <v>7723535.6291650003</v>
      </c>
      <c r="R71" s="372">
        <v>9443349.7749323808</v>
      </c>
      <c r="U71" s="372">
        <f>+F71</f>
        <v>6796027.2607009998</v>
      </c>
      <c r="V71" s="372">
        <f>+J71</f>
        <v>6840007.9115530001</v>
      </c>
      <c r="W71" s="372">
        <f>+N71</f>
        <v>7326545.235595</v>
      </c>
      <c r="X71" s="372">
        <f>+R71</f>
        <v>9443349.7749323808</v>
      </c>
    </row>
    <row r="72" spans="2:24" ht="13.5" customHeight="1">
      <c r="B72" s="370"/>
      <c r="C72" s="361"/>
      <c r="D72" s="361"/>
      <c r="E72" s="361"/>
      <c r="F72" s="361"/>
      <c r="G72" s="361"/>
      <c r="H72" s="361"/>
      <c r="I72" s="361"/>
      <c r="J72" s="361"/>
      <c r="K72" s="361"/>
      <c r="L72" s="361"/>
      <c r="M72" s="361"/>
      <c r="N72" s="361"/>
      <c r="O72" s="361"/>
      <c r="P72" s="361"/>
      <c r="Q72" s="361"/>
      <c r="R72" s="361"/>
      <c r="U72" s="361"/>
      <c r="V72" s="361"/>
      <c r="W72" s="361"/>
      <c r="X72" s="361"/>
    </row>
    <row r="73" spans="2:24" ht="13.5" customHeight="1">
      <c r="B73" s="363" t="s">
        <v>975</v>
      </c>
      <c r="C73" s="364">
        <v>83275.681924090095</v>
      </c>
      <c r="D73" s="364">
        <v>34878.073851519897</v>
      </c>
      <c r="E73" s="364">
        <v>46153.468874470098</v>
      </c>
      <c r="F73" s="364">
        <v>98713.558021999997</v>
      </c>
      <c r="G73" s="364">
        <v>120571.7636534</v>
      </c>
      <c r="H73" s="364">
        <v>91712.325454999896</v>
      </c>
      <c r="I73" s="364">
        <v>69801.469918560004</v>
      </c>
      <c r="J73" s="364">
        <v>130876.69565655899</v>
      </c>
      <c r="K73" s="364">
        <v>152456.63677948801</v>
      </c>
      <c r="L73" s="364">
        <v>116519.83817315999</v>
      </c>
      <c r="M73" s="364">
        <v>132276.76174723601</v>
      </c>
      <c r="N73" s="364">
        <v>33844.9758683377</v>
      </c>
      <c r="O73" s="364">
        <v>37642.326227110301</v>
      </c>
      <c r="P73" s="364">
        <v>32998.105089356497</v>
      </c>
      <c r="Q73" s="364">
        <v>38352.125733828798</v>
      </c>
      <c r="R73" s="364">
        <v>1031325.03075326</v>
      </c>
      <c r="U73" s="364">
        <f>+F73</f>
        <v>98713.558021999997</v>
      </c>
      <c r="V73" s="364">
        <f t="shared" ref="V73:V81" si="13">+J73</f>
        <v>130876.69565655899</v>
      </c>
      <c r="W73" s="364">
        <f t="shared" ref="W73:W81" si="14">+N73</f>
        <v>33844.9758683377</v>
      </c>
      <c r="X73" s="364">
        <f t="shared" ref="X73:X78" si="15">+R73</f>
        <v>1031325.03075326</v>
      </c>
    </row>
    <row r="74" spans="2:24" ht="13.5" customHeight="1">
      <c r="B74" s="365" t="s">
        <v>976</v>
      </c>
      <c r="C74" s="366">
        <v>9708.5417839999991</v>
      </c>
      <c r="D74" s="366">
        <v>9872.2589869999792</v>
      </c>
      <c r="E74" s="366">
        <v>10059.976189999999</v>
      </c>
      <c r="F74" s="366">
        <v>10637.704668</v>
      </c>
      <c r="G74" s="366">
        <v>10338.051014000001</v>
      </c>
      <c r="H74" s="366">
        <v>10211.012769000001</v>
      </c>
      <c r="I74" s="366">
        <v>10024.96249</v>
      </c>
      <c r="J74" s="366">
        <v>9890.7457629999808</v>
      </c>
      <c r="K74" s="366">
        <v>8887.8365009999798</v>
      </c>
      <c r="L74" s="366">
        <v>8410.8891229999699</v>
      </c>
      <c r="M74" s="366">
        <v>8822.8255039999494</v>
      </c>
      <c r="N74" s="366">
        <v>11607.057271</v>
      </c>
      <c r="O74" s="366">
        <v>11132.689778</v>
      </c>
      <c r="P74" s="366">
        <v>12186.122013</v>
      </c>
      <c r="Q74" s="366">
        <v>12858.174535</v>
      </c>
      <c r="R74" s="366">
        <v>43125.562275999997</v>
      </c>
      <c r="S74" s="14"/>
      <c r="T74" s="14"/>
      <c r="U74" s="366">
        <f>+F74</f>
        <v>10637.704668</v>
      </c>
      <c r="V74" s="366">
        <f t="shared" si="13"/>
        <v>9890.7457629999808</v>
      </c>
      <c r="W74" s="366">
        <f t="shared" si="14"/>
        <v>11607.057271</v>
      </c>
      <c r="X74" s="366">
        <f t="shared" si="15"/>
        <v>43125.562275999997</v>
      </c>
    </row>
    <row r="75" spans="2:24" ht="13.5" customHeight="1">
      <c r="B75" s="363" t="s">
        <v>977</v>
      </c>
      <c r="C75" s="364">
        <v>510009.55836600001</v>
      </c>
      <c r="D75" s="364">
        <v>372073.08635100001</v>
      </c>
      <c r="E75" s="364">
        <v>348399.80574400001</v>
      </c>
      <c r="F75" s="364">
        <v>339479.67700299999</v>
      </c>
      <c r="G75" s="364">
        <v>460717.18969600002</v>
      </c>
      <c r="H75" s="364">
        <v>392689.08832099999</v>
      </c>
      <c r="I75" s="364">
        <v>195241.065565</v>
      </c>
      <c r="J75" s="364">
        <v>193550.07486699999</v>
      </c>
      <c r="K75" s="364">
        <v>313738.63065299997</v>
      </c>
      <c r="L75" s="364">
        <v>231070.79552000001</v>
      </c>
      <c r="M75" s="364">
        <v>174348.06017300001</v>
      </c>
      <c r="N75" s="364">
        <v>205776.00633400001</v>
      </c>
      <c r="O75" s="364">
        <v>341840.51087599999</v>
      </c>
      <c r="P75" s="364">
        <v>303270.36643400003</v>
      </c>
      <c r="Q75" s="364">
        <v>289385.73718699999</v>
      </c>
      <c r="R75" s="364">
        <v>418307.49900499999</v>
      </c>
      <c r="U75" s="364">
        <v>338862</v>
      </c>
      <c r="V75" s="364">
        <f t="shared" si="13"/>
        <v>193550.07486699999</v>
      </c>
      <c r="W75" s="364">
        <f t="shared" si="14"/>
        <v>205776.00633400001</v>
      </c>
      <c r="X75" s="364">
        <f t="shared" si="15"/>
        <v>418307.49900499999</v>
      </c>
    </row>
    <row r="76" spans="2:24" ht="13.5" customHeight="1">
      <c r="B76" s="365" t="s">
        <v>978</v>
      </c>
      <c r="C76" s="366">
        <v>84276.857801999999</v>
      </c>
      <c r="D76" s="366">
        <v>46694.185918000003</v>
      </c>
      <c r="E76" s="366">
        <v>26332.270123999999</v>
      </c>
      <c r="F76" s="366">
        <v>74054.059204000005</v>
      </c>
      <c r="G76" s="366">
        <v>93050.445632999996</v>
      </c>
      <c r="H76" s="366">
        <v>37658.199093000003</v>
      </c>
      <c r="I76" s="366">
        <v>22142.500418</v>
      </c>
      <c r="J76" s="366">
        <v>51931.103101000001</v>
      </c>
      <c r="K76" s="366">
        <v>60946.762056</v>
      </c>
      <c r="L76" s="366">
        <v>33796.096185000002</v>
      </c>
      <c r="M76" s="366">
        <v>18264.235239000001</v>
      </c>
      <c r="N76" s="366">
        <v>93269.509510999997</v>
      </c>
      <c r="O76" s="366">
        <v>106588.24945600001</v>
      </c>
      <c r="P76" s="366">
        <v>28091.449270000001</v>
      </c>
      <c r="Q76" s="366">
        <v>3792.9467650000001</v>
      </c>
      <c r="R76" s="366">
        <v>94198.038906999995</v>
      </c>
      <c r="S76" s="14"/>
      <c r="T76" s="14"/>
      <c r="U76" s="366">
        <v>74672</v>
      </c>
      <c r="V76" s="366">
        <f t="shared" si="13"/>
        <v>51931.103101000001</v>
      </c>
      <c r="W76" s="366">
        <f t="shared" si="14"/>
        <v>93269.509510999997</v>
      </c>
      <c r="X76" s="366">
        <f t="shared" si="15"/>
        <v>94198.038906999995</v>
      </c>
    </row>
    <row r="77" spans="2:24" ht="13.5" customHeight="1">
      <c r="B77" s="363" t="s">
        <v>979</v>
      </c>
      <c r="C77" s="364">
        <v>7182.3980309999997</v>
      </c>
      <c r="D77" s="364">
        <v>6864.9902279999997</v>
      </c>
      <c r="E77" s="364">
        <v>9674.4994559999996</v>
      </c>
      <c r="F77" s="364">
        <v>9176.6680309999992</v>
      </c>
      <c r="G77" s="364">
        <v>8391.4748820000004</v>
      </c>
      <c r="H77" s="364">
        <v>8076.6815139999999</v>
      </c>
      <c r="I77" s="364">
        <v>11270.018083000001</v>
      </c>
      <c r="J77" s="364">
        <v>11100.474307</v>
      </c>
      <c r="K77" s="364">
        <v>10900.967597999999</v>
      </c>
      <c r="L77" s="364">
        <v>10873.581045999999</v>
      </c>
      <c r="M77" s="364">
        <v>14152.67369</v>
      </c>
      <c r="N77" s="364">
        <v>13655.996093</v>
      </c>
      <c r="O77" s="364">
        <v>11080.029071000001</v>
      </c>
      <c r="P77" s="364">
        <v>11505.406709999999</v>
      </c>
      <c r="Q77" s="364">
        <v>17170.95347</v>
      </c>
      <c r="R77" s="364">
        <v>19952.226844000001</v>
      </c>
      <c r="U77" s="364">
        <f>+F77</f>
        <v>9176.6680309999992</v>
      </c>
      <c r="V77" s="364">
        <f t="shared" si="13"/>
        <v>11100.474307</v>
      </c>
      <c r="W77" s="364">
        <f t="shared" si="14"/>
        <v>13655.996093</v>
      </c>
      <c r="X77" s="364">
        <f t="shared" si="15"/>
        <v>19952.226844000001</v>
      </c>
    </row>
    <row r="78" spans="2:24" ht="13.5" customHeight="1">
      <c r="B78" s="365" t="s">
        <v>980</v>
      </c>
      <c r="C78" s="366">
        <v>108239.478841</v>
      </c>
      <c r="D78" s="366">
        <v>148368.37655799999</v>
      </c>
      <c r="E78" s="366">
        <v>186119.325488</v>
      </c>
      <c r="F78" s="366">
        <v>90068.300203999999</v>
      </c>
      <c r="G78" s="366">
        <v>138644.023827</v>
      </c>
      <c r="H78" s="366">
        <v>169873.155291</v>
      </c>
      <c r="I78" s="366">
        <v>327965.58322600002</v>
      </c>
      <c r="J78" s="366">
        <v>36197.705576</v>
      </c>
      <c r="K78" s="366">
        <v>87082.252384000007</v>
      </c>
      <c r="L78" s="366">
        <v>139672.247011</v>
      </c>
      <c r="M78" s="366">
        <v>179689.42308000001</v>
      </c>
      <c r="N78" s="366">
        <v>35329.207887999997</v>
      </c>
      <c r="O78" s="366">
        <v>81858.119026999993</v>
      </c>
      <c r="P78" s="366">
        <v>176568.57345699999</v>
      </c>
      <c r="Q78" s="366">
        <v>211854.234517</v>
      </c>
      <c r="R78" s="366">
        <v>44049.00071</v>
      </c>
      <c r="S78" s="14"/>
      <c r="T78" s="14"/>
      <c r="U78" s="366">
        <f>+F78</f>
        <v>90068.300203999999</v>
      </c>
      <c r="V78" s="366">
        <f t="shared" si="13"/>
        <v>36197.705576</v>
      </c>
      <c r="W78" s="366">
        <f t="shared" si="14"/>
        <v>35329.207887999997</v>
      </c>
      <c r="X78" s="366">
        <f t="shared" si="15"/>
        <v>44049.00071</v>
      </c>
    </row>
    <row r="79" spans="2:24" ht="13.5" customHeight="1">
      <c r="B79" s="363" t="s">
        <v>981</v>
      </c>
      <c r="C79" s="364">
        <v>0</v>
      </c>
      <c r="D79" s="364">
        <v>0</v>
      </c>
      <c r="E79" s="364">
        <v>0</v>
      </c>
      <c r="F79" s="364">
        <v>686</v>
      </c>
      <c r="G79" s="364"/>
      <c r="H79" s="364"/>
      <c r="I79" s="364"/>
      <c r="J79" s="364"/>
      <c r="K79" s="364"/>
      <c r="L79" s="364"/>
      <c r="M79" s="364"/>
      <c r="N79" s="364"/>
      <c r="O79" s="364"/>
      <c r="P79" s="364"/>
      <c r="Q79" s="364"/>
      <c r="R79" s="364"/>
      <c r="U79" s="364">
        <f>+F79</f>
        <v>686</v>
      </c>
      <c r="V79" s="364">
        <f t="shared" si="13"/>
        <v>0</v>
      </c>
      <c r="W79" s="364">
        <f t="shared" si="14"/>
        <v>0</v>
      </c>
      <c r="X79" s="364"/>
    </row>
    <row r="80" spans="2:24" ht="13.5" customHeight="1">
      <c r="B80" s="365" t="s">
        <v>982</v>
      </c>
      <c r="C80" s="366">
        <v>11240.350095</v>
      </c>
      <c r="D80" s="366">
        <v>11672.79254</v>
      </c>
      <c r="E80" s="366">
        <v>10910.699381</v>
      </c>
      <c r="F80" s="366">
        <v>9606.7356970000001</v>
      </c>
      <c r="G80" s="366">
        <v>9853.5655580000002</v>
      </c>
      <c r="H80" s="366">
        <v>9630.5009129999999</v>
      </c>
      <c r="I80" s="366">
        <v>8853.2801560000007</v>
      </c>
      <c r="J80" s="366">
        <v>9183.9566410000007</v>
      </c>
      <c r="K80" s="366">
        <v>8605.8699340000003</v>
      </c>
      <c r="L80" s="366">
        <v>9519.4979949999997</v>
      </c>
      <c r="M80" s="366">
        <v>10686.468242000001</v>
      </c>
      <c r="N80" s="366">
        <v>13711.449044999999</v>
      </c>
      <c r="O80" s="366">
        <v>12821.450735</v>
      </c>
      <c r="P80" s="366">
        <v>12566.922584</v>
      </c>
      <c r="Q80" s="366">
        <v>20665.046812000001</v>
      </c>
      <c r="R80" s="366">
        <v>19512.024045999999</v>
      </c>
      <c r="S80" s="14"/>
      <c r="T80" s="14"/>
      <c r="U80" s="366">
        <f>+F80</f>
        <v>9606.7356970000001</v>
      </c>
      <c r="V80" s="366">
        <f t="shared" si="13"/>
        <v>9183.9566410000007</v>
      </c>
      <c r="W80" s="366">
        <f t="shared" si="14"/>
        <v>13711.449044999999</v>
      </c>
      <c r="X80" s="366">
        <f>+R80</f>
        <v>19512.024045999999</v>
      </c>
    </row>
    <row r="81" spans="2:24" ht="13.5" customHeight="1">
      <c r="B81" s="371" t="s">
        <v>258</v>
      </c>
      <c r="C81" s="372">
        <v>813932.86684309004</v>
      </c>
      <c r="D81" s="372">
        <v>630423.76443352003</v>
      </c>
      <c r="E81" s="372">
        <v>637650.04525746999</v>
      </c>
      <c r="F81" s="372">
        <v>632422.70282899996</v>
      </c>
      <c r="G81" s="372">
        <v>841566.51426339999</v>
      </c>
      <c r="H81" s="372">
        <v>719850.96335600002</v>
      </c>
      <c r="I81" s="372">
        <v>645298.87985656003</v>
      </c>
      <c r="J81" s="372">
        <v>442730.75591155898</v>
      </c>
      <c r="K81" s="372">
        <v>642618.95590548799</v>
      </c>
      <c r="L81" s="372">
        <v>549862.94505315996</v>
      </c>
      <c r="M81" s="372">
        <v>538240.44767523604</v>
      </c>
      <c r="N81" s="372">
        <v>407194.20201033802</v>
      </c>
      <c r="O81" s="372">
        <v>602963.37517011003</v>
      </c>
      <c r="P81" s="372">
        <v>577186.94555735704</v>
      </c>
      <c r="Q81" s="372">
        <v>594079.21901982895</v>
      </c>
      <c r="R81" s="372">
        <v>1670469.38254126</v>
      </c>
      <c r="U81" s="372">
        <f>+F81</f>
        <v>632422.70282899996</v>
      </c>
      <c r="V81" s="372">
        <f t="shared" si="13"/>
        <v>442730.75591155898</v>
      </c>
      <c r="W81" s="372">
        <f t="shared" si="14"/>
        <v>407194.20201033802</v>
      </c>
      <c r="X81" s="372">
        <f>+R81</f>
        <v>1670469.38254126</v>
      </c>
    </row>
    <row r="82" spans="2:24" ht="13.5" customHeight="1">
      <c r="B82" s="355"/>
    </row>
    <row r="83" spans="2:24" ht="13.5" customHeight="1">
      <c r="B83" s="363" t="s">
        <v>983</v>
      </c>
      <c r="C83" s="364">
        <v>1218469.03948491</v>
      </c>
      <c r="D83" s="364">
        <v>1200528.7522384799</v>
      </c>
      <c r="E83" s="364">
        <v>1227418.40843253</v>
      </c>
      <c r="F83" s="364">
        <v>1154459.2888780001</v>
      </c>
      <c r="G83" s="364">
        <v>1129627.4451536001</v>
      </c>
      <c r="H83" s="364">
        <v>1128395.9418500001</v>
      </c>
      <c r="I83" s="364">
        <v>1088679.70082644</v>
      </c>
      <c r="J83" s="364">
        <v>975575.97055244097</v>
      </c>
      <c r="K83" s="364">
        <v>995396.21180551196</v>
      </c>
      <c r="L83" s="364">
        <v>1023689.17394384</v>
      </c>
      <c r="M83" s="364">
        <v>1047906.97525376</v>
      </c>
      <c r="N83" s="364">
        <v>340707.40379266202</v>
      </c>
      <c r="O83" s="364">
        <v>355943.99193588999</v>
      </c>
      <c r="P83" s="364">
        <v>355989.62805564399</v>
      </c>
      <c r="Q83" s="364">
        <v>337178.976614171</v>
      </c>
      <c r="R83" s="364">
        <v>1075859.4653187401</v>
      </c>
      <c r="U83" s="364">
        <f t="shared" ref="U83:U89" si="16">+F83</f>
        <v>1154459.2888780001</v>
      </c>
      <c r="V83" s="364">
        <f t="shared" ref="V83:V89" si="17">+J83</f>
        <v>975575.97055244097</v>
      </c>
      <c r="W83" s="364">
        <f t="shared" ref="W83:W89" si="18">+N83</f>
        <v>340707.40379266202</v>
      </c>
      <c r="X83" s="364">
        <f>+R83</f>
        <v>1075859.4653187401</v>
      </c>
    </row>
    <row r="84" spans="2:24" ht="13.5" customHeight="1">
      <c r="B84" s="365" t="s">
        <v>984</v>
      </c>
      <c r="C84" s="366">
        <v>600000</v>
      </c>
      <c r="D84" s="366">
        <v>600000</v>
      </c>
      <c r="E84" s="366">
        <v>600000</v>
      </c>
      <c r="F84" s="366">
        <v>600000</v>
      </c>
      <c r="G84" s="366">
        <v>600000</v>
      </c>
      <c r="H84" s="366">
        <v>600000</v>
      </c>
      <c r="I84" s="366">
        <v>600000</v>
      </c>
      <c r="J84" s="366">
        <v>600000</v>
      </c>
      <c r="K84" s="366">
        <v>600000</v>
      </c>
      <c r="L84" s="366">
        <v>600000</v>
      </c>
      <c r="M84" s="366">
        <v>600000</v>
      </c>
      <c r="N84" s="366">
        <v>1400000</v>
      </c>
      <c r="O84" s="366">
        <v>1400000</v>
      </c>
      <c r="P84" s="366">
        <v>1400000</v>
      </c>
      <c r="Q84" s="366">
        <v>1400000</v>
      </c>
      <c r="R84" s="366">
        <v>1587483.809655</v>
      </c>
      <c r="S84" s="14"/>
      <c r="T84" s="14"/>
      <c r="U84" s="366">
        <f t="shared" si="16"/>
        <v>600000</v>
      </c>
      <c r="V84" s="366">
        <f t="shared" si="17"/>
        <v>600000</v>
      </c>
      <c r="W84" s="366">
        <f t="shared" si="18"/>
        <v>1400000</v>
      </c>
      <c r="X84" s="366">
        <f>+R84</f>
        <v>1587483.809655</v>
      </c>
    </row>
    <row r="85" spans="2:24" ht="13.5" customHeight="1">
      <c r="B85" s="363" t="s">
        <v>985</v>
      </c>
      <c r="C85" s="364">
        <v>18838</v>
      </c>
      <c r="D85" s="364">
        <v>18838</v>
      </c>
      <c r="E85" s="364">
        <v>18864.749919999998</v>
      </c>
      <c r="F85" s="364">
        <v>27694</v>
      </c>
      <c r="G85" s="364">
        <v>15117</v>
      </c>
      <c r="H85" s="364">
        <v>15117</v>
      </c>
      <c r="I85" s="364">
        <v>7558.3770000000004</v>
      </c>
      <c r="J85" s="364">
        <v>13846.627</v>
      </c>
      <c r="K85" s="364">
        <v>13846.627</v>
      </c>
      <c r="L85" s="364">
        <v>6923.3135000000002</v>
      </c>
      <c r="M85" s="364"/>
      <c r="N85" s="364"/>
      <c r="O85" s="364"/>
      <c r="P85" s="364"/>
      <c r="Q85" s="364"/>
      <c r="R85" s="364"/>
      <c r="U85" s="364">
        <f t="shared" si="16"/>
        <v>27694</v>
      </c>
      <c r="V85" s="364">
        <f t="shared" si="17"/>
        <v>13846.627</v>
      </c>
      <c r="W85" s="364">
        <f t="shared" si="18"/>
        <v>0</v>
      </c>
      <c r="X85" s="364"/>
    </row>
    <row r="86" spans="2:24" ht="13.5" customHeight="1">
      <c r="B86" s="365" t="s">
        <v>986</v>
      </c>
      <c r="C86" s="366">
        <v>165383.31018999999</v>
      </c>
      <c r="D86" s="366">
        <v>164177.06018999999</v>
      </c>
      <c r="E86" s="366">
        <v>164177.06018999999</v>
      </c>
      <c r="F86" s="366">
        <v>164177.06018999999</v>
      </c>
      <c r="G86" s="366">
        <v>163955.60944</v>
      </c>
      <c r="H86" s="366">
        <v>163955.60944</v>
      </c>
      <c r="I86" s="366">
        <v>163955.60944</v>
      </c>
      <c r="J86" s="366">
        <v>314216.992685</v>
      </c>
      <c r="K86" s="366">
        <v>314216.992685</v>
      </c>
      <c r="L86" s="366">
        <v>265729.47218899999</v>
      </c>
      <c r="M86" s="366">
        <v>265953.242226</v>
      </c>
      <c r="N86" s="366">
        <v>151258.08622299999</v>
      </c>
      <c r="O86" s="366">
        <v>152959.46722699999</v>
      </c>
      <c r="P86" s="366">
        <v>154951.03588000001</v>
      </c>
      <c r="Q86" s="366">
        <v>155624.488304</v>
      </c>
      <c r="R86" s="366">
        <v>156501.737295</v>
      </c>
      <c r="S86" s="14"/>
      <c r="T86" s="14"/>
      <c r="U86" s="366">
        <f t="shared" si="16"/>
        <v>164177.06018999999</v>
      </c>
      <c r="V86" s="366">
        <f t="shared" si="17"/>
        <v>314216.992685</v>
      </c>
      <c r="W86" s="366">
        <f t="shared" si="18"/>
        <v>151258.08622299999</v>
      </c>
      <c r="X86" s="366">
        <f>+R86</f>
        <v>156501.737295</v>
      </c>
    </row>
    <row r="87" spans="2:24" ht="13.5" customHeight="1">
      <c r="B87" s="363" t="s">
        <v>987</v>
      </c>
      <c r="C87" s="364">
        <v>74614.223211000004</v>
      </c>
      <c r="D87" s="364">
        <v>74868.594446999996</v>
      </c>
      <c r="E87" s="364">
        <v>75122.965683000002</v>
      </c>
      <c r="F87" s="364">
        <v>75994</v>
      </c>
      <c r="G87" s="364">
        <v>77627.787437999999</v>
      </c>
      <c r="H87" s="364">
        <v>78396.053755999994</v>
      </c>
      <c r="I87" s="364">
        <v>78805.900208000006</v>
      </c>
      <c r="J87" s="364">
        <v>80150.100424000004</v>
      </c>
      <c r="K87" s="364">
        <v>81069.821182999993</v>
      </c>
      <c r="L87" s="364">
        <v>81926.898942999993</v>
      </c>
      <c r="M87" s="364">
        <v>82846.819701999993</v>
      </c>
      <c r="N87" s="364">
        <v>80863.703802000004</v>
      </c>
      <c r="O87" s="364">
        <v>81084.200180999993</v>
      </c>
      <c r="P87" s="364">
        <v>81304.696559999997</v>
      </c>
      <c r="Q87" s="364">
        <v>81525.192937999993</v>
      </c>
      <c r="R87" s="364">
        <v>81584.612324999995</v>
      </c>
      <c r="U87" s="364">
        <f t="shared" si="16"/>
        <v>75994</v>
      </c>
      <c r="V87" s="364">
        <f t="shared" si="17"/>
        <v>80150.100424000004</v>
      </c>
      <c r="W87" s="364">
        <f t="shared" si="18"/>
        <v>80863.703802000004</v>
      </c>
      <c r="X87" s="364">
        <f>+R87</f>
        <v>81584.612324999995</v>
      </c>
    </row>
    <row r="88" spans="2:24" ht="13.5" customHeight="1">
      <c r="B88" s="365" t="s">
        <v>988</v>
      </c>
      <c r="C88" s="366">
        <v>42832.281948000098</v>
      </c>
      <c r="D88" s="366">
        <v>41710.149502000102</v>
      </c>
      <c r="E88" s="366">
        <v>41555.777473000002</v>
      </c>
      <c r="F88" s="366">
        <v>40992.540478000003</v>
      </c>
      <c r="G88" s="366">
        <v>40838.168448999997</v>
      </c>
      <c r="H88" s="366">
        <v>40683.796419999999</v>
      </c>
      <c r="I88" s="366">
        <v>40529.424390999899</v>
      </c>
      <c r="J88" s="366">
        <v>40075.408339000103</v>
      </c>
      <c r="K88" s="366">
        <v>40837.989396000099</v>
      </c>
      <c r="L88" s="366">
        <v>42059.346996</v>
      </c>
      <c r="M88" s="366">
        <v>43280.704596000003</v>
      </c>
      <c r="N88" s="366">
        <v>36040.324952000301</v>
      </c>
      <c r="O88" s="366">
        <v>35885.952923000099</v>
      </c>
      <c r="P88" s="366">
        <v>35731.580894000101</v>
      </c>
      <c r="Q88" s="366">
        <v>35577.208865000197</v>
      </c>
      <c r="R88" s="366">
        <v>34553.071325999903</v>
      </c>
      <c r="S88" s="14"/>
      <c r="T88" s="14"/>
      <c r="U88" s="366">
        <f t="shared" si="16"/>
        <v>40992.540478000003</v>
      </c>
      <c r="V88" s="366">
        <f t="shared" si="17"/>
        <v>40075.408339000103</v>
      </c>
      <c r="W88" s="366">
        <f t="shared" si="18"/>
        <v>36040.324952000301</v>
      </c>
      <c r="X88" s="366">
        <f>+R88</f>
        <v>34553.071325999903</v>
      </c>
    </row>
    <row r="89" spans="2:24" ht="13.5" customHeight="1">
      <c r="B89" s="371" t="s">
        <v>241</v>
      </c>
      <c r="C89" s="372">
        <v>2120136.8548339098</v>
      </c>
      <c r="D89" s="372">
        <v>2100122.5563774798</v>
      </c>
      <c r="E89" s="372">
        <v>2127138.9616985298</v>
      </c>
      <c r="F89" s="372">
        <v>2063317</v>
      </c>
      <c r="G89" s="372">
        <v>2027166.0104805999</v>
      </c>
      <c r="H89" s="372">
        <v>2026548.4014659999</v>
      </c>
      <c r="I89" s="372">
        <v>1979529.0118654401</v>
      </c>
      <c r="J89" s="372">
        <v>2023865.09900044</v>
      </c>
      <c r="K89" s="372">
        <v>2045367.64206951</v>
      </c>
      <c r="L89" s="372">
        <v>2020328.2055718401</v>
      </c>
      <c r="M89" s="372">
        <v>2039987.74177776</v>
      </c>
      <c r="N89" s="372">
        <v>2008869.51876966</v>
      </c>
      <c r="O89" s="372">
        <v>2025873.61226689</v>
      </c>
      <c r="P89" s="372">
        <v>2027976.9413896401</v>
      </c>
      <c r="Q89" s="372">
        <v>2009905.86672117</v>
      </c>
      <c r="R89" s="372">
        <v>2935982.69591974</v>
      </c>
      <c r="U89" s="372">
        <f t="shared" si="16"/>
        <v>2063317</v>
      </c>
      <c r="V89" s="372">
        <f t="shared" si="17"/>
        <v>2023865.09900044</v>
      </c>
      <c r="W89" s="372">
        <f t="shared" si="18"/>
        <v>2008869.51876966</v>
      </c>
      <c r="X89" s="372">
        <f>+R89</f>
        <v>2935982.69591974</v>
      </c>
    </row>
    <row r="90" spans="2:24" ht="13.5" customHeight="1">
      <c r="C90" s="360"/>
      <c r="D90" s="360"/>
      <c r="E90" s="360"/>
      <c r="F90" s="360"/>
      <c r="G90" s="360"/>
      <c r="H90" s="360"/>
      <c r="I90" s="360"/>
      <c r="J90" s="360"/>
      <c r="K90" s="360"/>
      <c r="L90" s="360"/>
      <c r="M90" s="360"/>
      <c r="N90" s="360"/>
      <c r="O90" s="360"/>
      <c r="P90" s="360"/>
      <c r="Q90" s="360"/>
      <c r="R90" s="360"/>
      <c r="U90" s="360"/>
      <c r="V90" s="360"/>
      <c r="W90" s="360"/>
      <c r="X90" s="360"/>
    </row>
    <row r="91" spans="2:24" ht="13.5" customHeight="1">
      <c r="B91" s="371" t="s">
        <v>260</v>
      </c>
      <c r="C91" s="372">
        <v>2934069.7216770002</v>
      </c>
      <c r="D91" s="372">
        <v>2730546.3208110002</v>
      </c>
      <c r="E91" s="372">
        <v>2764789.0069559999</v>
      </c>
      <c r="F91" s="372">
        <v>2695739.7035619998</v>
      </c>
      <c r="G91" s="372">
        <v>2868732.5247439998</v>
      </c>
      <c r="H91" s="372">
        <v>2746399.3648219998</v>
      </c>
      <c r="I91" s="372">
        <v>2624827.8917220002</v>
      </c>
      <c r="J91" s="372">
        <v>2466595.8549119998</v>
      </c>
      <c r="K91" s="372">
        <v>2687986.5979749998</v>
      </c>
      <c r="L91" s="372">
        <v>2570191.1506249998</v>
      </c>
      <c r="M91" s="372">
        <v>2578228.1894530002</v>
      </c>
      <c r="N91" s="372">
        <v>2416063.7207800001</v>
      </c>
      <c r="O91" s="372">
        <v>2628836.987437</v>
      </c>
      <c r="P91" s="372">
        <v>2605163.8869469999</v>
      </c>
      <c r="Q91" s="372">
        <v>2603985.0857409998</v>
      </c>
      <c r="R91" s="372">
        <v>4606452.0784609998</v>
      </c>
      <c r="U91" s="372">
        <f>+F91</f>
        <v>2695739.7035619998</v>
      </c>
      <c r="V91" s="372">
        <f>+J91</f>
        <v>2466595.8549119998</v>
      </c>
      <c r="W91" s="372">
        <f>+N91</f>
        <v>2416063.7207800001</v>
      </c>
      <c r="X91" s="372">
        <f>+R91</f>
        <v>4606452.0784609998</v>
      </c>
    </row>
    <row r="93" spans="2:24" ht="13.5" customHeight="1">
      <c r="B93" s="7" t="s">
        <v>989</v>
      </c>
      <c r="C93" s="373">
        <v>1370928.6366999999</v>
      </c>
      <c r="D93" s="373">
        <v>1435562.670524</v>
      </c>
      <c r="E93" s="373">
        <v>1447560.2989729999</v>
      </c>
      <c r="F93" s="373">
        <v>1449745.0547809999</v>
      </c>
      <c r="G93" s="373">
        <v>1358920.262685</v>
      </c>
      <c r="H93" s="373">
        <v>1388335.277737</v>
      </c>
      <c r="I93" s="373">
        <v>1414548.78758</v>
      </c>
      <c r="J93" s="373">
        <v>1468000.97422</v>
      </c>
      <c r="K93" s="373">
        <v>1391706.640262</v>
      </c>
      <c r="L93" s="373">
        <v>1431953.0707390001</v>
      </c>
      <c r="M93" s="373">
        <v>1467733.0726940001</v>
      </c>
      <c r="N93" s="373">
        <v>1622156.5074209999</v>
      </c>
      <c r="O93" s="373">
        <v>1550651.6988969999</v>
      </c>
      <c r="P93" s="373">
        <v>1621024.684293</v>
      </c>
      <c r="Q93" s="373">
        <v>1650077.4592629999</v>
      </c>
      <c r="R93" s="373">
        <v>1350523.984808</v>
      </c>
      <c r="U93" s="373">
        <f>+F93</f>
        <v>1449745.0547809999</v>
      </c>
      <c r="V93" s="373">
        <f>+J93</f>
        <v>1468000.97422</v>
      </c>
      <c r="W93" s="373">
        <f>+N93</f>
        <v>1622156.5074209999</v>
      </c>
      <c r="X93" s="373">
        <f>+R93</f>
        <v>1350523.984808</v>
      </c>
    </row>
    <row r="94" spans="2:24" ht="13.5" customHeight="1">
      <c r="B94" s="374" t="s">
        <v>990</v>
      </c>
      <c r="C94" s="373">
        <v>2578978.1036459999</v>
      </c>
      <c r="D94" s="373">
        <v>2685725.962053</v>
      </c>
      <c r="E94" s="373">
        <v>2651169.7205400001</v>
      </c>
      <c r="F94" s="373">
        <v>2650541.8023580001</v>
      </c>
      <c r="G94" s="373">
        <v>2663741.4604290002</v>
      </c>
      <c r="H94" s="373">
        <v>2714315.3802359998</v>
      </c>
      <c r="I94" s="373">
        <v>2768482.607667</v>
      </c>
      <c r="J94" s="373">
        <v>2905410.6824210002</v>
      </c>
      <c r="K94" s="373">
        <v>2891694.0113710002</v>
      </c>
      <c r="L94" s="373">
        <v>2961275.6050410001</v>
      </c>
      <c r="M94" s="373">
        <v>3035465.6660679998</v>
      </c>
      <c r="N94" s="373">
        <v>3288325.007394</v>
      </c>
      <c r="O94" s="373">
        <v>3281774.8681629999</v>
      </c>
      <c r="P94" s="373">
        <v>3447591.9951479998</v>
      </c>
      <c r="Q94" s="373">
        <v>3469473.0841600001</v>
      </c>
      <c r="R94" s="373">
        <v>3486373.7116629998</v>
      </c>
      <c r="U94" s="373">
        <f>+F94</f>
        <v>2650541.8023580001</v>
      </c>
      <c r="V94" s="373">
        <f>+J94</f>
        <v>2905410.6824210002</v>
      </c>
      <c r="W94" s="373">
        <f>+N94</f>
        <v>3288325.007394</v>
      </c>
      <c r="X94" s="373">
        <f>+R94</f>
        <v>3486373.7116629998</v>
      </c>
    </row>
    <row r="96" spans="2:24" ht="13.5" customHeight="1">
      <c r="B96" s="371" t="s">
        <v>991</v>
      </c>
      <c r="C96" s="372">
        <v>6883976.4620230002</v>
      </c>
      <c r="D96" s="372">
        <v>6851834.9533879999</v>
      </c>
      <c r="E96" s="372">
        <v>6863519.0264689997</v>
      </c>
      <c r="F96" s="372">
        <v>6796026.5607009996</v>
      </c>
      <c r="G96" s="372">
        <v>6891394.247858</v>
      </c>
      <c r="H96" s="372">
        <v>6849050.0227950001</v>
      </c>
      <c r="I96" s="372">
        <v>6807859.2869689995</v>
      </c>
      <c r="J96" s="372">
        <v>6840007.5115529997</v>
      </c>
      <c r="K96" s="372">
        <v>6971387.2496079998</v>
      </c>
      <c r="L96" s="372">
        <v>6963419.8264049999</v>
      </c>
      <c r="M96" s="372">
        <v>7081426.9282149998</v>
      </c>
      <c r="N96" s="372">
        <v>7326545.235595</v>
      </c>
      <c r="O96" s="372">
        <v>7461263.5544969998</v>
      </c>
      <c r="P96" s="372">
        <v>7673780.5663879998</v>
      </c>
      <c r="Q96" s="372">
        <v>7723535.629164</v>
      </c>
      <c r="R96" s="372">
        <v>9443349.7749320008</v>
      </c>
      <c r="U96" s="372">
        <f>+F96</f>
        <v>6796026.5607009996</v>
      </c>
      <c r="V96" s="372">
        <f>+J96</f>
        <v>6840007.5115529997</v>
      </c>
      <c r="W96" s="372">
        <f>+N96</f>
        <v>7326545.235595</v>
      </c>
      <c r="X96" s="372">
        <f>+R96</f>
        <v>9443349.7749320008</v>
      </c>
    </row>
  </sheetData>
  <hyperlinks>
    <hyperlink ref="B1" location="Contenido!A1" display="Volver al inicio" xr:uid="{00000000-0004-0000-1000-000000000000}"/>
  </hyperlinks>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9595B"/>
  </sheetPr>
  <dimension ref="B1:N53"/>
  <sheetViews>
    <sheetView showGridLines="0" zoomScaleNormal="100" workbookViewId="0">
      <selection activeCell="B2" sqref="B2:N2"/>
    </sheetView>
  </sheetViews>
  <sheetFormatPr baseColWidth="10" defaultColWidth="10.6328125" defaultRowHeight="14"/>
  <cols>
    <col min="1" max="1" width="6" style="383" customWidth="1"/>
    <col min="2" max="2" width="10.6328125" style="383"/>
    <col min="3" max="3" width="12.08984375" style="383" customWidth="1"/>
    <col min="4" max="4" width="13.453125" style="383" bestFit="1" customWidth="1"/>
    <col min="5" max="5" width="10.6328125" style="383"/>
    <col min="6" max="6" width="10.90625" style="383" customWidth="1"/>
    <col min="7" max="7" width="10.6328125" style="383"/>
    <col min="8" max="8" width="8.81640625" style="383" customWidth="1"/>
    <col min="9" max="9" width="11.453125" style="383" customWidth="1"/>
    <col min="10" max="10" width="12" style="383" customWidth="1"/>
    <col min="11" max="13" width="10.6328125" style="383"/>
    <col min="14" max="14" width="8.26953125" style="383" customWidth="1"/>
    <col min="15" max="16384" width="10.6328125" style="383"/>
  </cols>
  <sheetData>
    <row r="1" spans="2:14" ht="16.5" customHeight="1">
      <c r="B1" s="471" t="s">
        <v>31</v>
      </c>
    </row>
    <row r="2" spans="2:14" ht="19.5" customHeight="1">
      <c r="B2" s="821" t="s">
        <v>32</v>
      </c>
      <c r="C2" s="821"/>
      <c r="D2" s="821"/>
      <c r="E2" s="821"/>
      <c r="F2" s="821"/>
      <c r="G2" s="821"/>
      <c r="H2" s="821"/>
      <c r="I2" s="821"/>
      <c r="J2" s="821"/>
      <c r="K2" s="821"/>
      <c r="L2" s="821"/>
      <c r="M2" s="821"/>
      <c r="N2" s="821"/>
    </row>
    <row r="3" spans="2:14" ht="18" customHeight="1">
      <c r="B3" s="389"/>
      <c r="C3" s="389"/>
      <c r="D3" s="389"/>
    </row>
    <row r="21" spans="2:14" s="399" customFormat="1" ht="17" customHeight="1">
      <c r="B21" s="824" t="s">
        <v>33</v>
      </c>
      <c r="C21" s="824"/>
      <c r="D21" s="824"/>
      <c r="E21" s="824"/>
      <c r="F21" s="824"/>
      <c r="G21" s="824"/>
      <c r="I21" s="392" t="s">
        <v>995</v>
      </c>
      <c r="J21" s="400"/>
      <c r="K21" s="400"/>
      <c r="L21" s="400"/>
      <c r="M21" s="400"/>
      <c r="N21" s="400"/>
    </row>
    <row r="22" spans="2:14" s="394" customFormat="1" ht="14.25" customHeight="1">
      <c r="B22" s="401" t="s">
        <v>35</v>
      </c>
      <c r="H22" s="395"/>
      <c r="I22" s="394" t="s">
        <v>42</v>
      </c>
    </row>
    <row r="23" spans="2:14" s="394" customFormat="1" ht="14.25" customHeight="1">
      <c r="B23" s="401" t="s">
        <v>37</v>
      </c>
      <c r="C23" s="476"/>
      <c r="D23" s="478">
        <v>1011329371</v>
      </c>
      <c r="E23" s="822" t="s">
        <v>1050</v>
      </c>
      <c r="F23" s="823"/>
    </row>
    <row r="24" spans="2:14" s="394" customFormat="1" ht="14.25" customHeight="1">
      <c r="B24" s="401" t="s">
        <v>39</v>
      </c>
      <c r="C24" s="476"/>
      <c r="D24" s="479">
        <v>58643183</v>
      </c>
      <c r="E24" s="822"/>
      <c r="F24" s="823"/>
      <c r="H24" s="390" t="s">
        <v>45</v>
      </c>
      <c r="I24" s="391" t="s">
        <v>1009</v>
      </c>
      <c r="K24" s="480">
        <f>57.5%*65.11%</f>
        <v>0.37438249999999995</v>
      </c>
    </row>
    <row r="25" spans="2:14" s="394" customFormat="1" ht="14.25" customHeight="1">
      <c r="D25" s="477"/>
      <c r="E25" s="397"/>
      <c r="F25" s="397"/>
      <c r="I25" s="394" t="s">
        <v>47</v>
      </c>
    </row>
    <row r="26" spans="2:14" s="394" customFormat="1" ht="14.25" customHeight="1">
      <c r="B26" s="820" t="s">
        <v>34</v>
      </c>
      <c r="C26" s="820"/>
      <c r="D26" s="820"/>
      <c r="E26" s="820"/>
      <c r="F26" s="820"/>
      <c r="G26" s="820"/>
      <c r="I26" s="394" t="s">
        <v>48</v>
      </c>
    </row>
    <row r="27" spans="2:14" s="394" customFormat="1" ht="14.25" customHeight="1">
      <c r="B27" s="401" t="s">
        <v>36</v>
      </c>
      <c r="C27" s="401"/>
    </row>
    <row r="28" spans="2:14" s="394" customFormat="1" ht="14.25" customHeight="1">
      <c r="B28" s="401" t="s">
        <v>38</v>
      </c>
      <c r="C28" s="401"/>
      <c r="H28" s="390" t="s">
        <v>51</v>
      </c>
      <c r="I28" s="391" t="s">
        <v>52</v>
      </c>
      <c r="K28" s="480">
        <f>50%*65.11%</f>
        <v>0.32555000000000001</v>
      </c>
    </row>
    <row r="29" spans="2:14" s="394" customFormat="1" ht="14.25" customHeight="1">
      <c r="B29" s="401" t="s">
        <v>40</v>
      </c>
      <c r="C29" s="401"/>
      <c r="H29" s="395"/>
      <c r="I29" s="394" t="s">
        <v>54</v>
      </c>
      <c r="K29" s="398"/>
    </row>
    <row r="30" spans="2:14" s="394" customFormat="1" ht="14.25" customHeight="1">
      <c r="B30" s="401"/>
      <c r="C30" s="401"/>
      <c r="D30" s="396"/>
      <c r="E30" s="397"/>
      <c r="F30" s="397"/>
      <c r="I30" s="394" t="s">
        <v>56</v>
      </c>
    </row>
    <row r="31" spans="2:14" s="394" customFormat="1" ht="14.25" customHeight="1">
      <c r="B31" s="820" t="s">
        <v>41</v>
      </c>
      <c r="C31" s="820"/>
      <c r="D31" s="820"/>
      <c r="E31" s="820"/>
      <c r="F31" s="820"/>
      <c r="G31" s="820"/>
    </row>
    <row r="32" spans="2:14" s="394" customFormat="1" ht="14.25" customHeight="1">
      <c r="B32" s="401" t="s">
        <v>43</v>
      </c>
      <c r="C32" s="401"/>
      <c r="D32" s="401"/>
      <c r="E32" s="401"/>
      <c r="F32" s="401"/>
      <c r="G32" s="401"/>
      <c r="H32" s="390" t="s">
        <v>57</v>
      </c>
      <c r="I32" s="391" t="s">
        <v>58</v>
      </c>
      <c r="K32" s="480">
        <f>51%*65.11%</f>
        <v>0.332061</v>
      </c>
    </row>
    <row r="33" spans="2:11" s="394" customFormat="1" ht="14.25" customHeight="1">
      <c r="B33" s="401" t="s">
        <v>44</v>
      </c>
      <c r="C33" s="401"/>
      <c r="D33" s="401"/>
      <c r="E33" s="401"/>
      <c r="F33" s="401"/>
      <c r="G33" s="401"/>
      <c r="I33" s="394" t="s">
        <v>996</v>
      </c>
    </row>
    <row r="34" spans="2:11" s="394" customFormat="1" ht="14.25" customHeight="1">
      <c r="B34" s="401" t="s">
        <v>46</v>
      </c>
      <c r="C34" s="401"/>
      <c r="D34" s="401"/>
      <c r="E34" s="401"/>
      <c r="F34" s="401"/>
      <c r="G34" s="401"/>
      <c r="I34" s="394" t="s">
        <v>59</v>
      </c>
    </row>
    <row r="35" spans="2:11" s="394" customFormat="1" ht="12.5">
      <c r="B35" s="401"/>
      <c r="C35" s="401"/>
      <c r="D35" s="401"/>
      <c r="E35" s="401"/>
      <c r="F35" s="401"/>
      <c r="G35" s="401"/>
    </row>
    <row r="36" spans="2:11" s="394" customFormat="1" ht="14.25" customHeight="1">
      <c r="B36" s="820" t="s">
        <v>49</v>
      </c>
      <c r="C36" s="820"/>
      <c r="D36" s="820"/>
      <c r="E36" s="820"/>
      <c r="F36" s="820"/>
      <c r="G36" s="820"/>
      <c r="H36" s="390" t="s">
        <v>60</v>
      </c>
      <c r="I36" s="391" t="s">
        <v>61</v>
      </c>
      <c r="K36" s="480">
        <v>0.253</v>
      </c>
    </row>
    <row r="37" spans="2:11" s="394" customFormat="1" ht="14.25" customHeight="1">
      <c r="B37" s="401" t="s">
        <v>50</v>
      </c>
      <c r="C37" s="401"/>
      <c r="D37" s="401"/>
      <c r="E37" s="401"/>
      <c r="F37" s="401"/>
      <c r="G37" s="401"/>
      <c r="I37" s="394" t="s">
        <v>62</v>
      </c>
    </row>
    <row r="38" spans="2:11" s="394" customFormat="1" ht="14.25" customHeight="1">
      <c r="B38" s="401" t="s">
        <v>53</v>
      </c>
      <c r="C38" s="401"/>
      <c r="D38" s="401"/>
      <c r="E38" s="401"/>
      <c r="F38" s="401"/>
      <c r="G38" s="401"/>
      <c r="I38" s="394" t="s">
        <v>63</v>
      </c>
    </row>
    <row r="39" spans="2:11" s="394" customFormat="1" ht="14.25" customHeight="1">
      <c r="B39" s="401" t="s">
        <v>55</v>
      </c>
      <c r="C39" s="401"/>
      <c r="D39" s="401"/>
      <c r="E39" s="401"/>
      <c r="F39" s="401"/>
      <c r="G39" s="401"/>
    </row>
    <row r="40" spans="2:11" ht="15" customHeight="1"/>
    <row r="41" spans="2:11" ht="21" customHeight="1"/>
    <row r="42" spans="2:11" ht="14.25" customHeight="1"/>
    <row r="43" spans="2:11" ht="14.25" customHeight="1"/>
    <row r="44" spans="2:11" ht="14.25" customHeight="1"/>
    <row r="45" spans="2:11" ht="14.25" customHeight="1"/>
    <row r="47" spans="2:11" ht="14.25" customHeight="1"/>
    <row r="48" spans="2:11" ht="14.25" customHeight="1"/>
    <row r="49" ht="14.25" customHeight="1"/>
    <row r="51" ht="14.25" customHeight="1"/>
    <row r="52" ht="14.25" customHeight="1"/>
    <row r="53" ht="14.25" customHeight="1"/>
  </sheetData>
  <mergeCells count="6">
    <mergeCell ref="B36:G36"/>
    <mergeCell ref="B2:N2"/>
    <mergeCell ref="E23:F24"/>
    <mergeCell ref="B26:G26"/>
    <mergeCell ref="B21:G21"/>
    <mergeCell ref="B31:G31"/>
  </mergeCells>
  <hyperlinks>
    <hyperlink ref="B1" location="Contenido!A1" display="Volver a contenido" xr:uid="{00000000-0004-0000-0100-000000000000}"/>
  </hyperlinks>
  <pageMargins left="0.7" right="0.7" top="0.75" bottom="0.75" header="0.511811023622047" footer="0.511811023622047"/>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59595B"/>
  </sheetPr>
  <dimension ref="B1:C43"/>
  <sheetViews>
    <sheetView showGridLines="0" zoomScaleNormal="100" workbookViewId="0">
      <selection activeCell="B2" sqref="B2:C2"/>
    </sheetView>
  </sheetViews>
  <sheetFormatPr baseColWidth="10" defaultColWidth="11.453125" defaultRowHeight="10"/>
  <cols>
    <col min="1" max="1" width="10.36328125" style="29" customWidth="1"/>
    <col min="2" max="2" width="43.90625" style="29" bestFit="1" customWidth="1"/>
    <col min="3" max="3" width="81.90625" style="29" bestFit="1" customWidth="1"/>
    <col min="4" max="16384" width="11.453125" style="29"/>
  </cols>
  <sheetData>
    <row r="1" spans="2:3" ht="15.5" customHeight="1">
      <c r="B1" s="5" t="s">
        <v>31</v>
      </c>
    </row>
    <row r="2" spans="2:3" ht="19" customHeight="1">
      <c r="B2" s="825" t="s">
        <v>878</v>
      </c>
      <c r="C2" s="825"/>
    </row>
    <row r="3" spans="2:3" s="338" customFormat="1" ht="13.5" customHeight="1">
      <c r="B3" s="393" t="s">
        <v>879</v>
      </c>
      <c r="C3" s="393" t="s">
        <v>880</v>
      </c>
    </row>
    <row r="4" spans="2:3" s="19" customFormat="1" ht="13.5" customHeight="1">
      <c r="B4" s="339"/>
      <c r="C4" s="339"/>
    </row>
    <row r="5" spans="2:3" s="18" customFormat="1" ht="13.5" customHeight="1">
      <c r="B5" s="412" t="s">
        <v>881</v>
      </c>
      <c r="C5" s="340"/>
    </row>
    <row r="6" spans="2:3" s="123" customFormat="1" ht="13.5" customHeight="1">
      <c r="B6" s="403" t="s">
        <v>1001</v>
      </c>
      <c r="C6" s="404" t="s">
        <v>1000</v>
      </c>
    </row>
    <row r="7" spans="2:3" s="123" customFormat="1" ht="13.5" customHeight="1">
      <c r="B7" s="405" t="s">
        <v>998</v>
      </c>
      <c r="C7" s="402" t="s">
        <v>999</v>
      </c>
    </row>
    <row r="8" spans="2:3" s="123" customFormat="1" ht="13.5" customHeight="1">
      <c r="B8" s="406" t="s">
        <v>1007</v>
      </c>
      <c r="C8" s="404" t="s">
        <v>882</v>
      </c>
    </row>
    <row r="9" spans="2:3" s="123" customFormat="1" ht="13.5" customHeight="1">
      <c r="B9" s="405" t="s">
        <v>1003</v>
      </c>
      <c r="C9" s="402" t="s">
        <v>1004</v>
      </c>
    </row>
    <row r="10" spans="2:3" s="123" customFormat="1" ht="13.5" customHeight="1">
      <c r="B10" s="406" t="s">
        <v>1006</v>
      </c>
      <c r="C10" s="404" t="s">
        <v>1005</v>
      </c>
    </row>
    <row r="11" spans="2:3" s="123" customFormat="1" ht="13.5" customHeight="1">
      <c r="B11" s="407"/>
      <c r="C11" s="402"/>
    </row>
    <row r="12" spans="2:3" s="123" customFormat="1" ht="13.5" customHeight="1">
      <c r="B12" s="412" t="s">
        <v>889</v>
      </c>
      <c r="C12" s="408"/>
    </row>
    <row r="13" spans="2:3" s="123" customFormat="1" ht="13.5" customHeight="1">
      <c r="B13" s="403" t="s">
        <v>883</v>
      </c>
      <c r="C13" s="404" t="s">
        <v>884</v>
      </c>
    </row>
    <row r="14" spans="2:3" s="123" customFormat="1" ht="13.5" customHeight="1">
      <c r="B14" s="405" t="s">
        <v>885</v>
      </c>
      <c r="C14" s="402" t="s">
        <v>886</v>
      </c>
    </row>
    <row r="15" spans="2:3" s="123" customFormat="1" ht="13.5" customHeight="1">
      <c r="B15" s="406" t="s">
        <v>887</v>
      </c>
      <c r="C15" s="404" t="s">
        <v>888</v>
      </c>
    </row>
    <row r="16" spans="2:3" s="123" customFormat="1" ht="13.5" customHeight="1">
      <c r="B16" s="405" t="s">
        <v>890</v>
      </c>
      <c r="C16" s="402" t="s">
        <v>891</v>
      </c>
    </row>
    <row r="17" spans="2:3" s="123" customFormat="1" ht="13.5" customHeight="1">
      <c r="B17" s="406" t="s">
        <v>892</v>
      </c>
      <c r="C17" s="404" t="s">
        <v>893</v>
      </c>
    </row>
    <row r="18" spans="2:3" s="123" customFormat="1" ht="13.5" customHeight="1">
      <c r="B18" s="407" t="s">
        <v>894</v>
      </c>
      <c r="C18" s="409" t="s">
        <v>895</v>
      </c>
    </row>
    <row r="19" spans="2:3" s="123" customFormat="1" ht="13.5" customHeight="1">
      <c r="B19" s="406" t="s">
        <v>896</v>
      </c>
      <c r="C19" s="404" t="s">
        <v>897</v>
      </c>
    </row>
    <row r="20" spans="2:3" s="123" customFormat="1" ht="13.5" customHeight="1">
      <c r="B20" s="407" t="s">
        <v>898</v>
      </c>
      <c r="C20" s="409" t="s">
        <v>899</v>
      </c>
    </row>
    <row r="21" spans="2:3" s="123" customFormat="1" ht="13.5" customHeight="1">
      <c r="B21" s="410"/>
      <c r="C21" s="402"/>
    </row>
    <row r="22" spans="2:3" s="123" customFormat="1" ht="13.5" customHeight="1">
      <c r="B22" s="412" t="s">
        <v>900</v>
      </c>
      <c r="C22" s="411"/>
    </row>
    <row r="23" spans="2:3" s="123" customFormat="1" ht="13.5" customHeight="1">
      <c r="B23" s="403" t="s">
        <v>901</v>
      </c>
      <c r="C23" s="404" t="s">
        <v>902</v>
      </c>
    </row>
    <row r="24" spans="2:3" s="123" customFormat="1" ht="13.5" customHeight="1">
      <c r="B24" s="407"/>
      <c r="C24" s="411"/>
    </row>
    <row r="25" spans="2:3" s="123" customFormat="1" ht="13.5" customHeight="1">
      <c r="B25" s="412" t="s">
        <v>903</v>
      </c>
      <c r="C25" s="402"/>
    </row>
    <row r="26" spans="2:3" s="123" customFormat="1" ht="13.5" customHeight="1">
      <c r="B26" s="403" t="s">
        <v>904</v>
      </c>
      <c r="C26" s="404" t="s">
        <v>905</v>
      </c>
    </row>
    <row r="27" spans="2:3" s="123" customFormat="1" ht="13.5" customHeight="1">
      <c r="B27" s="405" t="s">
        <v>1002</v>
      </c>
      <c r="C27" s="402" t="s">
        <v>906</v>
      </c>
    </row>
    <row r="28" spans="2:3" s="123" customFormat="1" ht="13.5" customHeight="1">
      <c r="B28" s="406" t="s">
        <v>907</v>
      </c>
      <c r="C28" s="404" t="s">
        <v>908</v>
      </c>
    </row>
    <row r="29" spans="2:3" s="123" customFormat="1" ht="13.5" customHeight="1">
      <c r="B29" s="405" t="s">
        <v>909</v>
      </c>
      <c r="C29" s="402" t="s">
        <v>910</v>
      </c>
    </row>
    <row r="30" spans="2:3" s="123" customFormat="1" ht="13.5" customHeight="1">
      <c r="B30" s="406" t="s">
        <v>911</v>
      </c>
      <c r="C30" s="404" t="s">
        <v>912</v>
      </c>
    </row>
    <row r="31" spans="2:3" s="123" customFormat="1" ht="13.5" customHeight="1">
      <c r="B31" s="407" t="s">
        <v>921</v>
      </c>
      <c r="C31" s="409" t="s">
        <v>922</v>
      </c>
    </row>
    <row r="32" spans="2:3" s="123" customFormat="1" ht="13.5" customHeight="1">
      <c r="B32" s="406" t="s">
        <v>923</v>
      </c>
      <c r="C32" s="404" t="s">
        <v>924</v>
      </c>
    </row>
    <row r="33" spans="2:3" s="123" customFormat="1" ht="13.5" customHeight="1">
      <c r="B33" s="407" t="s">
        <v>913</v>
      </c>
      <c r="C33" s="409" t="s">
        <v>914</v>
      </c>
    </row>
    <row r="34" spans="2:3" s="123" customFormat="1" ht="13.5" customHeight="1">
      <c r="B34" s="406" t="s">
        <v>915</v>
      </c>
      <c r="C34" s="404" t="s">
        <v>916</v>
      </c>
    </row>
    <row r="35" spans="2:3" s="123" customFormat="1" ht="13.5" customHeight="1">
      <c r="B35" s="407" t="s">
        <v>917</v>
      </c>
      <c r="C35" s="402" t="s">
        <v>918</v>
      </c>
    </row>
    <row r="36" spans="2:3" s="123" customFormat="1" ht="13.5" customHeight="1">
      <c r="B36" s="406" t="s">
        <v>919</v>
      </c>
      <c r="C36" s="404" t="s">
        <v>920</v>
      </c>
    </row>
    <row r="37" spans="2:3" s="19" customFormat="1" ht="13.5" customHeight="1">
      <c r="C37" s="340"/>
    </row>
    <row r="40" spans="2:3" s="19" customFormat="1" ht="13.5" customHeight="1">
      <c r="C40" s="340"/>
    </row>
    <row r="41" spans="2:3" s="19" customFormat="1" ht="13.5" customHeight="1">
      <c r="C41" s="340"/>
    </row>
    <row r="42" spans="2:3" s="19" customFormat="1" ht="13.5" customHeight="1">
      <c r="C42" s="341"/>
    </row>
    <row r="43" spans="2:3" s="19" customFormat="1" ht="13.5" customHeight="1"/>
  </sheetData>
  <mergeCells count="1">
    <mergeCell ref="B2:C2"/>
  </mergeCells>
  <hyperlinks>
    <hyperlink ref="B1" location="Contenido!A1" display="Volver a contenido" xr:uid="{00000000-0004-0000-0F00-000000000000}"/>
    <hyperlink ref="C8" r:id="rId1" xr:uid="{00000000-0004-0000-0F00-000001000000}"/>
    <hyperlink ref="C13" r:id="rId2" xr:uid="{00000000-0004-0000-0F00-000002000000}"/>
    <hyperlink ref="C14" r:id="rId3" xr:uid="{00000000-0004-0000-0F00-000003000000}"/>
    <hyperlink ref="C15" r:id="rId4" xr:uid="{00000000-0004-0000-0F00-000004000000}"/>
    <hyperlink ref="C16" r:id="rId5" xr:uid="{00000000-0004-0000-0F00-000005000000}"/>
    <hyperlink ref="C17" r:id="rId6" xr:uid="{00000000-0004-0000-0F00-000006000000}"/>
    <hyperlink ref="C18" r:id="rId7" xr:uid="{00000000-0004-0000-0F00-000007000000}"/>
    <hyperlink ref="C19" r:id="rId8" xr:uid="{00000000-0004-0000-0F00-000008000000}"/>
    <hyperlink ref="C20" r:id="rId9" xr:uid="{00000000-0004-0000-0F00-000009000000}"/>
    <hyperlink ref="C23" r:id="rId10" xr:uid="{00000000-0004-0000-0F00-00000A000000}"/>
    <hyperlink ref="C26" r:id="rId11" xr:uid="{00000000-0004-0000-0F00-00000B000000}"/>
    <hyperlink ref="C27" r:id="rId12" xr:uid="{00000000-0004-0000-0F00-00000C000000}"/>
    <hyperlink ref="C28" r:id="rId13" xr:uid="{00000000-0004-0000-0F00-00000D000000}"/>
    <hyperlink ref="C30" r:id="rId14" xr:uid="{00000000-0004-0000-0F00-00000E000000}"/>
    <hyperlink ref="C34" r:id="rId15" xr:uid="{00000000-0004-0000-0F00-00000F000000}"/>
    <hyperlink ref="C35" r:id="rId16" xr:uid="{00000000-0004-0000-0F00-000010000000}"/>
    <hyperlink ref="C36" r:id="rId17" xr:uid="{00000000-0004-0000-0F00-000011000000}"/>
    <hyperlink ref="C32" r:id="rId18" xr:uid="{00000000-0004-0000-0F00-000012000000}"/>
    <hyperlink ref="C33" r:id="rId19" xr:uid="{5A41620F-34BF-4B19-B69B-2BD547EE48AA}"/>
    <hyperlink ref="C31" r:id="rId20" xr:uid="{2336B53C-1289-4C81-A91B-728E7EFFDB03}"/>
  </hyperlinks>
  <pageMargins left="0.7" right="0.7" top="0.75" bottom="0.75" header="0.511811023622047" footer="0.511811023622047"/>
  <pageSetup orientation="portrait" horizontalDpi="300" verticalDpi="300"/>
  <drawing r:id="rId2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5752D"/>
  </sheetPr>
  <dimension ref="A1:BJ121"/>
  <sheetViews>
    <sheetView showGridLines="0" zoomScaleNormal="100" workbookViewId="0">
      <pane xSplit="3" ySplit="3" topLeftCell="AU4" activePane="bottomRight" state="frozen"/>
      <selection pane="topRight" activeCell="AT1" sqref="AT1"/>
      <selection pane="bottomLeft" activeCell="A4" sqref="A4"/>
      <selection pane="bottomRight" activeCell="B2" sqref="B2:C2"/>
    </sheetView>
  </sheetViews>
  <sheetFormatPr baseColWidth="10" defaultColWidth="11.453125" defaultRowHeight="11.5"/>
  <cols>
    <col min="1" max="1" width="9.26953125" style="2" customWidth="1"/>
    <col min="2" max="2" width="30.1796875" style="3" customWidth="1"/>
    <col min="3" max="3" width="24.7265625" style="427" customWidth="1"/>
    <col min="4" max="60" width="11" style="413" customWidth="1"/>
    <col min="61" max="62" width="11.453125" style="808"/>
    <col min="63" max="16384" width="11.453125" style="2"/>
  </cols>
  <sheetData>
    <row r="1" spans="2:62" ht="13.5" customHeight="1">
      <c r="B1" s="5" t="s">
        <v>31</v>
      </c>
      <c r="C1" s="431"/>
    </row>
    <row r="2" spans="2:62" ht="18" customHeight="1">
      <c r="B2" s="815" t="s">
        <v>64</v>
      </c>
      <c r="C2" s="816"/>
    </row>
    <row r="3" spans="2:62" ht="24" customHeight="1">
      <c r="B3" s="414" t="s">
        <v>1011</v>
      </c>
      <c r="C3" s="426" t="s">
        <v>1012</v>
      </c>
      <c r="D3" s="415" t="s">
        <v>65</v>
      </c>
      <c r="E3" s="415" t="s">
        <v>66</v>
      </c>
      <c r="F3" s="415" t="s">
        <v>67</v>
      </c>
      <c r="G3" s="415" t="s">
        <v>68</v>
      </c>
      <c r="H3" s="450">
        <v>2015</v>
      </c>
      <c r="I3" s="415" t="s">
        <v>69</v>
      </c>
      <c r="J3" s="415" t="s">
        <v>70</v>
      </c>
      <c r="K3" s="415" t="s">
        <v>71</v>
      </c>
      <c r="L3" s="415" t="s">
        <v>72</v>
      </c>
      <c r="M3" s="450">
        <f>+H3+1</f>
        <v>2016</v>
      </c>
      <c r="N3" s="415" t="s">
        <v>73</v>
      </c>
      <c r="O3" s="415" t="s">
        <v>74</v>
      </c>
      <c r="P3" s="415" t="s">
        <v>75</v>
      </c>
      <c r="Q3" s="415" t="s">
        <v>76</v>
      </c>
      <c r="R3" s="450">
        <f>+M3+1</f>
        <v>2017</v>
      </c>
      <c r="S3" s="415" t="s">
        <v>77</v>
      </c>
      <c r="T3" s="415" t="s">
        <v>78</v>
      </c>
      <c r="U3" s="415" t="s">
        <v>79</v>
      </c>
      <c r="V3" s="415" t="s">
        <v>80</v>
      </c>
      <c r="W3" s="450">
        <f>+R3+1</f>
        <v>2018</v>
      </c>
      <c r="X3" s="415" t="s">
        <v>81</v>
      </c>
      <c r="Y3" s="415" t="s">
        <v>82</v>
      </c>
      <c r="Z3" s="415" t="s">
        <v>83</v>
      </c>
      <c r="AA3" s="415" t="s">
        <v>84</v>
      </c>
      <c r="AB3" s="450">
        <f>+W3+1</f>
        <v>2019</v>
      </c>
      <c r="AC3" s="415" t="s">
        <v>85</v>
      </c>
      <c r="AD3" s="415" t="s">
        <v>86</v>
      </c>
      <c r="AE3" s="415" t="s">
        <v>87</v>
      </c>
      <c r="AF3" s="415" t="s">
        <v>88</v>
      </c>
      <c r="AG3" s="450">
        <f>+AB3+1</f>
        <v>2020</v>
      </c>
      <c r="AH3" s="415" t="s">
        <v>89</v>
      </c>
      <c r="AI3" s="415" t="s">
        <v>90</v>
      </c>
      <c r="AJ3" s="415" t="s">
        <v>91</v>
      </c>
      <c r="AK3" s="415" t="s">
        <v>92</v>
      </c>
      <c r="AL3" s="450">
        <f>+AG3+1</f>
        <v>2021</v>
      </c>
      <c r="AM3" s="415" t="s">
        <v>93</v>
      </c>
      <c r="AN3" s="415" t="s">
        <v>94</v>
      </c>
      <c r="AO3" s="415" t="s">
        <v>95</v>
      </c>
      <c r="AP3" s="415" t="s">
        <v>96</v>
      </c>
      <c r="AQ3" s="450">
        <f>+AL3+1</f>
        <v>2022</v>
      </c>
      <c r="AR3" s="415" t="s">
        <v>97</v>
      </c>
      <c r="AS3" s="415" t="s">
        <v>98</v>
      </c>
      <c r="AT3" s="415" t="s">
        <v>99</v>
      </c>
      <c r="AU3" s="415" t="s">
        <v>100</v>
      </c>
      <c r="AV3" s="450">
        <f>+AQ3+1</f>
        <v>2023</v>
      </c>
      <c r="AW3" s="415" t="s">
        <v>101</v>
      </c>
      <c r="AX3" s="415" t="s">
        <v>102</v>
      </c>
      <c r="AY3" s="415" t="s">
        <v>103</v>
      </c>
      <c r="AZ3" s="415" t="s">
        <v>104</v>
      </c>
      <c r="BA3" s="450">
        <f>+AV3+1</f>
        <v>2024</v>
      </c>
      <c r="BB3" s="415" t="s">
        <v>105</v>
      </c>
      <c r="BC3" s="415" t="s">
        <v>106</v>
      </c>
      <c r="BD3" s="415" t="s">
        <v>107</v>
      </c>
      <c r="BE3" s="415" t="s">
        <v>108</v>
      </c>
      <c r="BF3" s="450">
        <v>2025</v>
      </c>
      <c r="BG3" s="415" t="s">
        <v>109</v>
      </c>
      <c r="BH3" s="415" t="s">
        <v>447</v>
      </c>
    </row>
    <row r="4" spans="2:62" s="422" customFormat="1" ht="2.5" customHeight="1">
      <c r="B4" s="416"/>
      <c r="C4" s="426"/>
      <c r="D4" s="417"/>
      <c r="E4" s="417"/>
      <c r="F4" s="417"/>
      <c r="G4" s="417"/>
      <c r="H4" s="421"/>
      <c r="I4" s="417"/>
      <c r="J4" s="417"/>
      <c r="K4" s="417"/>
      <c r="L4" s="417"/>
      <c r="M4" s="421"/>
      <c r="N4" s="417"/>
      <c r="O4" s="417"/>
      <c r="P4" s="417"/>
      <c r="Q4" s="417"/>
      <c r="R4" s="421"/>
      <c r="S4" s="417"/>
      <c r="T4" s="417"/>
      <c r="U4" s="417"/>
      <c r="V4" s="417"/>
      <c r="W4" s="421"/>
      <c r="X4" s="417"/>
      <c r="Y4" s="417"/>
      <c r="Z4" s="417"/>
      <c r="AA4" s="417"/>
      <c r="AB4" s="421"/>
      <c r="AC4" s="417"/>
      <c r="AD4" s="417"/>
      <c r="AE4" s="417"/>
      <c r="AF4" s="417"/>
      <c r="AG4" s="421"/>
      <c r="AH4" s="417"/>
      <c r="AI4" s="417"/>
      <c r="AJ4" s="417"/>
      <c r="AK4" s="417"/>
      <c r="AL4" s="421"/>
      <c r="AM4" s="417"/>
      <c r="AN4" s="417"/>
      <c r="AO4" s="417"/>
      <c r="AP4" s="417"/>
      <c r="AQ4" s="421"/>
      <c r="AR4" s="417"/>
      <c r="AS4" s="417"/>
      <c r="AT4" s="417"/>
      <c r="AU4" s="417"/>
      <c r="AV4" s="421"/>
      <c r="AW4" s="417"/>
      <c r="AX4" s="417"/>
      <c r="AY4" s="417"/>
      <c r="AZ4" s="417"/>
      <c r="BA4" s="421"/>
      <c r="BB4" s="417"/>
      <c r="BC4" s="417"/>
      <c r="BD4" s="417"/>
      <c r="BE4" s="417"/>
      <c r="BF4" s="421"/>
      <c r="BG4" s="417"/>
      <c r="BH4" s="417"/>
      <c r="BI4" s="809"/>
      <c r="BJ4" s="809"/>
    </row>
    <row r="5" spans="2:62" s="422" customFormat="1" ht="15" customHeight="1">
      <c r="B5" s="814" t="s">
        <v>1017</v>
      </c>
      <c r="C5" s="814"/>
      <c r="D5" s="441"/>
      <c r="E5" s="441"/>
      <c r="F5" s="441"/>
      <c r="G5" s="441"/>
      <c r="H5" s="442"/>
      <c r="I5" s="441"/>
      <c r="J5" s="441"/>
      <c r="K5" s="441"/>
      <c r="L5" s="441"/>
      <c r="M5" s="442"/>
      <c r="N5" s="441"/>
      <c r="O5" s="441"/>
      <c r="P5" s="441"/>
      <c r="Q5" s="441"/>
      <c r="R5" s="442"/>
      <c r="S5" s="441"/>
      <c r="T5" s="441"/>
      <c r="U5" s="441"/>
      <c r="V5" s="441"/>
      <c r="W5" s="442"/>
      <c r="X5" s="441"/>
      <c r="Y5" s="441"/>
      <c r="Z5" s="441"/>
      <c r="AA5" s="441"/>
      <c r="AB5" s="442"/>
      <c r="AC5" s="441"/>
      <c r="AD5" s="441"/>
      <c r="AE5" s="441"/>
      <c r="AF5" s="441"/>
      <c r="AG5" s="442"/>
      <c r="AH5" s="441"/>
      <c r="AI5" s="441"/>
      <c r="AJ5" s="441"/>
      <c r="AK5" s="441"/>
      <c r="AL5" s="442"/>
      <c r="AM5" s="441"/>
      <c r="AN5" s="441"/>
      <c r="AO5" s="441"/>
      <c r="AP5" s="441"/>
      <c r="AQ5" s="442"/>
      <c r="AR5" s="441"/>
      <c r="AS5" s="441"/>
      <c r="AT5" s="441"/>
      <c r="AU5" s="441"/>
      <c r="AV5" s="442"/>
      <c r="AW5" s="441"/>
      <c r="AX5" s="441"/>
      <c r="AY5" s="441"/>
      <c r="AZ5" s="441"/>
      <c r="BA5" s="442"/>
      <c r="BB5" s="441"/>
      <c r="BC5" s="441"/>
      <c r="BD5" s="441"/>
      <c r="BE5" s="441"/>
      <c r="BF5" s="442"/>
      <c r="BG5" s="441"/>
      <c r="BH5" s="441"/>
      <c r="BI5" s="809"/>
      <c r="BJ5" s="809"/>
    </row>
    <row r="6" spans="2:62" ht="13.5" customHeight="1">
      <c r="B6" s="3" t="s">
        <v>112</v>
      </c>
      <c r="C6" s="427" t="s">
        <v>113</v>
      </c>
      <c r="D6" s="418">
        <v>539586.22373013501</v>
      </c>
      <c r="E6" s="418">
        <v>503725.06295886502</v>
      </c>
      <c r="F6" s="418">
        <v>517346.62347699999</v>
      </c>
      <c r="G6" s="418">
        <v>1044955.650945</v>
      </c>
      <c r="H6" s="458">
        <f t="shared" ref="H6:H11" si="0">+G6+F6+E6+D6</f>
        <v>2605613.5611109999</v>
      </c>
      <c r="I6" s="418">
        <v>1060581.576412</v>
      </c>
      <c r="J6" s="418">
        <v>569167.47465600003</v>
      </c>
      <c r="K6" s="418">
        <v>480882.16040599998</v>
      </c>
      <c r="L6" s="418">
        <v>493696.17176599998</v>
      </c>
      <c r="M6" s="458">
        <f t="shared" ref="M6:M11" si="1">+L6+K6+J6+I6</f>
        <v>2604327.3832400003</v>
      </c>
      <c r="N6" s="418">
        <v>447381.11200899997</v>
      </c>
      <c r="O6" s="418">
        <v>420339.69722700003</v>
      </c>
      <c r="P6" s="418">
        <v>470739.04384699999</v>
      </c>
      <c r="Q6" s="418">
        <v>499590.37656</v>
      </c>
      <c r="R6" s="458">
        <f t="shared" ref="R6:R11" si="2">+Q6+P6+O6+N6</f>
        <v>1838050.2296430001</v>
      </c>
      <c r="S6" s="418">
        <v>509067.95079500001</v>
      </c>
      <c r="T6" s="418">
        <v>447339.93446399999</v>
      </c>
      <c r="U6" s="418">
        <v>475992.36910399998</v>
      </c>
      <c r="V6" s="418">
        <v>521600.47136299999</v>
      </c>
      <c r="W6" s="458">
        <f t="shared" ref="W6:W11" si="3">+V6+U6+T6+S6</f>
        <v>1954000.7257259998</v>
      </c>
      <c r="X6" s="418">
        <v>495959.291081</v>
      </c>
      <c r="Y6" s="418">
        <v>433775.77675399999</v>
      </c>
      <c r="Z6" s="418">
        <v>404044.46512200002</v>
      </c>
      <c r="AA6" s="418">
        <v>362495.20049100003</v>
      </c>
      <c r="AB6" s="458">
        <f t="shared" ref="AB6:AB11" si="4">+AA6+Z6+Y6+X6</f>
        <v>1696274.7334480002</v>
      </c>
      <c r="AC6" s="418">
        <v>395529.09170599998</v>
      </c>
      <c r="AD6" s="418">
        <v>368379.82423299999</v>
      </c>
      <c r="AE6" s="418">
        <v>260911.169773</v>
      </c>
      <c r="AF6" s="418">
        <v>273532.94550600002</v>
      </c>
      <c r="AG6" s="458">
        <f t="shared" ref="AG6:AG11" si="5">+AF6+AE6+AD6+AC6</f>
        <v>1298353.031218</v>
      </c>
      <c r="AH6" s="418">
        <v>376655</v>
      </c>
      <c r="AI6" s="418">
        <v>326119.34560399997</v>
      </c>
      <c r="AJ6" s="418">
        <v>293467.65568099997</v>
      </c>
      <c r="AK6" s="418">
        <v>481571.08058299997</v>
      </c>
      <c r="AL6" s="458">
        <f t="shared" ref="AL6:AL11" si="6">+AK6+AJ6+AI6+AH6</f>
        <v>1477813.0818679999</v>
      </c>
      <c r="AM6" s="418">
        <v>575745.946031</v>
      </c>
      <c r="AN6" s="418">
        <v>393444.25509300001</v>
      </c>
      <c r="AO6" s="418">
        <v>403137.943425</v>
      </c>
      <c r="AP6" s="418">
        <v>564806.13675499998</v>
      </c>
      <c r="AQ6" s="458">
        <f t="shared" ref="AQ6:AQ11" si="7">+AP6+AO6+AN6+AM6</f>
        <v>1937134.2813039999</v>
      </c>
      <c r="AR6" s="418">
        <v>663810.13191600004</v>
      </c>
      <c r="AS6" s="418">
        <v>510290.43199999997</v>
      </c>
      <c r="AT6" s="418">
        <v>533019.79777299997</v>
      </c>
      <c r="AU6" s="418">
        <v>614241.89780499996</v>
      </c>
      <c r="AV6" s="458">
        <f t="shared" ref="AV6:AV11" si="8">+AU6+AT6+AS6+AR6</f>
        <v>2321362.2594940001</v>
      </c>
      <c r="AW6" s="418">
        <v>355360.81829099997</v>
      </c>
      <c r="AX6" s="418">
        <v>615312.70608799998</v>
      </c>
      <c r="AY6" s="418">
        <v>386503.90957800002</v>
      </c>
      <c r="AZ6" s="418">
        <v>851307.14352100005</v>
      </c>
      <c r="BA6" s="458">
        <f t="shared" ref="BA6:BA11" si="9">+AZ6+AY6+AX6+AW6</f>
        <v>2208484.577478</v>
      </c>
      <c r="BB6" s="418">
        <v>397541.52166899998</v>
      </c>
      <c r="BC6" s="418">
        <v>325676.00387499999</v>
      </c>
      <c r="BD6" s="418">
        <v>306408.00188400003</v>
      </c>
      <c r="BE6" s="418">
        <v>331694.03470900003</v>
      </c>
      <c r="BF6" s="458">
        <f>+BE6+BD6+BC6+BB6</f>
        <v>1361319.562137</v>
      </c>
      <c r="BG6" s="418">
        <v>304757.84816400002</v>
      </c>
      <c r="BH6" s="418">
        <v>329956.57179299998</v>
      </c>
    </row>
    <row r="7" spans="2:62" ht="13.5" customHeight="1">
      <c r="B7" s="3" t="s">
        <v>114</v>
      </c>
      <c r="C7" s="427" t="s">
        <v>115</v>
      </c>
      <c r="D7" s="418">
        <v>166171.13452699999</v>
      </c>
      <c r="E7" s="418">
        <v>175872.47708099999</v>
      </c>
      <c r="F7" s="418">
        <v>190256.930551</v>
      </c>
      <c r="G7" s="418">
        <v>195692.001662</v>
      </c>
      <c r="H7" s="458">
        <f t="shared" si="0"/>
        <v>727992.54382100003</v>
      </c>
      <c r="I7" s="418">
        <v>209873.06075400001</v>
      </c>
      <c r="J7" s="418">
        <v>197206.405291</v>
      </c>
      <c r="K7" s="418">
        <v>214050.04743199999</v>
      </c>
      <c r="L7" s="418">
        <v>203686.87812899999</v>
      </c>
      <c r="M7" s="458">
        <f t="shared" si="1"/>
        <v>824816.39160600002</v>
      </c>
      <c r="N7" s="418">
        <v>206007.24705800001</v>
      </c>
      <c r="O7" s="418">
        <v>225383.42169300001</v>
      </c>
      <c r="P7" s="418">
        <v>235887.195431</v>
      </c>
      <c r="Q7" s="418">
        <v>226768.85208400001</v>
      </c>
      <c r="R7" s="458">
        <f t="shared" si="2"/>
        <v>894046.71626599994</v>
      </c>
      <c r="S7" s="418">
        <v>231381.79572200001</v>
      </c>
      <c r="T7" s="418">
        <v>250226.98340500001</v>
      </c>
      <c r="U7" s="418">
        <v>265596.12798500003</v>
      </c>
      <c r="V7" s="418">
        <v>267175.92588599998</v>
      </c>
      <c r="W7" s="458">
        <f t="shared" si="3"/>
        <v>1014380.8329980001</v>
      </c>
      <c r="X7" s="418">
        <v>262695.60609299998</v>
      </c>
      <c r="Y7" s="418">
        <v>337965.11506500002</v>
      </c>
      <c r="Z7" s="418">
        <v>436333.682814</v>
      </c>
      <c r="AA7" s="418">
        <v>421149.18012999999</v>
      </c>
      <c r="AB7" s="458">
        <f t="shared" si="4"/>
        <v>1458143.5841019999</v>
      </c>
      <c r="AC7" s="418">
        <v>437271.32002300001</v>
      </c>
      <c r="AD7" s="418">
        <v>431467.324853</v>
      </c>
      <c r="AE7" s="418">
        <v>463622.98852700001</v>
      </c>
      <c r="AF7" s="418">
        <v>515434.75216999999</v>
      </c>
      <c r="AG7" s="458">
        <f t="shared" si="5"/>
        <v>1847796.3855729999</v>
      </c>
      <c r="AH7" s="418">
        <v>497947</v>
      </c>
      <c r="AI7" s="418">
        <v>501637.69680099998</v>
      </c>
      <c r="AJ7" s="418">
        <v>560447.01107300003</v>
      </c>
      <c r="AK7" s="418">
        <v>586712.04465699999</v>
      </c>
      <c r="AL7" s="458">
        <f t="shared" si="6"/>
        <v>2146743.7525310004</v>
      </c>
      <c r="AM7" s="418">
        <v>594780.54882799997</v>
      </c>
      <c r="AN7" s="418">
        <v>666491.14899999998</v>
      </c>
      <c r="AO7" s="418">
        <v>706020.34377499996</v>
      </c>
      <c r="AP7" s="418">
        <v>654477.01225899998</v>
      </c>
      <c r="AQ7" s="458">
        <f t="shared" si="7"/>
        <v>2621769.0538619999</v>
      </c>
      <c r="AR7" s="418">
        <v>630860.03893399995</v>
      </c>
      <c r="AS7" s="418">
        <v>679703.73100000003</v>
      </c>
      <c r="AT7" s="418">
        <v>698607.873854</v>
      </c>
      <c r="AU7" s="418">
        <v>740736.39104000002</v>
      </c>
      <c r="AV7" s="458">
        <f t="shared" si="8"/>
        <v>2749908.0348279998</v>
      </c>
      <c r="AW7" s="418">
        <v>778354.97859299998</v>
      </c>
      <c r="AX7" s="418">
        <v>758857.144799</v>
      </c>
      <c r="AY7" s="418">
        <v>735518.30754499999</v>
      </c>
      <c r="AZ7" s="418">
        <v>777508.06427800003</v>
      </c>
      <c r="BA7" s="458">
        <f t="shared" si="9"/>
        <v>3050238.4952149997</v>
      </c>
      <c r="BB7" s="418">
        <v>826649.67830999999</v>
      </c>
      <c r="BC7" s="418">
        <v>748214.06658800005</v>
      </c>
      <c r="BD7" s="418">
        <v>759227.79880600004</v>
      </c>
      <c r="BE7" s="418">
        <v>742256.07700299995</v>
      </c>
      <c r="BF7" s="458">
        <f>+BE7+BD7+BC7+BB7</f>
        <v>3076347.6207069997</v>
      </c>
      <c r="BG7" s="418">
        <v>762494.24783799995</v>
      </c>
      <c r="BH7" s="418">
        <v>814874.187515</v>
      </c>
    </row>
    <row r="8" spans="2:62" ht="13.5" customHeight="1">
      <c r="B8" s="3" t="s">
        <v>116</v>
      </c>
      <c r="C8" s="427" t="s">
        <v>117</v>
      </c>
      <c r="D8" s="418">
        <v>54280.572751</v>
      </c>
      <c r="E8" s="418">
        <v>56092.335172999999</v>
      </c>
      <c r="F8" s="418">
        <v>57544.391037000001</v>
      </c>
      <c r="G8" s="418">
        <v>58828.891150000003</v>
      </c>
      <c r="H8" s="458">
        <f t="shared" si="0"/>
        <v>226746.190111</v>
      </c>
      <c r="I8" s="418">
        <v>60394.073872000001</v>
      </c>
      <c r="J8" s="418">
        <v>65939.185817999998</v>
      </c>
      <c r="K8" s="418">
        <v>63576.846511999996</v>
      </c>
      <c r="L8" s="418">
        <v>67093.162888999999</v>
      </c>
      <c r="M8" s="458">
        <f t="shared" si="1"/>
        <v>257003.26909099999</v>
      </c>
      <c r="N8" s="418">
        <v>66274.177572999994</v>
      </c>
      <c r="O8" s="418">
        <v>65957.913503000003</v>
      </c>
      <c r="P8" s="418">
        <v>65437.076243000003</v>
      </c>
      <c r="Q8" s="418">
        <v>67031.388059999997</v>
      </c>
      <c r="R8" s="458">
        <f t="shared" si="2"/>
        <v>264700.55537900003</v>
      </c>
      <c r="S8" s="418">
        <v>67434.226443000007</v>
      </c>
      <c r="T8" s="418">
        <v>64282.107501999999</v>
      </c>
      <c r="U8" s="418">
        <v>69570.542319999993</v>
      </c>
      <c r="V8" s="418">
        <v>76360.354370999994</v>
      </c>
      <c r="W8" s="458">
        <f t="shared" si="3"/>
        <v>277647.23063599999</v>
      </c>
      <c r="X8" s="418">
        <v>77366.437248000002</v>
      </c>
      <c r="Y8" s="418">
        <v>99580.613888000007</v>
      </c>
      <c r="Z8" s="418">
        <v>105429.08048400001</v>
      </c>
      <c r="AA8" s="418">
        <v>156873.45828200001</v>
      </c>
      <c r="AB8" s="458">
        <f t="shared" si="4"/>
        <v>439249.58990200004</v>
      </c>
      <c r="AC8" s="418">
        <v>73725.297483000002</v>
      </c>
      <c r="AD8" s="418">
        <v>64645.983812999999</v>
      </c>
      <c r="AE8" s="418">
        <v>66425.008757000003</v>
      </c>
      <c r="AF8" s="418">
        <v>66794.593416999996</v>
      </c>
      <c r="AG8" s="458">
        <f t="shared" si="5"/>
        <v>271590.88347</v>
      </c>
      <c r="AH8" s="418">
        <v>65925</v>
      </c>
      <c r="AI8" s="418">
        <v>73754.619921999998</v>
      </c>
      <c r="AJ8" s="418">
        <v>79672.869577000005</v>
      </c>
      <c r="AK8" s="418">
        <v>89143.193539</v>
      </c>
      <c r="AL8" s="458">
        <f t="shared" si="6"/>
        <v>308495.68303800002</v>
      </c>
      <c r="AM8" s="418">
        <v>85851.091113000002</v>
      </c>
      <c r="AN8" s="418">
        <v>99810.216</v>
      </c>
      <c r="AO8" s="418">
        <v>111572.53191999999</v>
      </c>
      <c r="AP8" s="418">
        <v>132056.191915</v>
      </c>
      <c r="AQ8" s="458">
        <f t="shared" si="7"/>
        <v>429290.03094800003</v>
      </c>
      <c r="AR8" s="418">
        <v>156825.419341</v>
      </c>
      <c r="AS8" s="418">
        <v>158751.59599999999</v>
      </c>
      <c r="AT8" s="418">
        <v>156639.61661699999</v>
      </c>
      <c r="AU8" s="418">
        <v>162919.57269500001</v>
      </c>
      <c r="AV8" s="458">
        <f t="shared" si="8"/>
        <v>635136.20465299999</v>
      </c>
      <c r="AW8" s="418">
        <v>146863.23391800001</v>
      </c>
      <c r="AX8" s="418">
        <v>146878.37029300001</v>
      </c>
      <c r="AY8" s="418">
        <v>147766.209527</v>
      </c>
      <c r="AZ8" s="418">
        <v>149501.39548899999</v>
      </c>
      <c r="BA8" s="458">
        <f t="shared" si="9"/>
        <v>591009.20922700001</v>
      </c>
      <c r="BB8" s="418">
        <v>135807.256845</v>
      </c>
      <c r="BC8" s="418">
        <v>141503.74043800001</v>
      </c>
      <c r="BD8" s="418">
        <v>150606.28627700001</v>
      </c>
      <c r="BE8" s="418">
        <v>155737.721276</v>
      </c>
      <c r="BF8" s="458">
        <f>+BE8+BD8+BC8+BB8</f>
        <v>583655.00483600004</v>
      </c>
      <c r="BG8" s="418">
        <v>144415.72395000001</v>
      </c>
      <c r="BH8" s="418">
        <v>146480.39503499999</v>
      </c>
    </row>
    <row r="9" spans="2:62" ht="13.5" customHeight="1">
      <c r="B9" s="3" t="s">
        <v>1023</v>
      </c>
      <c r="C9" s="427" t="s">
        <v>119</v>
      </c>
      <c r="D9" s="418">
        <v>18936.600821</v>
      </c>
      <c r="E9" s="418">
        <v>17319.431306999999</v>
      </c>
      <c r="F9" s="418">
        <v>18890.870833000001</v>
      </c>
      <c r="G9" s="418">
        <v>18332.239604999999</v>
      </c>
      <c r="H9" s="458">
        <f t="shared" si="0"/>
        <v>73479.142565999995</v>
      </c>
      <c r="I9" s="418">
        <v>21466.895295999999</v>
      </c>
      <c r="J9" s="418">
        <v>16830.420312999999</v>
      </c>
      <c r="K9" s="418">
        <v>7465.5946890000096</v>
      </c>
      <c r="L9" s="418">
        <v>5498.6084080000001</v>
      </c>
      <c r="M9" s="458">
        <f t="shared" si="1"/>
        <v>51261.518706000003</v>
      </c>
      <c r="N9" s="418">
        <v>10311.521417</v>
      </c>
      <c r="O9" s="418">
        <v>11596.473249999999</v>
      </c>
      <c r="P9" s="418">
        <v>13038.005025</v>
      </c>
      <c r="Q9" s="418">
        <v>16781.172480000001</v>
      </c>
      <c r="R9" s="458">
        <f t="shared" si="2"/>
        <v>51727.172171999991</v>
      </c>
      <c r="S9" s="418">
        <v>25970.971721999998</v>
      </c>
      <c r="T9" s="418">
        <v>45314.217074</v>
      </c>
      <c r="U9" s="418">
        <v>27207.293575</v>
      </c>
      <c r="V9" s="418">
        <v>22094.027443999999</v>
      </c>
      <c r="W9" s="458">
        <f t="shared" si="3"/>
        <v>120586.509815</v>
      </c>
      <c r="X9" s="418">
        <v>10260.515828</v>
      </c>
      <c r="Y9" s="418">
        <v>20328.589113999999</v>
      </c>
      <c r="Z9" s="418">
        <v>9574.8992999999991</v>
      </c>
      <c r="AA9" s="418">
        <v>462.68968299999699</v>
      </c>
      <c r="AB9" s="458">
        <f t="shared" si="4"/>
        <v>40626.693925</v>
      </c>
      <c r="AC9" s="418">
        <v>1213.0065090000001</v>
      </c>
      <c r="AD9" s="418">
        <v>782.31392700000004</v>
      </c>
      <c r="AE9" s="418">
        <v>0</v>
      </c>
      <c r="AF9" s="418">
        <v>17.334911999999999</v>
      </c>
      <c r="AG9" s="458">
        <f t="shared" si="5"/>
        <v>2012.6553480000002</v>
      </c>
      <c r="AH9" s="418">
        <v>0</v>
      </c>
      <c r="AI9" s="418">
        <v>0</v>
      </c>
      <c r="AJ9" s="418">
        <v>0</v>
      </c>
      <c r="AK9" s="418">
        <v>0</v>
      </c>
      <c r="AL9" s="458">
        <f t="shared" si="6"/>
        <v>0</v>
      </c>
      <c r="AM9" s="418">
        <v>0</v>
      </c>
      <c r="AN9" s="418">
        <v>0</v>
      </c>
      <c r="AO9" s="418">
        <v>0</v>
      </c>
      <c r="AP9" s="418">
        <v>0</v>
      </c>
      <c r="AQ9" s="458">
        <f t="shared" si="7"/>
        <v>0</v>
      </c>
      <c r="AR9" s="418">
        <v>0</v>
      </c>
      <c r="AS9" s="418">
        <v>0</v>
      </c>
      <c r="AT9" s="418">
        <v>0</v>
      </c>
      <c r="AU9" s="418">
        <v>0</v>
      </c>
      <c r="AV9" s="458">
        <f t="shared" si="8"/>
        <v>0</v>
      </c>
      <c r="AW9" s="418">
        <v>0</v>
      </c>
      <c r="AX9" s="418">
        <v>0</v>
      </c>
      <c r="AY9" s="418">
        <v>0</v>
      </c>
      <c r="AZ9" s="418">
        <v>26957.247963999998</v>
      </c>
      <c r="BA9" s="458">
        <f t="shared" si="9"/>
        <v>26957.247963999998</v>
      </c>
      <c r="BB9" s="418">
        <v>273.71945599999998</v>
      </c>
      <c r="BC9" s="418">
        <v>0</v>
      </c>
      <c r="BD9" s="418">
        <v>0</v>
      </c>
      <c r="BE9" s="418">
        <v>0</v>
      </c>
      <c r="BF9" s="458">
        <f>+BE9+BD9+BC9+BB9</f>
        <v>273.71945599999998</v>
      </c>
      <c r="BG9" s="418">
        <v>0</v>
      </c>
      <c r="BH9" s="418">
        <v>0</v>
      </c>
    </row>
    <row r="10" spans="2:62" ht="13.5" customHeight="1">
      <c r="B10" s="3" t="s">
        <v>120</v>
      </c>
      <c r="C10" s="427" t="s">
        <v>121</v>
      </c>
      <c r="D10" s="418">
        <v>11732.387707844</v>
      </c>
      <c r="E10" s="418">
        <v>11999.383870156</v>
      </c>
      <c r="F10" s="418">
        <v>12759.202342</v>
      </c>
      <c r="G10" s="418">
        <v>21375.415944</v>
      </c>
      <c r="H10" s="458">
        <f t="shared" si="0"/>
        <v>57866.389863999997</v>
      </c>
      <c r="I10" s="418">
        <v>10774.057733</v>
      </c>
      <c r="J10" s="418">
        <v>12697.242772</v>
      </c>
      <c r="K10" s="418">
        <v>10593.593414999999</v>
      </c>
      <c r="L10" s="418">
        <v>23436.373907000001</v>
      </c>
      <c r="M10" s="458">
        <f t="shared" si="1"/>
        <v>57501.267826999996</v>
      </c>
      <c r="N10" s="418">
        <v>11952.47422</v>
      </c>
      <c r="O10" s="418">
        <v>20057.253771</v>
      </c>
      <c r="P10" s="418">
        <v>-228.85886499999799</v>
      </c>
      <c r="Q10" s="418">
        <v>13730.155875</v>
      </c>
      <c r="R10" s="458">
        <f t="shared" si="2"/>
        <v>45511.025001000002</v>
      </c>
      <c r="S10" s="418">
        <v>12943.689974000001</v>
      </c>
      <c r="T10" s="418">
        <v>13343.437250000001</v>
      </c>
      <c r="U10" s="418">
        <v>13161.114717</v>
      </c>
      <c r="V10" s="418">
        <v>18366.28901</v>
      </c>
      <c r="W10" s="458">
        <f t="shared" si="3"/>
        <v>57814.530951000001</v>
      </c>
      <c r="X10" s="418">
        <v>14957.465926000001</v>
      </c>
      <c r="Y10" s="418">
        <v>21557.149407000001</v>
      </c>
      <c r="Z10" s="418">
        <v>28626.436195999999</v>
      </c>
      <c r="AA10" s="418">
        <v>26326.578095000001</v>
      </c>
      <c r="AB10" s="458">
        <f t="shared" si="4"/>
        <v>91467.629624000008</v>
      </c>
      <c r="AC10" s="418">
        <v>20654.918794000001</v>
      </c>
      <c r="AD10" s="418">
        <v>25793.152768</v>
      </c>
      <c r="AE10" s="418">
        <v>28049.304512999999</v>
      </c>
      <c r="AF10" s="418">
        <v>41756.258723999999</v>
      </c>
      <c r="AG10" s="458">
        <f t="shared" si="5"/>
        <v>116253.63479899999</v>
      </c>
      <c r="AH10" s="418">
        <v>39948</v>
      </c>
      <c r="AI10" s="418">
        <v>38385.107493000003</v>
      </c>
      <c r="AJ10" s="418">
        <v>44127.160429000003</v>
      </c>
      <c r="AK10" s="418">
        <v>55222.541134999999</v>
      </c>
      <c r="AL10" s="458">
        <f t="shared" si="6"/>
        <v>177682.80905700001</v>
      </c>
      <c r="AM10" s="418">
        <v>53090.717073</v>
      </c>
      <c r="AN10" s="418">
        <v>48259.659</v>
      </c>
      <c r="AO10" s="418">
        <v>79142.579079000003</v>
      </c>
      <c r="AP10" s="418">
        <v>415859.88917899999</v>
      </c>
      <c r="AQ10" s="458">
        <f t="shared" si="7"/>
        <v>596352.844331</v>
      </c>
      <c r="AR10" s="418">
        <v>55034.785434999998</v>
      </c>
      <c r="AS10" s="418">
        <v>235963.89499999999</v>
      </c>
      <c r="AT10" s="418">
        <v>93064.035362974697</v>
      </c>
      <c r="AU10" s="418">
        <v>139452.439323</v>
      </c>
      <c r="AV10" s="458">
        <f t="shared" si="8"/>
        <v>523515.15512097464</v>
      </c>
      <c r="AW10" s="418">
        <v>94816.691638999997</v>
      </c>
      <c r="AX10" s="418">
        <v>404078.29062099999</v>
      </c>
      <c r="AY10" s="418">
        <v>138604.97492800001</v>
      </c>
      <c r="AZ10" s="418">
        <v>292479.13122899999</v>
      </c>
      <c r="BA10" s="458">
        <f t="shared" si="9"/>
        <v>929979.08841700002</v>
      </c>
      <c r="BB10" s="418">
        <v>90264.122434000004</v>
      </c>
      <c r="BC10" s="418">
        <v>100648.259572</v>
      </c>
      <c r="BD10" s="418">
        <v>81102.012868999998</v>
      </c>
      <c r="BE10" s="418">
        <v>101508.96971799999</v>
      </c>
      <c r="BF10" s="458">
        <f>+BE10+BD10+BC10+BB10</f>
        <v>373523.36459300003</v>
      </c>
      <c r="BG10" s="418">
        <v>59526.697584000001</v>
      </c>
      <c r="BH10" s="418">
        <v>59859.531213999995</v>
      </c>
    </row>
    <row r="11" spans="2:62" s="7" customFormat="1" ht="13.5" customHeight="1">
      <c r="B11" s="443" t="s">
        <v>1020</v>
      </c>
      <c r="C11" s="428" t="s">
        <v>1010</v>
      </c>
      <c r="D11" s="423">
        <f>SUM(D6:D10)</f>
        <v>790706.91953697905</v>
      </c>
      <c r="E11" s="423">
        <f>SUM(E6:E10)</f>
        <v>765008.69039002107</v>
      </c>
      <c r="F11" s="423">
        <f>SUM(F6:F10)</f>
        <v>796798.01824</v>
      </c>
      <c r="G11" s="423">
        <f>SUM(G6:G10)</f>
        <v>1339184.199306</v>
      </c>
      <c r="H11" s="453">
        <f t="shared" si="0"/>
        <v>3691697.8274730002</v>
      </c>
      <c r="I11" s="423">
        <f>SUM(I6:I10)</f>
        <v>1363089.6640669999</v>
      </c>
      <c r="J11" s="423">
        <f>SUM(J6:J10)</f>
        <v>861840.72885000007</v>
      </c>
      <c r="K11" s="423">
        <f>SUM(K6:K10)</f>
        <v>776568.24245400005</v>
      </c>
      <c r="L11" s="423">
        <v>793411.19509900105</v>
      </c>
      <c r="M11" s="453">
        <f t="shared" si="1"/>
        <v>3794909.8304700013</v>
      </c>
      <c r="N11" s="423">
        <v>741926.53227700002</v>
      </c>
      <c r="O11" s="423">
        <v>743334.75944399997</v>
      </c>
      <c r="P11" s="423">
        <v>784872.46168099996</v>
      </c>
      <c r="Q11" s="423">
        <v>823901.94505900005</v>
      </c>
      <c r="R11" s="453">
        <f t="shared" si="2"/>
        <v>3094035.6984609999</v>
      </c>
      <c r="S11" s="423">
        <v>846798.63465599995</v>
      </c>
      <c r="T11" s="423">
        <v>820506.67969500006</v>
      </c>
      <c r="U11" s="423">
        <v>851527.44770100003</v>
      </c>
      <c r="V11" s="423">
        <v>905597.06807399995</v>
      </c>
      <c r="W11" s="453">
        <f t="shared" si="3"/>
        <v>3424429.8301260001</v>
      </c>
      <c r="X11" s="423">
        <v>861239.31617600005</v>
      </c>
      <c r="Y11" s="423">
        <v>913207.24422800005</v>
      </c>
      <c r="Z11" s="423">
        <v>984008.56391599996</v>
      </c>
      <c r="AA11" s="423">
        <v>967307.10668099998</v>
      </c>
      <c r="AB11" s="453">
        <f t="shared" si="4"/>
        <v>3725762.2310009999</v>
      </c>
      <c r="AC11" s="423">
        <v>928393.63451500004</v>
      </c>
      <c r="AD11" s="423">
        <v>891068.59959400003</v>
      </c>
      <c r="AE11" s="423">
        <v>819008.47157000005</v>
      </c>
      <c r="AF11" s="423">
        <v>897535.88472900004</v>
      </c>
      <c r="AG11" s="453">
        <f t="shared" si="5"/>
        <v>3536006.5904080002</v>
      </c>
      <c r="AH11" s="423">
        <v>980476</v>
      </c>
      <c r="AI11" s="423">
        <v>939896.76982000005</v>
      </c>
      <c r="AJ11" s="423">
        <v>977714.69675999996</v>
      </c>
      <c r="AK11" s="423">
        <v>1212647.8599139999</v>
      </c>
      <c r="AL11" s="453">
        <f t="shared" si="6"/>
        <v>4110735.3264939999</v>
      </c>
      <c r="AM11" s="423">
        <f>+SUM(AM6:AM10)</f>
        <v>1309468.3030449999</v>
      </c>
      <c r="AN11" s="423">
        <f>+SUM(AN6:AN10)</f>
        <v>1208005.2790930001</v>
      </c>
      <c r="AO11" s="423">
        <f>+SUM(AO6:AO10)</f>
        <v>1299873.3981989999</v>
      </c>
      <c r="AP11" s="423">
        <v>1767199.2301080001</v>
      </c>
      <c r="AQ11" s="453">
        <f t="shared" si="7"/>
        <v>5584546.2104449999</v>
      </c>
      <c r="AR11" s="423">
        <v>1506530.3756260001</v>
      </c>
      <c r="AS11" s="423">
        <f>+SUM(AS6:AS10)</f>
        <v>1584709.6539999999</v>
      </c>
      <c r="AT11" s="423">
        <v>1481331.32360697</v>
      </c>
      <c r="AU11" s="423">
        <v>1657350.3008630001</v>
      </c>
      <c r="AV11" s="453">
        <f t="shared" si="8"/>
        <v>6229921.6540959701</v>
      </c>
      <c r="AW11" s="423">
        <v>1375395.7224409999</v>
      </c>
      <c r="AX11" s="423">
        <v>1925126.511801</v>
      </c>
      <c r="AY11" s="423">
        <f>+AY10+AY9+AY8+AY7+AY6</f>
        <v>1408393.401578</v>
      </c>
      <c r="AZ11" s="423">
        <f>+AZ10+AZ9+AZ8+AZ7+AZ6</f>
        <v>2097752.982481</v>
      </c>
      <c r="BA11" s="453">
        <f t="shared" si="9"/>
        <v>6806668.6183009995</v>
      </c>
      <c r="BB11" s="423">
        <f t="shared" ref="BB11:BH11" si="10">+BB10+BB9+BB8+BB7+BB6</f>
        <v>1450536.2987139998</v>
      </c>
      <c r="BC11" s="423">
        <f t="shared" si="10"/>
        <v>1316042.0704729999</v>
      </c>
      <c r="BD11" s="423">
        <f t="shared" si="10"/>
        <v>1297344.0998360002</v>
      </c>
      <c r="BE11" s="423">
        <f t="shared" si="10"/>
        <v>1331196.8027059999</v>
      </c>
      <c r="BF11" s="453">
        <f t="shared" si="10"/>
        <v>5395119.2717289999</v>
      </c>
      <c r="BG11" s="423">
        <f t="shared" si="10"/>
        <v>1271194.5175360001</v>
      </c>
      <c r="BH11" s="423">
        <f t="shared" si="10"/>
        <v>1351170.6855569999</v>
      </c>
      <c r="BI11" s="808"/>
      <c r="BJ11" s="808"/>
    </row>
    <row r="12" spans="2:62" ht="6.5" customHeight="1">
      <c r="B12" s="8"/>
      <c r="H12" s="451"/>
      <c r="M12" s="451"/>
      <c r="R12" s="451"/>
      <c r="W12" s="451"/>
      <c r="AB12" s="451"/>
      <c r="AG12" s="451"/>
      <c r="AL12" s="451"/>
      <c r="AQ12" s="451"/>
      <c r="AV12" s="451"/>
      <c r="BA12" s="451"/>
      <c r="BF12" s="451"/>
    </row>
    <row r="13" spans="2:62" ht="13.5" customHeight="1">
      <c r="B13" s="3" t="s">
        <v>124</v>
      </c>
      <c r="C13" s="427" t="s">
        <v>125</v>
      </c>
      <c r="D13" s="418">
        <v>-613493.58885171404</v>
      </c>
      <c r="E13" s="418">
        <v>-589912.07193128602</v>
      </c>
      <c r="F13" s="418">
        <v>-676563.23865399999</v>
      </c>
      <c r="G13" s="418">
        <v>-1227207.320172</v>
      </c>
      <c r="H13" s="458">
        <f>+G13+F13+E13+D13</f>
        <v>-3107176.2196090003</v>
      </c>
      <c r="I13" s="418">
        <v>-1135672.065894</v>
      </c>
      <c r="J13" s="418">
        <v>-637754.18109700002</v>
      </c>
      <c r="K13" s="418">
        <v>-561048.75300899998</v>
      </c>
      <c r="L13" s="418">
        <v>-575805.43988227996</v>
      </c>
      <c r="M13" s="458">
        <f>+L13+K13+J13+I13</f>
        <v>-2910280.4398822803</v>
      </c>
      <c r="N13" s="418">
        <v>-523367.71954000002</v>
      </c>
      <c r="O13" s="418">
        <v>-500557.56915599998</v>
      </c>
      <c r="P13" s="418">
        <v>-527460.394386</v>
      </c>
      <c r="Q13" s="418">
        <v>-548254.48662916303</v>
      </c>
      <c r="R13" s="458">
        <f>+Q13+P13+O13+N13</f>
        <v>-2099640.1697111628</v>
      </c>
      <c r="S13" s="418">
        <v>-592042.63686700002</v>
      </c>
      <c r="T13" s="418">
        <v>-582075.98412899999</v>
      </c>
      <c r="U13" s="418">
        <v>-623485.23343200004</v>
      </c>
      <c r="V13" s="418">
        <v>-615986.65350300004</v>
      </c>
      <c r="W13" s="458">
        <f>+V13+U13+T13+S13</f>
        <v>-2413590.5079310001</v>
      </c>
      <c r="X13" s="418">
        <v>-622849.88997699996</v>
      </c>
      <c r="Y13" s="418">
        <v>-663405.32307499996</v>
      </c>
      <c r="Z13" s="418">
        <v>-694840.71803999995</v>
      </c>
      <c r="AA13" s="418">
        <v>-599578.444823</v>
      </c>
      <c r="AB13" s="458">
        <f>+AA13+Z13+Y13+X13</f>
        <v>-2580674.3759149997</v>
      </c>
      <c r="AC13" s="418">
        <v>-622159.19033400004</v>
      </c>
      <c r="AD13" s="418">
        <v>-595956.58063600003</v>
      </c>
      <c r="AE13" s="418">
        <v>-561895.22776200005</v>
      </c>
      <c r="AF13" s="418">
        <v>-597965.13938900002</v>
      </c>
      <c r="AG13" s="458">
        <f>+AF13+AE13+AD13+AC13</f>
        <v>-2377976.138121</v>
      </c>
      <c r="AH13" s="418">
        <v>-665684</v>
      </c>
      <c r="AI13" s="418">
        <v>-660708.70042699995</v>
      </c>
      <c r="AJ13" s="418">
        <v>-677371.84831399994</v>
      </c>
      <c r="AK13" s="418">
        <v>-825618.54379000003</v>
      </c>
      <c r="AL13" s="458">
        <f>+AK13+AJ13+AI13+AH13</f>
        <v>-2829383.0925309998</v>
      </c>
      <c r="AM13" s="418">
        <v>-881039.487127</v>
      </c>
      <c r="AN13" s="418">
        <v>-768611.15500000003</v>
      </c>
      <c r="AO13" s="418">
        <v>-899823.31896499998</v>
      </c>
      <c r="AP13" s="418">
        <v>-1323116.2895259999</v>
      </c>
      <c r="AQ13" s="458">
        <f>+AP13+AO13+AN13+AM13</f>
        <v>-3872590.250618</v>
      </c>
      <c r="AR13" s="418">
        <v>-995166.53005900001</v>
      </c>
      <c r="AS13" s="418">
        <v>-1103093.088</v>
      </c>
      <c r="AT13" s="418">
        <v>-1086251.9119790001</v>
      </c>
      <c r="AU13" s="418">
        <v>-1233957.1891729999</v>
      </c>
      <c r="AV13" s="458">
        <f>+AU13+AT13+AS13+AR13</f>
        <v>-4418468.719211</v>
      </c>
      <c r="AW13" s="418">
        <v>-1058446.918666</v>
      </c>
      <c r="AX13" s="418">
        <v>-1457691.063299</v>
      </c>
      <c r="AY13" s="418">
        <v>-1076337.366654</v>
      </c>
      <c r="AZ13" s="418">
        <v>-1739765.796331</v>
      </c>
      <c r="BA13" s="458">
        <f>+AZ13+AY13+AX13+AW13</f>
        <v>-5332241.1449500006</v>
      </c>
      <c r="BB13" s="418">
        <v>-987305.07989499997</v>
      </c>
      <c r="BC13" s="418">
        <v>-892632.21595400001</v>
      </c>
      <c r="BD13" s="418">
        <v>-930731.80720699998</v>
      </c>
      <c r="BE13" s="418">
        <v>-973488.08986099996</v>
      </c>
      <c r="BF13" s="458">
        <f>+BE13+BD13+BC13+BB13</f>
        <v>-3784157.192917</v>
      </c>
      <c r="BG13" s="418">
        <v>-895688.42428599996</v>
      </c>
      <c r="BH13" s="418">
        <v>-956053.54124499997</v>
      </c>
    </row>
    <row r="14" spans="2:62" s="7" customFormat="1" ht="13.5" customHeight="1">
      <c r="B14" s="443" t="s">
        <v>1021</v>
      </c>
      <c r="C14" s="428" t="s">
        <v>127</v>
      </c>
      <c r="D14" s="423">
        <f>+D11+D13</f>
        <v>177213.33068526501</v>
      </c>
      <c r="E14" s="423">
        <f>+E11+E13</f>
        <v>175096.61845873506</v>
      </c>
      <c r="F14" s="423">
        <f>+F11+F13</f>
        <v>120234.77958600002</v>
      </c>
      <c r="G14" s="423">
        <f>+G11+G13</f>
        <v>111976.87913400005</v>
      </c>
      <c r="H14" s="453">
        <f>+G14+F14+E14+D14</f>
        <v>584521.60786400014</v>
      </c>
      <c r="I14" s="423">
        <f>+I11+I13</f>
        <v>227417.59817299992</v>
      </c>
      <c r="J14" s="423">
        <f>+J11+J13</f>
        <v>224086.54775300005</v>
      </c>
      <c r="K14" s="423">
        <f>+K11+K13</f>
        <v>215519.48944500007</v>
      </c>
      <c r="L14" s="423">
        <v>217605.75521672101</v>
      </c>
      <c r="M14" s="453">
        <f>+L14+K14+J14+I14</f>
        <v>884629.39058772102</v>
      </c>
      <c r="N14" s="423">
        <v>218558.812737</v>
      </c>
      <c r="O14" s="423">
        <v>242777.19028800001</v>
      </c>
      <c r="P14" s="423">
        <v>257412.06729499999</v>
      </c>
      <c r="Q14" s="423">
        <v>275647.45842983702</v>
      </c>
      <c r="R14" s="453">
        <f>+Q14+P14+O14+N14</f>
        <v>994395.52874983707</v>
      </c>
      <c r="S14" s="423">
        <v>254755.99778899999</v>
      </c>
      <c r="T14" s="423">
        <v>238430.69556600001</v>
      </c>
      <c r="U14" s="423">
        <v>228042.21426899999</v>
      </c>
      <c r="V14" s="423">
        <v>289610.41457099997</v>
      </c>
      <c r="W14" s="453">
        <f>+V14+U14+T14+S14</f>
        <v>1010839.322195</v>
      </c>
      <c r="X14" s="423">
        <v>238389.42619900001</v>
      </c>
      <c r="Y14" s="423">
        <v>249801.921153</v>
      </c>
      <c r="Z14" s="423">
        <v>289167.84587600001</v>
      </c>
      <c r="AA14" s="423">
        <f>+AA11+AA13</f>
        <v>367728.66185799998</v>
      </c>
      <c r="AB14" s="453">
        <f>+AA14+Z14+Y14+X14</f>
        <v>1145087.8550859999</v>
      </c>
      <c r="AC14" s="423">
        <v>306234.444181</v>
      </c>
      <c r="AD14" s="423">
        <v>295112.018958</v>
      </c>
      <c r="AE14" s="423">
        <v>257113.243808</v>
      </c>
      <c r="AF14" s="423">
        <v>299570.74534000002</v>
      </c>
      <c r="AG14" s="453">
        <f>+AF14+AE14+AD14+AC14</f>
        <v>1158030.4522870001</v>
      </c>
      <c r="AH14" s="423">
        <v>314792</v>
      </c>
      <c r="AI14" s="423">
        <v>279188.06939299998</v>
      </c>
      <c r="AJ14" s="423">
        <v>300342.84844600002</v>
      </c>
      <c r="AK14" s="423">
        <v>387029.316124</v>
      </c>
      <c r="AL14" s="453">
        <f>+AK14+AJ14+AI14+AH14</f>
        <v>1281352.2339630001</v>
      </c>
      <c r="AM14" s="423">
        <f>+AM11+AM13</f>
        <v>428428.81591799995</v>
      </c>
      <c r="AN14" s="423">
        <f>+AN11+AN13</f>
        <v>439394.12409300008</v>
      </c>
      <c r="AO14" s="423">
        <f>+AO11+AO13</f>
        <v>400050.07923399995</v>
      </c>
      <c r="AP14" s="423">
        <v>444082.94058200001</v>
      </c>
      <c r="AQ14" s="453">
        <f>+AP14+AO14+AN14+AM14</f>
        <v>1711955.959827</v>
      </c>
      <c r="AR14" s="423">
        <v>511363.84556699998</v>
      </c>
      <c r="AS14" s="423">
        <f>+AS11+AS13</f>
        <v>481616.56599999988</v>
      </c>
      <c r="AT14" s="423">
        <f>+AT11+AT13</f>
        <v>395079.41162796994</v>
      </c>
      <c r="AU14" s="423">
        <f>+AU11+AU13</f>
        <v>423393.11169000017</v>
      </c>
      <c r="AV14" s="453">
        <f>+AU14+AT14+AS14+AR14</f>
        <v>1811452.9348849701</v>
      </c>
      <c r="AW14" s="423">
        <f>+AW13+AW11</f>
        <v>316948.80377499992</v>
      </c>
      <c r="AX14" s="423">
        <f>+AX13+AX11</f>
        <v>467435.44850199996</v>
      </c>
      <c r="AY14" s="423">
        <f>+AY13+AY11</f>
        <v>332056.03492400004</v>
      </c>
      <c r="AZ14" s="423">
        <f>+AZ13+AZ11</f>
        <v>357987.18614999996</v>
      </c>
      <c r="BA14" s="453">
        <f>+AZ14+AY14+AX14+AW14</f>
        <v>1474427.4733509999</v>
      </c>
      <c r="BB14" s="423">
        <f t="shared" ref="BB14:BH14" si="11">+BB13+BB11</f>
        <v>463231.21881899983</v>
      </c>
      <c r="BC14" s="423">
        <f t="shared" si="11"/>
        <v>423409.85451899993</v>
      </c>
      <c r="BD14" s="423">
        <f t="shared" si="11"/>
        <v>366612.29262900027</v>
      </c>
      <c r="BE14" s="423">
        <f t="shared" si="11"/>
        <v>357708.71284499997</v>
      </c>
      <c r="BF14" s="453">
        <f t="shared" si="11"/>
        <v>1610962.0788119999</v>
      </c>
      <c r="BG14" s="423">
        <f t="shared" si="11"/>
        <v>375506.09325000015</v>
      </c>
      <c r="BH14" s="423">
        <f t="shared" si="11"/>
        <v>395117.1443119999</v>
      </c>
      <c r="BI14" s="808"/>
      <c r="BJ14" s="808"/>
    </row>
    <row r="15" spans="2:62" s="448" customFormat="1" ht="13.5" customHeight="1">
      <c r="B15" s="445" t="s">
        <v>128</v>
      </c>
      <c r="C15" s="446" t="s">
        <v>129</v>
      </c>
      <c r="D15" s="447">
        <v>0.22266961618818101</v>
      </c>
      <c r="E15" s="447">
        <v>0.227321352662434</v>
      </c>
      <c r="F15" s="447">
        <v>0.154111937311291</v>
      </c>
      <c r="G15" s="447">
        <v>5.6734108556574001E-2</v>
      </c>
      <c r="H15" s="454">
        <f>+H14/H11</f>
        <v>0.15833408777773947</v>
      </c>
      <c r="I15" s="447">
        <v>0.166839793571952</v>
      </c>
      <c r="J15" s="447">
        <v>0.26000923401706899</v>
      </c>
      <c r="K15" s="447">
        <v>0.27752807501366</v>
      </c>
      <c r="L15" s="447">
        <v>0.27355567306148598</v>
      </c>
      <c r="M15" s="454">
        <f>+M14/M11</f>
        <v>0.2331094624396278</v>
      </c>
      <c r="N15" s="447">
        <v>0.29363551674460298</v>
      </c>
      <c r="O15" s="447">
        <v>0.327616039279232</v>
      </c>
      <c r="P15" s="447">
        <v>0.32794940971558501</v>
      </c>
      <c r="Q15" s="447">
        <v>0.33382188050738798</v>
      </c>
      <c r="R15" s="454">
        <f>+R14/R11</f>
        <v>0.32139109747326383</v>
      </c>
      <c r="S15" s="447">
        <v>0.30581748913884199</v>
      </c>
      <c r="T15" s="447">
        <v>0.29042241122988799</v>
      </c>
      <c r="U15" s="447">
        <v>0.26779547322481201</v>
      </c>
      <c r="V15" s="447">
        <v>0.31936344188833699</v>
      </c>
      <c r="W15" s="454">
        <f>+W14/W11</f>
        <v>0.29518470879510084</v>
      </c>
      <c r="X15" s="447">
        <v>0.27694861206035898</v>
      </c>
      <c r="Y15" s="447">
        <v>0.27393592997412802</v>
      </c>
      <c r="Z15" s="447">
        <v>0.295978286141031</v>
      </c>
      <c r="AA15" s="447">
        <v>0.37464629586072101</v>
      </c>
      <c r="AB15" s="454">
        <f>+AB14/AB11</f>
        <v>0.30734324524470508</v>
      </c>
      <c r="AC15" s="447">
        <v>0.32965080270451802</v>
      </c>
      <c r="AD15" s="447">
        <f t="shared" ref="AD15:AI15" si="12">+AD14/AD11</f>
        <v>0.33118888836668992</v>
      </c>
      <c r="AE15" s="447">
        <f t="shared" si="12"/>
        <v>0.31393233737268456</v>
      </c>
      <c r="AF15" s="447">
        <f t="shared" si="12"/>
        <v>0.3337702151379181</v>
      </c>
      <c r="AG15" s="454">
        <f t="shared" si="12"/>
        <v>0.32749668946555371</v>
      </c>
      <c r="AH15" s="447">
        <f t="shared" si="12"/>
        <v>0.32106038291605304</v>
      </c>
      <c r="AI15" s="447">
        <f t="shared" si="12"/>
        <v>0.29704120532988681</v>
      </c>
      <c r="AJ15" s="447">
        <v>0.30666157926754201</v>
      </c>
      <c r="AK15" s="447">
        <f t="shared" ref="AK15:BH15" si="13">+AK14/AK11</f>
        <v>0.31916051552793556</v>
      </c>
      <c r="AL15" s="454">
        <f t="shared" si="13"/>
        <v>0.31170876551078053</v>
      </c>
      <c r="AM15" s="447">
        <f t="shared" si="13"/>
        <v>0.32717769106876732</v>
      </c>
      <c r="AN15" s="447">
        <f t="shared" si="13"/>
        <v>0.36373526812971207</v>
      </c>
      <c r="AO15" s="447">
        <f t="shared" si="13"/>
        <v>0.30776080177367826</v>
      </c>
      <c r="AP15" s="447">
        <f t="shared" si="13"/>
        <v>0.25129195000546739</v>
      </c>
      <c r="AQ15" s="454">
        <f t="shared" si="13"/>
        <v>0.30655238497714649</v>
      </c>
      <c r="AR15" s="447">
        <f t="shared" si="13"/>
        <v>0.33943148697185466</v>
      </c>
      <c r="AS15" s="447">
        <f t="shared" si="13"/>
        <v>0.30391470436514417</v>
      </c>
      <c r="AT15" s="447">
        <f t="shared" si="13"/>
        <v>0.2667056352160101</v>
      </c>
      <c r="AU15" s="447">
        <f t="shared" si="13"/>
        <v>0.25546386389741194</v>
      </c>
      <c r="AV15" s="454">
        <f t="shared" si="13"/>
        <v>0.29076656745659057</v>
      </c>
      <c r="AW15" s="447">
        <f t="shared" si="13"/>
        <v>0.23044190017727498</v>
      </c>
      <c r="AX15" s="447">
        <f t="shared" si="13"/>
        <v>0.24280765219149331</v>
      </c>
      <c r="AY15" s="447">
        <f t="shared" si="13"/>
        <v>0.23576937704476317</v>
      </c>
      <c r="AZ15" s="447">
        <f t="shared" si="13"/>
        <v>0.17065268844314102</v>
      </c>
      <c r="BA15" s="454">
        <f t="shared" si="13"/>
        <v>0.21661513965682511</v>
      </c>
      <c r="BB15" s="619">
        <f t="shared" si="13"/>
        <v>0.3193516902884031</v>
      </c>
      <c r="BC15" s="619">
        <f t="shared" si="13"/>
        <v>0.32172972583378112</v>
      </c>
      <c r="BD15" s="619">
        <f t="shared" si="13"/>
        <v>0.28258678069707521</v>
      </c>
      <c r="BE15" s="619">
        <f t="shared" si="13"/>
        <v>0.2687121183869019</v>
      </c>
      <c r="BF15" s="460">
        <f t="shared" si="13"/>
        <v>0.29859619364739776</v>
      </c>
      <c r="BG15" s="619">
        <f t="shared" si="13"/>
        <v>0.295396249802789</v>
      </c>
      <c r="BH15" s="619">
        <f t="shared" si="13"/>
        <v>0.29242578197966068</v>
      </c>
      <c r="BI15" s="808"/>
      <c r="BJ15" s="808"/>
    </row>
    <row r="16" spans="2:62" ht="7.5" customHeight="1">
      <c r="B16" s="8"/>
      <c r="H16" s="452"/>
      <c r="M16" s="452"/>
      <c r="R16" s="452"/>
      <c r="W16" s="452"/>
      <c r="AB16" s="452"/>
      <c r="AG16" s="452"/>
      <c r="AL16" s="452"/>
      <c r="AQ16" s="452"/>
      <c r="AV16" s="452"/>
      <c r="BA16" s="452"/>
      <c r="BF16" s="452"/>
    </row>
    <row r="17" spans="2:62" ht="13.5" customHeight="1">
      <c r="B17" s="449" t="s">
        <v>130</v>
      </c>
      <c r="C17" s="427" t="s">
        <v>131</v>
      </c>
      <c r="D17" s="418">
        <v>21632.938251325199</v>
      </c>
      <c r="E17" s="418">
        <v>11226.7986456748</v>
      </c>
      <c r="F17" s="418">
        <v>14266.182885</v>
      </c>
      <c r="G17" s="418">
        <v>5656.0682540000098</v>
      </c>
      <c r="H17" s="458">
        <f>+G17+F17+E17+D17</f>
        <v>52781.98803600001</v>
      </c>
      <c r="I17" s="418">
        <v>3224.8083240000001</v>
      </c>
      <c r="J17" s="418">
        <v>1278.9646310000001</v>
      </c>
      <c r="K17" s="418">
        <v>50.893853999999898</v>
      </c>
      <c r="L17" s="418">
        <v>23701.361671999999</v>
      </c>
      <c r="M17" s="458">
        <f>+L17+K17+J17+I17</f>
        <v>28256.028480999998</v>
      </c>
      <c r="N17" s="418">
        <v>6997.6760549999999</v>
      </c>
      <c r="O17" s="418">
        <v>1681.501158</v>
      </c>
      <c r="P17" s="418">
        <v>2298.1757710000002</v>
      </c>
      <c r="Q17" s="418">
        <v>2652.3031289999999</v>
      </c>
      <c r="R17" s="458">
        <f>+Q17+P17+O17+N17</f>
        <v>13629.656113000001</v>
      </c>
      <c r="S17" s="418">
        <v>4210.193319</v>
      </c>
      <c r="T17" s="418">
        <v>2287.6261869999998</v>
      </c>
      <c r="U17" s="418">
        <v>5135.9770989999997</v>
      </c>
      <c r="V17" s="418">
        <v>950</v>
      </c>
      <c r="W17" s="458">
        <f>+V17+U17+T17+S17</f>
        <v>12583.796605</v>
      </c>
      <c r="X17" s="418">
        <v>1527.567292</v>
      </c>
      <c r="Y17" s="418">
        <v>1472.424211</v>
      </c>
      <c r="Z17" s="418">
        <v>314262.45442000002</v>
      </c>
      <c r="AA17" s="418">
        <v>341593.555536</v>
      </c>
      <c r="AB17" s="458">
        <f>+AA17+Z17+Y17+X17</f>
        <v>658856.00145900005</v>
      </c>
      <c r="AC17" s="418">
        <v>3623.9927149999999</v>
      </c>
      <c r="AD17" s="418">
        <v>15114.724926000001</v>
      </c>
      <c r="AE17" s="418">
        <v>10905.370923</v>
      </c>
      <c r="AF17" s="418">
        <v>19977.026114</v>
      </c>
      <c r="AG17" s="458">
        <f>+AF17+AE17+AD17+AC17</f>
        <v>49621.114678000005</v>
      </c>
      <c r="AH17" s="418">
        <v>2651</v>
      </c>
      <c r="AI17" s="418">
        <v>1439.7568140000001</v>
      </c>
      <c r="AJ17" s="418">
        <v>3891.5584450000001</v>
      </c>
      <c r="AK17" s="418">
        <v>121182.29419499999</v>
      </c>
      <c r="AL17" s="458">
        <f>+AK17+AJ17+AI17+AH17</f>
        <v>129164.60945399999</v>
      </c>
      <c r="AM17" s="418">
        <v>3819.189574</v>
      </c>
      <c r="AN17" s="418">
        <v>13825.156999999999</v>
      </c>
      <c r="AO17" s="418">
        <v>6524.1874360000002</v>
      </c>
      <c r="AP17" s="418">
        <v>36145.774054000001</v>
      </c>
      <c r="AQ17" s="458">
        <f>+AP17+AO17+AN17+AM17</f>
        <v>60314.308063999997</v>
      </c>
      <c r="AR17" s="418">
        <v>6994.7791909999996</v>
      </c>
      <c r="AS17" s="418">
        <v>3884.8490000000002</v>
      </c>
      <c r="AT17" s="418">
        <v>11044.363147</v>
      </c>
      <c r="AU17" s="418">
        <v>119002.108058</v>
      </c>
      <c r="AV17" s="458">
        <f>+AU17+AT17+AS17+AR17</f>
        <v>140926.09939600001</v>
      </c>
      <c r="AW17" s="418">
        <v>3830.2831080000001</v>
      </c>
      <c r="AX17" s="418">
        <v>8352.681681</v>
      </c>
      <c r="AY17" s="418">
        <v>10238.12653</v>
      </c>
      <c r="AZ17" s="418">
        <v>7771.5154130000001</v>
      </c>
      <c r="BA17" s="458">
        <f>+AZ17+AY17+AX17+AW17</f>
        <v>30192.606731999997</v>
      </c>
      <c r="BB17" s="418">
        <v>12935.581432000001</v>
      </c>
      <c r="BC17" s="418">
        <v>3993.1423380000001</v>
      </c>
      <c r="BD17" s="418">
        <v>4854.6442939999997</v>
      </c>
      <c r="BE17" s="418">
        <v>3285.1367009999999</v>
      </c>
      <c r="BF17" s="458">
        <f>+BE17+BD17+BC17+BB17</f>
        <v>25068.504764999998</v>
      </c>
      <c r="BG17" s="418">
        <v>9305.9797670000007</v>
      </c>
      <c r="BH17" s="418">
        <v>10620.211828</v>
      </c>
    </row>
    <row r="18" spans="2:62" ht="13.5" customHeight="1">
      <c r="B18" s="449" t="s">
        <v>132</v>
      </c>
      <c r="C18" s="427" t="s">
        <v>133</v>
      </c>
      <c r="D18" s="418">
        <v>-84717.293830146402</v>
      </c>
      <c r="E18" s="418">
        <v>-44618.803290916003</v>
      </c>
      <c r="F18" s="418">
        <v>-46962.670578999998</v>
      </c>
      <c r="G18" s="418">
        <v>-78420.758178000004</v>
      </c>
      <c r="H18" s="458">
        <f>+G18+F18+E18+D18</f>
        <v>-254719.52587806241</v>
      </c>
      <c r="I18" s="418">
        <v>-82467.849451999995</v>
      </c>
      <c r="J18" s="418">
        <v>-41636.613648999999</v>
      </c>
      <c r="K18" s="418">
        <v>-50403.844152999998</v>
      </c>
      <c r="L18" s="418">
        <v>-54025.44657</v>
      </c>
      <c r="M18" s="458">
        <f>+L18+K18+J18+I18</f>
        <v>-228533.75382399998</v>
      </c>
      <c r="N18" s="418">
        <v>-73306.488423999996</v>
      </c>
      <c r="O18" s="418">
        <v>-49367.922323999999</v>
      </c>
      <c r="P18" s="418">
        <v>-52150.005459</v>
      </c>
      <c r="Q18" s="418">
        <v>-58568.604757000001</v>
      </c>
      <c r="R18" s="458">
        <f>+Q18+P18+O18+N18</f>
        <v>-233393.02096399997</v>
      </c>
      <c r="S18" s="418">
        <v>-56203.339816</v>
      </c>
      <c r="T18" s="418">
        <v>-54335.904763999999</v>
      </c>
      <c r="U18" s="418">
        <v>-54119.438097999999</v>
      </c>
      <c r="V18" s="418">
        <v>-58331.351186</v>
      </c>
      <c r="W18" s="458">
        <f>+V18+U18+T18+S18</f>
        <v>-222990.033864</v>
      </c>
      <c r="X18" s="418">
        <v>-58722.075553000002</v>
      </c>
      <c r="Y18" s="418">
        <v>-71023.604072000002</v>
      </c>
      <c r="Z18" s="418">
        <v>-82648.836622000003</v>
      </c>
      <c r="AA18" s="418">
        <v>-83946.166717999993</v>
      </c>
      <c r="AB18" s="458">
        <f>+AA18+Z18+Y18+X18</f>
        <v>-296340.68296500004</v>
      </c>
      <c r="AC18" s="418">
        <v>-65457.614718999997</v>
      </c>
      <c r="AD18" s="418">
        <v>-76362.537874999995</v>
      </c>
      <c r="AE18" s="418">
        <v>-97017.233460000003</v>
      </c>
      <c r="AF18" s="418">
        <v>-63977.123120999997</v>
      </c>
      <c r="AG18" s="458">
        <f>+AF18+AE18+AD18+AC18</f>
        <v>-302814.50917500001</v>
      </c>
      <c r="AH18" s="418">
        <v>-75007</v>
      </c>
      <c r="AI18" s="418">
        <v>-69433.705776999996</v>
      </c>
      <c r="AJ18" s="418">
        <v>-76950.025790999993</v>
      </c>
      <c r="AK18" s="418">
        <v>-90106.967432000005</v>
      </c>
      <c r="AL18" s="458">
        <f>+AK18+AJ18+AI18+AH18</f>
        <v>-311497.69900000002</v>
      </c>
      <c r="AM18" s="418">
        <v>-78599.572910999996</v>
      </c>
      <c r="AN18" s="418">
        <v>-86723.629000000001</v>
      </c>
      <c r="AO18" s="418">
        <v>-86199.837245999996</v>
      </c>
      <c r="AP18" s="418">
        <v>-129295.96548899999</v>
      </c>
      <c r="AQ18" s="458">
        <f>+AP18+AO18+AN18+AM18</f>
        <v>-380819.00464599999</v>
      </c>
      <c r="AR18" s="418">
        <v>-83021.191795000006</v>
      </c>
      <c r="AS18" s="418">
        <v>-95349.982999999993</v>
      </c>
      <c r="AT18" s="418">
        <v>-76553.839449000006</v>
      </c>
      <c r="AU18" s="418">
        <v>-89610.795717932706</v>
      </c>
      <c r="AV18" s="458">
        <f>+AU18+AT18+AS18+AR18</f>
        <v>-344535.80996193271</v>
      </c>
      <c r="AW18" s="418">
        <v>-87817.198009999993</v>
      </c>
      <c r="AX18" s="418">
        <v>-100143.193736</v>
      </c>
      <c r="AY18" s="418">
        <v>-85518.429172000004</v>
      </c>
      <c r="AZ18" s="418">
        <v>-116917.34229299999</v>
      </c>
      <c r="BA18" s="458">
        <f>+AZ18+AY18+AX18+AW18</f>
        <v>-390396.16321099998</v>
      </c>
      <c r="BB18" s="418">
        <v>-94255.984482</v>
      </c>
      <c r="BC18" s="418">
        <v>-93972.493646999996</v>
      </c>
      <c r="BD18" s="418">
        <v>-98235.970881000001</v>
      </c>
      <c r="BE18" s="418">
        <v>-98456.941940999997</v>
      </c>
      <c r="BF18" s="458">
        <f>+BE18+BD18+BC18+BB18</f>
        <v>-384921.39095099998</v>
      </c>
      <c r="BG18" s="418">
        <v>-114030.35460599999</v>
      </c>
      <c r="BH18" s="418">
        <v>-127969.578087</v>
      </c>
    </row>
    <row r="19" spans="2:62" ht="13.5" customHeight="1">
      <c r="B19" s="449" t="s">
        <v>134</v>
      </c>
      <c r="C19" s="427" t="s">
        <v>135</v>
      </c>
      <c r="D19" s="419">
        <v>-5391.1525159723997</v>
      </c>
      <c r="E19" s="419">
        <v>-8588.0580222785993</v>
      </c>
      <c r="F19" s="419">
        <v>-2095.5812799999999</v>
      </c>
      <c r="G19" s="419">
        <v>-2595.636978</v>
      </c>
      <c r="H19" s="458">
        <f>+G19+F19+E19+D19</f>
        <v>-18670.428796250999</v>
      </c>
      <c r="I19" s="419">
        <v>-23479.328265</v>
      </c>
      <c r="J19" s="419">
        <v>-28229.352282</v>
      </c>
      <c r="K19" s="419">
        <v>24912.214078000001</v>
      </c>
      <c r="L19" s="419">
        <v>-15115.555111</v>
      </c>
      <c r="M19" s="458">
        <f>+L19+K19+J19+I19</f>
        <v>-41912.021580000001</v>
      </c>
      <c r="N19" s="419">
        <v>-11779.592751</v>
      </c>
      <c r="O19" s="418">
        <v>-732.05076899999995</v>
      </c>
      <c r="P19" s="418">
        <v>-1691.7033899999999</v>
      </c>
      <c r="Q19" s="418">
        <v>-858.02857900000004</v>
      </c>
      <c r="R19" s="458">
        <f>+Q19+P19+O19+N19</f>
        <v>-15061.375489</v>
      </c>
      <c r="S19" s="418">
        <v>-10632.328896999999</v>
      </c>
      <c r="T19" s="418">
        <v>-2530.5607949999999</v>
      </c>
      <c r="U19" s="418">
        <v>-7992.8057820000004</v>
      </c>
      <c r="V19" s="418">
        <v>-7648.4421769999999</v>
      </c>
      <c r="W19" s="458">
        <f>+V19+U19+T19+S19</f>
        <v>-28804.137651000001</v>
      </c>
      <c r="X19" s="418">
        <v>-10439.527760999999</v>
      </c>
      <c r="Y19" s="418">
        <v>-10920.853612000001</v>
      </c>
      <c r="Z19" s="418">
        <v>188.621101000001</v>
      </c>
      <c r="AA19" s="418">
        <v>-113359.67136399999</v>
      </c>
      <c r="AB19" s="458">
        <f>+AA19+Z19+Y19+X19</f>
        <v>-134531.43163599999</v>
      </c>
      <c r="AC19" s="418">
        <v>-17872.648402999999</v>
      </c>
      <c r="AD19" s="418">
        <v>-1610.3646610000001</v>
      </c>
      <c r="AE19" s="418">
        <v>-4126.3487699999996</v>
      </c>
      <c r="AF19" s="418">
        <v>-3862.8136490000002</v>
      </c>
      <c r="AG19" s="458">
        <f>+AF19+AE19+AD19+AC19</f>
        <v>-27472.175482999999</v>
      </c>
      <c r="AH19" s="418">
        <v>-20463</v>
      </c>
      <c r="AI19" s="418">
        <v>-3205.5702999999999</v>
      </c>
      <c r="AJ19" s="418">
        <v>-9000.8578469999993</v>
      </c>
      <c r="AK19" s="418">
        <v>-149746.30556000001</v>
      </c>
      <c r="AL19" s="458">
        <f>+AK19+AJ19+AI19+AH19</f>
        <v>-182415.73370700001</v>
      </c>
      <c r="AM19" s="418">
        <v>-16115.455825999999</v>
      </c>
      <c r="AN19" s="418">
        <v>-2451.0839999999998</v>
      </c>
      <c r="AO19" s="418">
        <v>-6608.9914470000003</v>
      </c>
      <c r="AP19" s="418">
        <v>-47924.910774999997</v>
      </c>
      <c r="AQ19" s="458">
        <f>+AP19+AO19+AN19+AM19</f>
        <v>-73100.442047999997</v>
      </c>
      <c r="AR19" s="418">
        <v>-19298.631778999999</v>
      </c>
      <c r="AS19" s="418">
        <v>-15000.057000000001</v>
      </c>
      <c r="AT19" s="418">
        <v>-6999.7108939747905</v>
      </c>
      <c r="AU19" s="418">
        <v>-198647.74869506701</v>
      </c>
      <c r="AV19" s="458">
        <f>+AU19+AT19+AS19+AR19</f>
        <v>-239946.14836804179</v>
      </c>
      <c r="AW19" s="418">
        <v>-34209.560323999998</v>
      </c>
      <c r="AX19" s="418">
        <v>-42780.246625</v>
      </c>
      <c r="AY19" s="418">
        <v>1258.4807350000101</v>
      </c>
      <c r="AZ19" s="418">
        <v>-3293.4194689999999</v>
      </c>
      <c r="BA19" s="458">
        <f>+AZ19+AY19+AX19+AW19</f>
        <v>-79024.745682999986</v>
      </c>
      <c r="BB19" s="418">
        <v>-27159.605608999998</v>
      </c>
      <c r="BC19" s="418">
        <v>-12186.178458</v>
      </c>
      <c r="BD19" s="418">
        <v>-10951.873321999999</v>
      </c>
      <c r="BE19" s="418">
        <v>-28308.507762000001</v>
      </c>
      <c r="BF19" s="458">
        <f>+BE19+BD19+BC19+BB19</f>
        <v>-78606.165150999994</v>
      </c>
      <c r="BG19" s="418">
        <v>-21753.075402999999</v>
      </c>
      <c r="BH19" s="418">
        <v>-10910.165397999999</v>
      </c>
    </row>
    <row r="20" spans="2:62" ht="13.5" customHeight="1">
      <c r="B20" s="449" t="s">
        <v>136</v>
      </c>
      <c r="C20" s="427" t="s">
        <v>137</v>
      </c>
      <c r="D20" s="419">
        <v>0</v>
      </c>
      <c r="E20" s="419">
        <v>0</v>
      </c>
      <c r="F20" s="419">
        <v>0</v>
      </c>
      <c r="G20" s="419">
        <v>0</v>
      </c>
      <c r="H20" s="458">
        <v>0</v>
      </c>
      <c r="I20" s="419">
        <v>0</v>
      </c>
      <c r="J20" s="419">
        <v>0</v>
      </c>
      <c r="K20" s="419">
        <v>0</v>
      </c>
      <c r="L20" s="419">
        <v>0</v>
      </c>
      <c r="M20" s="458">
        <v>0</v>
      </c>
      <c r="N20" s="419">
        <v>0</v>
      </c>
      <c r="O20" s="419">
        <v>-34.089213000000001</v>
      </c>
      <c r="P20" s="419">
        <v>-188.064446</v>
      </c>
      <c r="Q20" s="419">
        <v>-1488.8423519999999</v>
      </c>
      <c r="R20" s="458">
        <f>+Q20+P20+O20</f>
        <v>-1710.996011</v>
      </c>
      <c r="S20" s="419">
        <v>433.17254700000001</v>
      </c>
      <c r="T20" s="419">
        <v>-342.02492999999998</v>
      </c>
      <c r="U20" s="419">
        <v>-117.43822400000001</v>
      </c>
      <c r="V20" s="419">
        <v>134.53119799999999</v>
      </c>
      <c r="W20" s="458" t="s">
        <v>138</v>
      </c>
      <c r="X20" s="419">
        <v>-315.68364700000001</v>
      </c>
      <c r="Y20" s="419">
        <v>-414.98818</v>
      </c>
      <c r="Z20" s="419">
        <v>-617.22683099999995</v>
      </c>
      <c r="AA20" s="419">
        <v>-17944.969834</v>
      </c>
      <c r="AB20" s="458" t="s">
        <v>138</v>
      </c>
      <c r="AC20" s="419">
        <v>-2826.7474889999999</v>
      </c>
      <c r="AD20" s="419">
        <v>-266.96950900000002</v>
      </c>
      <c r="AE20" s="419">
        <v>-1634.926422</v>
      </c>
      <c r="AF20" s="419">
        <v>78.5905230000008</v>
      </c>
      <c r="AG20" s="458" t="s">
        <v>138</v>
      </c>
      <c r="AH20" s="419">
        <v>-424</v>
      </c>
      <c r="AI20" s="419">
        <v>-443.62937899999997</v>
      </c>
      <c r="AJ20" s="419">
        <v>2077.5834679999998</v>
      </c>
      <c r="AK20" s="419">
        <v>-3067.4372920000001</v>
      </c>
      <c r="AL20" s="458" t="s">
        <v>138</v>
      </c>
      <c r="AM20" s="419">
        <v>12265.740428999999</v>
      </c>
      <c r="AN20" s="419">
        <v>-9850.6810000000005</v>
      </c>
      <c r="AO20" s="419">
        <v>-5263.7333269999999</v>
      </c>
      <c r="AP20" s="419">
        <v>5691.6163859999997</v>
      </c>
      <c r="AQ20" s="458" t="s">
        <v>138</v>
      </c>
      <c r="AR20" s="419">
        <v>4301.221501</v>
      </c>
      <c r="AS20" s="419">
        <v>3490.3440000000001</v>
      </c>
      <c r="AT20" s="419">
        <v>10357.389657</v>
      </c>
      <c r="AU20" s="419">
        <v>24072.168025999999</v>
      </c>
      <c r="AV20" s="458" t="s">
        <v>138</v>
      </c>
      <c r="AW20" s="419">
        <v>15617.895474999999</v>
      </c>
      <c r="AX20" s="419">
        <v>4357.7374179999997</v>
      </c>
      <c r="AY20" s="419">
        <v>27505.091962999999</v>
      </c>
      <c r="AZ20" s="419">
        <v>-9618.0707409999995</v>
      </c>
      <c r="BA20" s="458">
        <f>+AZ20+AY20+AX20+AW20</f>
        <v>37862.654114999998</v>
      </c>
      <c r="BB20" s="419">
        <v>-2614.1960530000001</v>
      </c>
      <c r="BC20" s="419">
        <v>-4848.4148400000004</v>
      </c>
      <c r="BD20" s="419">
        <v>-10373.019193</v>
      </c>
      <c r="BE20" s="419">
        <v>-5076.6212820000001</v>
      </c>
      <c r="BF20" s="458">
        <f>+BE20+BD20+BC20+BB20</f>
        <v>-22912.251368000001</v>
      </c>
      <c r="BG20" s="419">
        <v>-7529.2411009999996</v>
      </c>
      <c r="BH20" s="419">
        <v>-7046.9001399999997</v>
      </c>
    </row>
    <row r="21" spans="2:62" s="7" customFormat="1" ht="13.5" customHeight="1">
      <c r="B21" s="443" t="s">
        <v>1018</v>
      </c>
      <c r="C21" s="428" t="s">
        <v>140</v>
      </c>
      <c r="D21" s="423">
        <v>108737.82259046999</v>
      </c>
      <c r="E21" s="423">
        <v>133116.555791216</v>
      </c>
      <c r="F21" s="423">
        <v>85442.710611999995</v>
      </c>
      <c r="G21" s="423">
        <v>36616.552232000198</v>
      </c>
      <c r="H21" s="453">
        <f>+G21+F21+E21+D21</f>
        <v>363913.64122568618</v>
      </c>
      <c r="I21" s="423">
        <v>124695.22878</v>
      </c>
      <c r="J21" s="423">
        <v>155499.54645300101</v>
      </c>
      <c r="K21" s="423">
        <v>190078.75322399999</v>
      </c>
      <c r="L21" s="423">
        <v>172166.11520772101</v>
      </c>
      <c r="M21" s="453">
        <f>+L21+K21+J21+I21</f>
        <v>642439.64366472198</v>
      </c>
      <c r="N21" s="423">
        <v>140470.40761699999</v>
      </c>
      <c r="O21" s="423">
        <v>194324.62914</v>
      </c>
      <c r="P21" s="423">
        <v>205680.469771</v>
      </c>
      <c r="Q21" s="423">
        <v>217384.28587083699</v>
      </c>
      <c r="R21" s="453">
        <f>+Q21+P21+O21+N21</f>
        <v>757859.79239883693</v>
      </c>
      <c r="S21" s="423">
        <v>192563.694942</v>
      </c>
      <c r="T21" s="423">
        <v>183509.83126400001</v>
      </c>
      <c r="U21" s="423">
        <v>170948.50926399999</v>
      </c>
      <c r="V21" s="423">
        <v>224714.835437</v>
      </c>
      <c r="W21" s="453">
        <f>+V21+U21+T21+S21</f>
        <v>771736.87090700003</v>
      </c>
      <c r="X21" s="423">
        <v>170439.70653</v>
      </c>
      <c r="Y21" s="423">
        <v>168914.8995</v>
      </c>
      <c r="Z21" s="423">
        <v>520352.85794399999</v>
      </c>
      <c r="AA21" s="423">
        <v>494071.40947800002</v>
      </c>
      <c r="AB21" s="453">
        <f>+AA21+Z21+Y21+X21</f>
        <v>1353778.8734520001</v>
      </c>
      <c r="AC21" s="423">
        <v>223701.42628499999</v>
      </c>
      <c r="AD21" s="423">
        <v>231986.871839</v>
      </c>
      <c r="AE21" s="423">
        <v>165240.10607899999</v>
      </c>
      <c r="AF21" s="423">
        <v>251786.42520699999</v>
      </c>
      <c r="AG21" s="453">
        <f>+AF21+AE21+AD21+AC21</f>
        <v>872714.82941000001</v>
      </c>
      <c r="AH21" s="423">
        <v>221550</v>
      </c>
      <c r="AI21" s="423">
        <v>207544.920751</v>
      </c>
      <c r="AJ21" s="423">
        <v>220361.10672099999</v>
      </c>
      <c r="AK21" s="423">
        <v>328197.732257</v>
      </c>
      <c r="AL21" s="453">
        <f>+AK21+AJ21+AI21+AH21</f>
        <v>977653.75972900004</v>
      </c>
      <c r="AM21" s="423">
        <f>+AM14+SUM(AM17:AM20)</f>
        <v>349798.71718399995</v>
      </c>
      <c r="AN21" s="423">
        <f>+AN14+SUM(AN17:AN20)</f>
        <v>354193.88709300006</v>
      </c>
      <c r="AO21" s="423">
        <f>+AO14+SUM(AO17:AO20)</f>
        <v>308501.70464999997</v>
      </c>
      <c r="AP21" s="423">
        <v>308699.45475799998</v>
      </c>
      <c r="AQ21" s="453">
        <f>+AP21+AO21+AN21+AM21</f>
        <v>1321193.7636849999</v>
      </c>
      <c r="AR21" s="423">
        <v>420340.02268499997</v>
      </c>
      <c r="AS21" s="423">
        <f>+AS14+SUM(AS17:AS20)</f>
        <v>378641.71899999987</v>
      </c>
      <c r="AT21" s="423">
        <f>+AT14+SUM(AT17:AT20)</f>
        <v>332927.61408899515</v>
      </c>
      <c r="AU21" s="423">
        <f>+AU14+SUM(AU17:AU20)</f>
        <v>278208.84336100041</v>
      </c>
      <c r="AV21" s="453">
        <f>+AU21+AT21+AS21+AR21</f>
        <v>1410118.1991349955</v>
      </c>
      <c r="AW21" s="423">
        <f>+AW14+AW17+AW18+AW19+AW20</f>
        <v>214370.22402399994</v>
      </c>
      <c r="AX21" s="423">
        <f>+AX14+AX17+AX18+AX19+AX20</f>
        <v>337222.42723999999</v>
      </c>
      <c r="AY21" s="423">
        <f>+AY14+AY17+AY18+AY19+AY20</f>
        <v>285539.30498000007</v>
      </c>
      <c r="AZ21" s="423">
        <f>+AZ14+AZ17+AZ18+AZ19+AZ20</f>
        <v>235929.86906</v>
      </c>
      <c r="BA21" s="453">
        <f>+AZ21+AY21+AX21+AW21</f>
        <v>1073061.8253039999</v>
      </c>
      <c r="BB21" s="423">
        <f t="shared" ref="BB21:BH21" si="14">+BB14+BB17+BB18+BB19+BB20</f>
        <v>352137.01410699979</v>
      </c>
      <c r="BC21" s="423">
        <f t="shared" si="14"/>
        <v>316395.90991199994</v>
      </c>
      <c r="BD21" s="423">
        <f t="shared" si="14"/>
        <v>251906.07352700032</v>
      </c>
      <c r="BE21" s="423">
        <f t="shared" si="14"/>
        <v>229151.77856099996</v>
      </c>
      <c r="BF21" s="453">
        <f t="shared" si="14"/>
        <v>1149590.776107</v>
      </c>
      <c r="BG21" s="423">
        <f t="shared" si="14"/>
        <v>241499.40190700017</v>
      </c>
      <c r="BH21" s="423">
        <f t="shared" si="14"/>
        <v>259810.71251499993</v>
      </c>
      <c r="BI21" s="808"/>
      <c r="BJ21" s="808"/>
    </row>
    <row r="22" spans="2:62" ht="6.5" customHeight="1">
      <c r="B22" s="8"/>
      <c r="H22" s="452"/>
      <c r="M22" s="452"/>
      <c r="R22" s="452"/>
      <c r="W22" s="452"/>
      <c r="AB22" s="452"/>
      <c r="AG22" s="452"/>
      <c r="AL22" s="452"/>
      <c r="AQ22" s="452"/>
      <c r="AV22" s="452"/>
      <c r="BA22" s="452"/>
      <c r="BF22" s="452"/>
    </row>
    <row r="23" spans="2:62" ht="13.5" customHeight="1">
      <c r="B23" s="449" t="s">
        <v>141</v>
      </c>
      <c r="C23" s="427" t="s">
        <v>142</v>
      </c>
      <c r="D23" s="418">
        <v>5577.1855079999996</v>
      </c>
      <c r="E23" s="418">
        <v>3368.3237519999998</v>
      </c>
      <c r="F23" s="418">
        <v>1721.127054</v>
      </c>
      <c r="G23" s="418">
        <v>3760.3636860000001</v>
      </c>
      <c r="H23" s="458">
        <f>+G23+F23+E23+D23</f>
        <v>14427</v>
      </c>
      <c r="I23" s="418">
        <v>4257.5034900000001</v>
      </c>
      <c r="J23" s="418">
        <v>6179.1337409999996</v>
      </c>
      <c r="K23" s="418">
        <v>6643.5425219999997</v>
      </c>
      <c r="L23" s="418">
        <v>8968.479566</v>
      </c>
      <c r="M23" s="458">
        <f>+L23+K23+J23+I23</f>
        <v>26048.659318999999</v>
      </c>
      <c r="N23" s="418">
        <v>4962.7406790000005</v>
      </c>
      <c r="O23" s="418">
        <v>4440.6014459999997</v>
      </c>
      <c r="P23" s="418">
        <v>5215.5833979999998</v>
      </c>
      <c r="Q23" s="418">
        <v>803.31676399999901</v>
      </c>
      <c r="R23" s="458">
        <f>+Q23+P23+O23+N23</f>
        <v>15422.242286999999</v>
      </c>
      <c r="S23" s="418">
        <v>3852.2031400000001</v>
      </c>
      <c r="T23" s="418">
        <v>1599.772647</v>
      </c>
      <c r="U23" s="418">
        <v>2721.8279579999999</v>
      </c>
      <c r="V23" s="418">
        <v>3740.1328440000002</v>
      </c>
      <c r="W23" s="458">
        <f>+V23+U23+T23+S23</f>
        <v>11913.936588999999</v>
      </c>
      <c r="X23" s="418">
        <v>4851.1648649999997</v>
      </c>
      <c r="Y23" s="418">
        <v>7002.4146039999996</v>
      </c>
      <c r="Z23" s="418">
        <v>3973.6804499999998</v>
      </c>
      <c r="AA23" s="418">
        <v>5372.1455619999997</v>
      </c>
      <c r="AB23" s="458">
        <f>+AA23+Z23+Y23+X23</f>
        <v>21199.405480999998</v>
      </c>
      <c r="AC23" s="418">
        <v>6148.2800349999998</v>
      </c>
      <c r="AD23" s="418">
        <v>9806.9820550000004</v>
      </c>
      <c r="AE23" s="418">
        <v>10254.089582000001</v>
      </c>
      <c r="AF23" s="418">
        <v>5528.7000630000002</v>
      </c>
      <c r="AG23" s="458">
        <f>+AF23+AE23+AD23+AC23</f>
        <v>31738.051735000001</v>
      </c>
      <c r="AH23" s="418">
        <v>8384</v>
      </c>
      <c r="AI23" s="418">
        <v>6938.9819429999998</v>
      </c>
      <c r="AJ23" s="418">
        <v>7601.5952180000004</v>
      </c>
      <c r="AK23" s="418">
        <v>82471.745053999999</v>
      </c>
      <c r="AL23" s="458">
        <f>+AK23+AJ23+AI23+AH23</f>
        <v>105396.32221500001</v>
      </c>
      <c r="AM23" s="418">
        <v>5121.0000339999997</v>
      </c>
      <c r="AN23" s="418">
        <v>4150.0600000000004</v>
      </c>
      <c r="AO23" s="418">
        <v>3603.2193090000001</v>
      </c>
      <c r="AP23" s="418">
        <v>35432.866435000004</v>
      </c>
      <c r="AQ23" s="458">
        <f>+AP23+AO23+AN23+AM23</f>
        <v>48307.145777999998</v>
      </c>
      <c r="AR23" s="418">
        <v>10318.752591</v>
      </c>
      <c r="AS23" s="418">
        <v>8107.3609999999999</v>
      </c>
      <c r="AT23" s="418">
        <v>8403.1219999999994</v>
      </c>
      <c r="AU23" s="418">
        <v>17102.953651</v>
      </c>
      <c r="AV23" s="458">
        <f>+AU23+AT23+AS23+AR23</f>
        <v>43932.189241999993</v>
      </c>
      <c r="AW23" s="418">
        <v>11419.211501</v>
      </c>
      <c r="AX23" s="418">
        <v>8591.4207069999993</v>
      </c>
      <c r="AY23" s="418">
        <v>8437.6466999999993</v>
      </c>
      <c r="AZ23" s="418">
        <v>17073.795049</v>
      </c>
      <c r="BA23" s="458">
        <f>+AZ23+AY23+AX23+AW23</f>
        <v>45522.073956999993</v>
      </c>
      <c r="BB23" s="418">
        <v>9372.6131619999996</v>
      </c>
      <c r="BC23" s="418">
        <v>13641.721957</v>
      </c>
      <c r="BD23" s="418">
        <v>9778.6586819999993</v>
      </c>
      <c r="BE23" s="418">
        <v>10724.005187000001</v>
      </c>
      <c r="BF23" s="458">
        <f>+BE23+BD23+BC23+BB23</f>
        <v>43516.998987999999</v>
      </c>
      <c r="BG23" s="418">
        <v>5628.4981399999997</v>
      </c>
      <c r="BH23" s="418">
        <v>9233.3402979999992</v>
      </c>
    </row>
    <row r="24" spans="2:62" ht="13.5" customHeight="1">
      <c r="B24" s="449" t="s">
        <v>143</v>
      </c>
      <c r="C24" s="427" t="s">
        <v>144</v>
      </c>
      <c r="D24" s="419">
        <v>-56967.944364000003</v>
      </c>
      <c r="E24" s="419">
        <v>-63992.700401000002</v>
      </c>
      <c r="F24" s="419">
        <v>-64115.192582999996</v>
      </c>
      <c r="G24" s="419">
        <v>-71560.162651999999</v>
      </c>
      <c r="H24" s="458">
        <f>+G24+F24+E24+D24</f>
        <v>-256636</v>
      </c>
      <c r="I24" s="419">
        <v>-81355.285839000004</v>
      </c>
      <c r="J24" s="419">
        <v>-90746.157552000004</v>
      </c>
      <c r="K24" s="419">
        <v>-83881.132396000001</v>
      </c>
      <c r="L24" s="419">
        <v>-101435.296284</v>
      </c>
      <c r="M24" s="458">
        <f>+L24+K24+J24+I24</f>
        <v>-357417.87207100005</v>
      </c>
      <c r="N24" s="419">
        <v>-77460.285413999998</v>
      </c>
      <c r="O24" s="418">
        <v>-88536.865091999993</v>
      </c>
      <c r="P24" s="418">
        <v>-73613.479930000001</v>
      </c>
      <c r="Q24" s="418">
        <v>-87208.395151999997</v>
      </c>
      <c r="R24" s="458">
        <f>+Q24+P24+O24+N24</f>
        <v>-326819.02558799996</v>
      </c>
      <c r="S24" s="418">
        <v>-77876.863469999997</v>
      </c>
      <c r="T24" s="418">
        <v>-74919.095170999994</v>
      </c>
      <c r="U24" s="418">
        <v>-70502.779181999998</v>
      </c>
      <c r="V24" s="418">
        <v>-71454.988360999996</v>
      </c>
      <c r="W24" s="458">
        <f>+V24+U24+T24+S24</f>
        <v>-294753.72618399997</v>
      </c>
      <c r="X24" s="418">
        <v>-80174.588623999996</v>
      </c>
      <c r="Y24" s="418">
        <v>-115205.42601</v>
      </c>
      <c r="Z24" s="418">
        <v>-109195.672133</v>
      </c>
      <c r="AA24" s="418">
        <v>-114656.182422</v>
      </c>
      <c r="AB24" s="458">
        <f>+AA24+Z24+Y24+X24</f>
        <v>-419231.86918899999</v>
      </c>
      <c r="AC24" s="418">
        <v>-95978.230890000006</v>
      </c>
      <c r="AD24" s="418">
        <v>-85285.738794999997</v>
      </c>
      <c r="AE24" s="418">
        <v>-76068.669655000005</v>
      </c>
      <c r="AF24" s="418">
        <v>-102888.876944</v>
      </c>
      <c r="AG24" s="458">
        <f>+AF24+AE24+AD24+AC24</f>
        <v>-360221.51628400001</v>
      </c>
      <c r="AH24" s="418">
        <v>-71338</v>
      </c>
      <c r="AI24" s="418">
        <v>-77277.227956000002</v>
      </c>
      <c r="AJ24" s="418">
        <v>-81750.412549999994</v>
      </c>
      <c r="AK24" s="418">
        <v>-90706.656021999996</v>
      </c>
      <c r="AL24" s="458">
        <f>+AK24+AJ24+AI24+AH24</f>
        <v>-321072.29652799998</v>
      </c>
      <c r="AM24" s="418">
        <v>-97610.691042000006</v>
      </c>
      <c r="AN24" s="418">
        <v>-115285.777</v>
      </c>
      <c r="AO24" s="418">
        <v>-158071.500723</v>
      </c>
      <c r="AP24" s="418">
        <v>-257176.12089399999</v>
      </c>
      <c r="AQ24" s="458">
        <f>+AP24+AO24+AN24+AM24</f>
        <v>-628144.08965899993</v>
      </c>
      <c r="AR24" s="418">
        <v>-232623.42798199999</v>
      </c>
      <c r="AS24" s="418">
        <v>-223011.88399999999</v>
      </c>
      <c r="AT24" s="418">
        <v>-221236.277</v>
      </c>
      <c r="AU24" s="418">
        <v>-195260.830869</v>
      </c>
      <c r="AV24" s="458">
        <f>+AU24+AT24+AS24+AR24</f>
        <v>-872132.41985099996</v>
      </c>
      <c r="AW24" s="418">
        <v>-176950.404224</v>
      </c>
      <c r="AX24" s="418">
        <v>-185281.42113900001</v>
      </c>
      <c r="AY24" s="418">
        <v>-156661.179516</v>
      </c>
      <c r="AZ24" s="418">
        <v>-169399.098734</v>
      </c>
      <c r="BA24" s="458">
        <f>+AZ24+AY24+AX24+AW24</f>
        <v>-688292.1036129999</v>
      </c>
      <c r="BB24" s="418">
        <v>-181833.493796</v>
      </c>
      <c r="BC24" s="418">
        <v>-174570.923752</v>
      </c>
      <c r="BD24" s="418">
        <v>-169103.62712200001</v>
      </c>
      <c r="BE24" s="418">
        <v>-153921.44117000001</v>
      </c>
      <c r="BF24" s="458">
        <f>+BE24+BD24+BC24+BB24</f>
        <v>-679429.48583999998</v>
      </c>
      <c r="BG24" s="418">
        <v>-155487.024286</v>
      </c>
      <c r="BH24" s="418">
        <v>-173473.01185800001</v>
      </c>
    </row>
    <row r="25" spans="2:62" ht="13.5" customHeight="1">
      <c r="B25" s="449" t="s">
        <v>145</v>
      </c>
      <c r="C25" s="427" t="s">
        <v>146</v>
      </c>
      <c r="D25" s="420">
        <v>-14577.009883999999</v>
      </c>
      <c r="E25" s="420">
        <v>-548.82071699999904</v>
      </c>
      <c r="F25" s="420">
        <v>-37040.005618000003</v>
      </c>
      <c r="G25" s="420">
        <v>-16056.163780999999</v>
      </c>
      <c r="H25" s="458">
        <f>+G25+F25+E25+D25</f>
        <v>-68222</v>
      </c>
      <c r="I25" s="420">
        <v>5008.3619740000004</v>
      </c>
      <c r="J25" s="420">
        <v>-4280.3055009999998</v>
      </c>
      <c r="K25" s="420">
        <v>-1253.2191499999999</v>
      </c>
      <c r="L25" s="420">
        <v>6847.8335589999997</v>
      </c>
      <c r="M25" s="458">
        <f>+L25+K25+J25+I25</f>
        <v>6322.6708820000003</v>
      </c>
      <c r="N25" s="420">
        <v>-1621.422673</v>
      </c>
      <c r="O25" s="420">
        <v>-1066.906158</v>
      </c>
      <c r="P25" s="420">
        <v>1025.3507520000001</v>
      </c>
      <c r="Q25" s="420">
        <v>1744.7770889999999</v>
      </c>
      <c r="R25" s="458">
        <f>+Q25+P25+O25+N25</f>
        <v>81.799009999999953</v>
      </c>
      <c r="S25" s="420">
        <v>6044.9212260000004</v>
      </c>
      <c r="T25" s="420">
        <v>18283.273224</v>
      </c>
      <c r="U25" s="420">
        <v>-7546.2327839999998</v>
      </c>
      <c r="V25" s="420">
        <v>-3488.4347499999999</v>
      </c>
      <c r="W25" s="458">
        <f>+V25+U25+T25+S25</f>
        <v>13293.526916000001</v>
      </c>
      <c r="X25" s="420">
        <v>4088.1686810000001</v>
      </c>
      <c r="Y25" s="420">
        <v>31886.256766999999</v>
      </c>
      <c r="Z25" s="420">
        <v>-21695.272441000001</v>
      </c>
      <c r="AA25" s="420">
        <v>-6027.9922669999996</v>
      </c>
      <c r="AB25" s="458">
        <f>+AA25+Z25+Y25+X25</f>
        <v>8251.1607399999957</v>
      </c>
      <c r="AC25" s="420">
        <v>19799.405718000002</v>
      </c>
      <c r="AD25" s="420">
        <v>-9370.9831350000004</v>
      </c>
      <c r="AE25" s="420">
        <v>-3177.5794070000002</v>
      </c>
      <c r="AF25" s="420">
        <v>-8247.9764269999996</v>
      </c>
      <c r="AG25" s="458">
        <f>+AF25+AE25+AD25+AC25</f>
        <v>-997.13325099999929</v>
      </c>
      <c r="AH25" s="420">
        <v>11119</v>
      </c>
      <c r="AI25" s="420">
        <v>387.04328099999998</v>
      </c>
      <c r="AJ25" s="420">
        <v>6292.4762710000005</v>
      </c>
      <c r="AK25" s="420">
        <v>17920.364062000001</v>
      </c>
      <c r="AL25" s="458">
        <f>+AK25+AJ25+AI25+AH25</f>
        <v>35718.883613999998</v>
      </c>
      <c r="AM25" s="420">
        <v>2549.6563200000001</v>
      </c>
      <c r="AN25" s="420">
        <v>-12578.441999999999</v>
      </c>
      <c r="AO25" s="420">
        <v>18635.166810999999</v>
      </c>
      <c r="AP25" s="420">
        <v>7666.0112559999998</v>
      </c>
      <c r="AQ25" s="458">
        <f>+AP25+AO25+AN25+AM25</f>
        <v>16272.392387000002</v>
      </c>
      <c r="AR25" s="420">
        <v>-11556.751587000001</v>
      </c>
      <c r="AS25" s="420">
        <v>-19662.125</v>
      </c>
      <c r="AT25" s="420">
        <v>-4539.0619999999999</v>
      </c>
      <c r="AU25" s="420">
        <v>-8661.7060380000003</v>
      </c>
      <c r="AV25" s="458">
        <f>+AU25+AT25+AS25+AR25</f>
        <v>-44419.644625000001</v>
      </c>
      <c r="AW25" s="420">
        <v>1687.8789939999999</v>
      </c>
      <c r="AX25" s="420">
        <v>23189.661724000001</v>
      </c>
      <c r="AY25" s="420">
        <v>13998.937196999999</v>
      </c>
      <c r="AZ25" s="420">
        <v>-13002.892694</v>
      </c>
      <c r="BA25" s="458">
        <f>+AZ25+AY25+AX25+AW25</f>
        <v>25873.585221000001</v>
      </c>
      <c r="BB25" s="420">
        <v>14530.118936000001</v>
      </c>
      <c r="BC25" s="420">
        <v>5516.5144280000004</v>
      </c>
      <c r="BD25" s="420">
        <v>-7912.312148</v>
      </c>
      <c r="BE25" s="420">
        <v>12499.607354</v>
      </c>
      <c r="BF25" s="458">
        <f>+BE25+BD25+BC25+BB25</f>
        <v>24633.928570000004</v>
      </c>
      <c r="BG25" s="420">
        <v>15844.62889</v>
      </c>
      <c r="BH25" s="420">
        <v>21341.237335000002</v>
      </c>
    </row>
    <row r="26" spans="2:62" s="7" customFormat="1" ht="13.5" customHeight="1">
      <c r="B26" s="443" t="s">
        <v>1019</v>
      </c>
      <c r="C26" s="428" t="s">
        <v>148</v>
      </c>
      <c r="D26" s="423">
        <v>42769.846053329398</v>
      </c>
      <c r="E26" s="423">
        <v>71943.566222356705</v>
      </c>
      <c r="F26" s="423">
        <v>-13991.360535</v>
      </c>
      <c r="G26" s="423">
        <v>-47239.500132999798</v>
      </c>
      <c r="H26" s="453">
        <f>+G26+F26+E26+D26</f>
        <v>53482.551607686306</v>
      </c>
      <c r="I26" s="423">
        <v>52605.808404999902</v>
      </c>
      <c r="J26" s="423">
        <v>66652.217141000903</v>
      </c>
      <c r="K26" s="423">
        <v>111587.9442</v>
      </c>
      <c r="L26" s="423">
        <v>86547.132048720596</v>
      </c>
      <c r="M26" s="453">
        <f>+L26+K26+J26+I26</f>
        <v>317393.10179472138</v>
      </c>
      <c r="N26" s="423">
        <v>66351.440208999993</v>
      </c>
      <c r="O26" s="423">
        <v>109161.459336</v>
      </c>
      <c r="P26" s="423">
        <v>138307.92399099999</v>
      </c>
      <c r="Q26" s="423">
        <v>132723.98457183701</v>
      </c>
      <c r="R26" s="453">
        <f>+Q26+P26+O26+N26</f>
        <v>446544.80810783699</v>
      </c>
      <c r="S26" s="423">
        <v>124583.95583799999</v>
      </c>
      <c r="T26" s="423">
        <v>128473.78196399999</v>
      </c>
      <c r="U26" s="423">
        <v>95621.325255999895</v>
      </c>
      <c r="V26" s="423">
        <v>153511.54517</v>
      </c>
      <c r="W26" s="453">
        <f>+V26+U26+T26+S26</f>
        <v>502190.60822799988</v>
      </c>
      <c r="X26" s="423">
        <v>99204.451451999994</v>
      </c>
      <c r="Y26" s="423">
        <v>92598.144860999993</v>
      </c>
      <c r="Z26" s="423">
        <v>393435.59382000001</v>
      </c>
      <c r="AA26" s="423">
        <v>378759.380351</v>
      </c>
      <c r="AB26" s="453">
        <f>+AA26+Z26+Y26+X26</f>
        <v>963997.57048400003</v>
      </c>
      <c r="AC26" s="423">
        <v>153670.88114799999</v>
      </c>
      <c r="AD26" s="423">
        <v>147137.131964</v>
      </c>
      <c r="AE26" s="423">
        <v>96247.946599000003</v>
      </c>
      <c r="AF26" s="423">
        <v>146178.27189900001</v>
      </c>
      <c r="AG26" s="453">
        <f>+AF26+AE26+AD26+AC26</f>
        <v>543234.23161000002</v>
      </c>
      <c r="AH26" s="423">
        <v>169715</v>
      </c>
      <c r="AI26" s="423">
        <v>137593.71801899999</v>
      </c>
      <c r="AJ26" s="423">
        <v>152504.76566</v>
      </c>
      <c r="AK26" s="423">
        <v>274975.353129</v>
      </c>
      <c r="AL26" s="453">
        <f>+AK26+AJ26+AI26+AH26</f>
        <v>734788.83680799999</v>
      </c>
      <c r="AM26" s="423">
        <f>+AM21+SUM(AM23:AM25)</f>
        <v>259858.68249599994</v>
      </c>
      <c r="AN26" s="423">
        <f>+AN21+SUM(AN23:AN25)</f>
        <v>230479.72809300007</v>
      </c>
      <c r="AO26" s="423">
        <f>+AO21+SUM(AO23:AO25)</f>
        <v>172668.59004699998</v>
      </c>
      <c r="AP26" s="423">
        <v>94622.211555000002</v>
      </c>
      <c r="AQ26" s="453">
        <f>+AP26+AO26+AN26+AM26</f>
        <v>757629.212191</v>
      </c>
      <c r="AR26" s="423">
        <v>186478.595707</v>
      </c>
      <c r="AS26" s="423">
        <f>+AS21+SUM(AS23:AS25)</f>
        <v>144075.07099999988</v>
      </c>
      <c r="AT26" s="423">
        <f>+AT21+SUM(AT23:AT25)</f>
        <v>115555.39708899515</v>
      </c>
      <c r="AU26" s="423">
        <f>+AU21+SUM(AU23:AU25)</f>
        <v>91389.260105000401</v>
      </c>
      <c r="AV26" s="453">
        <f>+AU26+AT26+AS26+AR26</f>
        <v>537498.32390099543</v>
      </c>
      <c r="AW26" s="423">
        <f>+AW21+AW23+AW24+AW25</f>
        <v>50526.910294999951</v>
      </c>
      <c r="AX26" s="423">
        <f>+AX21+AX23+AX24+AX25</f>
        <v>183722.08853199999</v>
      </c>
      <c r="AY26" s="423">
        <f>+AY21+AY23+AY24+AY25</f>
        <v>151314.70936100004</v>
      </c>
      <c r="AZ26" s="423">
        <f>+AZ21+AZ23+AZ24+AZ25</f>
        <v>70601.672681000011</v>
      </c>
      <c r="BA26" s="453">
        <f>+AZ26+AY26+AX26+AW26</f>
        <v>456165.38086899999</v>
      </c>
      <c r="BB26" s="423">
        <f t="shared" ref="BB26:BH26" si="15">+BB21+BB23+BB24+BB25</f>
        <v>194206.25240899983</v>
      </c>
      <c r="BC26" s="423">
        <f t="shared" si="15"/>
        <v>160983.22254499991</v>
      </c>
      <c r="BD26" s="423">
        <f t="shared" si="15"/>
        <v>84668.792939000326</v>
      </c>
      <c r="BE26" s="423">
        <f t="shared" si="15"/>
        <v>98453.94993199996</v>
      </c>
      <c r="BF26" s="453">
        <f t="shared" si="15"/>
        <v>538312.21782499994</v>
      </c>
      <c r="BG26" s="423">
        <f t="shared" si="15"/>
        <v>107485.50465100017</v>
      </c>
      <c r="BH26" s="423">
        <f t="shared" si="15"/>
        <v>116912.27828999991</v>
      </c>
      <c r="BI26" s="808"/>
      <c r="BJ26" s="808"/>
    </row>
    <row r="27" spans="2:62" ht="7.5" customHeight="1">
      <c r="B27" s="8"/>
      <c r="H27" s="452"/>
      <c r="M27" s="452"/>
      <c r="R27" s="452"/>
      <c r="W27" s="452"/>
      <c r="AB27" s="452"/>
      <c r="AG27" s="452"/>
      <c r="AL27" s="452"/>
      <c r="AQ27" s="452"/>
      <c r="AV27" s="452"/>
      <c r="BA27" s="452"/>
      <c r="BF27" s="452"/>
    </row>
    <row r="28" spans="2:62" ht="13.5" customHeight="1">
      <c r="B28" s="449" t="s">
        <v>149</v>
      </c>
      <c r="C28" s="427" t="s">
        <v>150</v>
      </c>
      <c r="D28" s="425">
        <v>0</v>
      </c>
      <c r="E28" s="425">
        <v>0</v>
      </c>
      <c r="F28" s="425">
        <v>0</v>
      </c>
      <c r="G28" s="418">
        <v>105437.430719</v>
      </c>
      <c r="H28" s="458">
        <f>+G28+F28+E28+D28</f>
        <v>105437.430719</v>
      </c>
      <c r="I28" s="425">
        <v>0</v>
      </c>
      <c r="J28" s="425">
        <v>0</v>
      </c>
      <c r="K28" s="425">
        <v>0</v>
      </c>
      <c r="L28" s="418">
        <v>48112.6176291745</v>
      </c>
      <c r="M28" s="458">
        <f>+L28+K28+J28+I28</f>
        <v>48112.6176291745</v>
      </c>
      <c r="N28" s="418">
        <v>3426.3486670000002</v>
      </c>
      <c r="O28" s="418">
        <v>-5823.6672330000001</v>
      </c>
      <c r="P28" s="418">
        <v>-7509.8769899999998</v>
      </c>
      <c r="Q28" s="418">
        <v>-11575.215007000001</v>
      </c>
      <c r="R28" s="458">
        <f>+Q28+P28+O28+N28</f>
        <v>-21482.410562999998</v>
      </c>
      <c r="S28" s="418">
        <v>-661.94597799999997</v>
      </c>
      <c r="T28" s="418">
        <v>7464.9332940000004</v>
      </c>
      <c r="U28" s="418">
        <v>-2925.0507539999999</v>
      </c>
      <c r="V28" s="418">
        <v>26045.773753000001</v>
      </c>
      <c r="W28" s="458">
        <f>+V28+U28+T28+S28</f>
        <v>29923.710315</v>
      </c>
      <c r="X28" s="418">
        <v>3854.082942</v>
      </c>
      <c r="Y28" s="418">
        <v>-8439.1876780000002</v>
      </c>
      <c r="Z28" s="418">
        <v>15855.605179</v>
      </c>
      <c r="AA28" s="418">
        <v>-44059.387413999997</v>
      </c>
      <c r="AB28" s="458">
        <f>+AA28+Z28+Y28+X28</f>
        <v>-32788.886971</v>
      </c>
      <c r="AC28" s="418">
        <v>-21261.057208999999</v>
      </c>
      <c r="AD28" s="418">
        <v>3953.9361720000002</v>
      </c>
      <c r="AE28" s="418">
        <v>-7300.3506369999996</v>
      </c>
      <c r="AF28" s="418">
        <v>-6638.9064420000004</v>
      </c>
      <c r="AG28" s="458">
        <f>+AF28+AE28+AD28+AC28</f>
        <v>-31246.378116</v>
      </c>
      <c r="AH28" s="418">
        <v>75</v>
      </c>
      <c r="AI28" s="418">
        <v>-11390.847744999999</v>
      </c>
      <c r="AJ28" s="418">
        <v>-4585.8278090000003</v>
      </c>
      <c r="AK28" s="418">
        <v>17692.407930000001</v>
      </c>
      <c r="AL28" s="458">
        <f>+AK28+AJ28+AI28+AH28</f>
        <v>1790.7323760000018</v>
      </c>
      <c r="AM28" s="418">
        <v>1105.2705120000001</v>
      </c>
      <c r="AN28" s="418">
        <v>9456.6169829999999</v>
      </c>
      <c r="AO28" s="418">
        <v>-12221.503604</v>
      </c>
      <c r="AP28" s="418">
        <v>-6475.1064539999998</v>
      </c>
      <c r="AQ28" s="458">
        <f>+AP28+AO28+AN28+AM28</f>
        <v>-8134.7225629999984</v>
      </c>
      <c r="AR28" s="418">
        <v>5273.1440954999998</v>
      </c>
      <c r="AS28" s="418">
        <v>4653.4182680000004</v>
      </c>
      <c r="AT28" s="418">
        <v>-651.74910499999896</v>
      </c>
      <c r="AU28" s="418">
        <v>12416.825654</v>
      </c>
      <c r="AV28" s="458">
        <f>+AU28+AT28+AS28+AR28</f>
        <v>21691.638912500002</v>
      </c>
      <c r="AW28" s="418">
        <v>-17778.948508000001</v>
      </c>
      <c r="AX28" s="418">
        <v>-24624.763811000001</v>
      </c>
      <c r="AY28" s="418">
        <v>7278</v>
      </c>
      <c r="AZ28" s="418">
        <v>15354.283812</v>
      </c>
      <c r="BA28" s="458">
        <f>+AZ28+AY28+AX28+AW28</f>
        <v>-19771.428507000001</v>
      </c>
      <c r="BB28" s="418">
        <v>-4729.8900549999998</v>
      </c>
      <c r="BC28" s="418">
        <v>-21922</v>
      </c>
      <c r="BD28" s="418">
        <v>15338.566864</v>
      </c>
      <c r="BE28" s="418">
        <v>-11934</v>
      </c>
      <c r="BF28" s="458">
        <f>+BE28+BD28+BC28+BB28</f>
        <v>-23247.323190999999</v>
      </c>
      <c r="BG28" s="418">
        <v>-15756.365454999999</v>
      </c>
      <c r="BH28" s="418">
        <v>12349.606567999999</v>
      </c>
    </row>
    <row r="29" spans="2:62" ht="13.5" customHeight="1">
      <c r="B29" s="449" t="s">
        <v>1013</v>
      </c>
      <c r="C29" s="427" t="s">
        <v>151</v>
      </c>
      <c r="D29" s="419">
        <v>-33963.544124440203</v>
      </c>
      <c r="E29" s="419">
        <v>-58347.679545559797</v>
      </c>
      <c r="F29" s="419">
        <v>-27682.365877</v>
      </c>
      <c r="G29" s="419">
        <v>-90539.688876999993</v>
      </c>
      <c r="H29" s="458">
        <f>+G29+F29+E29+D29</f>
        <v>-210533.27842399999</v>
      </c>
      <c r="I29" s="419">
        <v>-60794.995409000003</v>
      </c>
      <c r="J29" s="419">
        <v>-34682.231768999998</v>
      </c>
      <c r="K29" s="419">
        <v>-39963.467273000002</v>
      </c>
      <c r="L29" s="419">
        <v>-59030.823924999997</v>
      </c>
      <c r="M29" s="458">
        <f>+L29+K29+J29+I29</f>
        <v>-194471.51837599999</v>
      </c>
      <c r="N29" s="419">
        <v>-47909.066169999998</v>
      </c>
      <c r="O29" s="418">
        <v>-39020.276763000002</v>
      </c>
      <c r="P29" s="418">
        <v>-37474.394290999997</v>
      </c>
      <c r="Q29" s="418">
        <v>-49692.208118000002</v>
      </c>
      <c r="R29" s="458">
        <f>+Q29+P29+O29+N29</f>
        <v>-174095.94534199999</v>
      </c>
      <c r="S29" s="418">
        <v>-44764.157814999999</v>
      </c>
      <c r="T29" s="418">
        <v>-36873.467202</v>
      </c>
      <c r="U29" s="418">
        <v>-28283.270716999999</v>
      </c>
      <c r="V29" s="418">
        <v>-71494.616410000002</v>
      </c>
      <c r="W29" s="458">
        <f>+V29+U29+T29+S29</f>
        <v>-181415.51214399998</v>
      </c>
      <c r="X29" s="418">
        <v>-49530.905697000002</v>
      </c>
      <c r="Y29" s="418">
        <v>-40897.293295000003</v>
      </c>
      <c r="Z29" s="418">
        <v>-93678.585491000005</v>
      </c>
      <c r="AA29" s="418">
        <v>-143780.93552500001</v>
      </c>
      <c r="AB29" s="458">
        <f>+AA29+Z29+Y29+X29</f>
        <v>-327887.72000799997</v>
      </c>
      <c r="AC29" s="418">
        <v>-45655.851316</v>
      </c>
      <c r="AD29" s="418">
        <v>-54441.882878999997</v>
      </c>
      <c r="AE29" s="418">
        <v>-19954.085738999998</v>
      </c>
      <c r="AF29" s="418">
        <v>-53056.796397999999</v>
      </c>
      <c r="AG29" s="458">
        <f>+AF29+AE29+AD29+AC29</f>
        <v>-173108.61633200001</v>
      </c>
      <c r="AH29" s="418">
        <v>-54022</v>
      </c>
      <c r="AI29" s="418">
        <v>-37414.938953999997</v>
      </c>
      <c r="AJ29" s="418">
        <v>-43189.068429999999</v>
      </c>
      <c r="AK29" s="418">
        <v>-57387.518040000003</v>
      </c>
      <c r="AL29" s="458">
        <f>+AK29+AJ29+AI29+AH29</f>
        <v>-192013.52542399999</v>
      </c>
      <c r="AM29" s="418">
        <v>-95008.473985999997</v>
      </c>
      <c r="AN29" s="418">
        <v>-87780.701929999996</v>
      </c>
      <c r="AO29" s="418">
        <v>-49019.381364000001</v>
      </c>
      <c r="AP29" s="418">
        <v>-74902.909570999997</v>
      </c>
      <c r="AQ29" s="458">
        <f>+AP29+AO29+AN29+AM29</f>
        <v>-306711.46685099998</v>
      </c>
      <c r="AR29" s="418">
        <v>-69522.057872999998</v>
      </c>
      <c r="AS29" s="418">
        <v>-70089.598656000002</v>
      </c>
      <c r="AT29" s="418">
        <v>-33232.294631999997</v>
      </c>
      <c r="AU29" s="418">
        <v>-37458.684001000001</v>
      </c>
      <c r="AV29" s="458">
        <f>+AU29+AT29+AS29+AR29</f>
        <v>-210302.63516199996</v>
      </c>
      <c r="AW29" s="418">
        <v>-3059.8761869999998</v>
      </c>
      <c r="AX29" s="418">
        <v>-19702.705292999999</v>
      </c>
      <c r="AY29" s="418">
        <v>-48305</v>
      </c>
      <c r="AZ29" s="418">
        <v>-27939.221482000001</v>
      </c>
      <c r="BA29" s="458">
        <f>+AZ29+AY29+AX29+AW29</f>
        <v>-99006.802962000002</v>
      </c>
      <c r="BB29" s="418">
        <v>-81412.232436999999</v>
      </c>
      <c r="BC29" s="418">
        <v>-27356</v>
      </c>
      <c r="BD29" s="418">
        <v>-19731.054283000001</v>
      </c>
      <c r="BE29" s="418">
        <v>-26931</v>
      </c>
      <c r="BF29" s="458">
        <f>+BE29+BD29+BC29+BB29</f>
        <v>-155430.28672</v>
      </c>
      <c r="BG29" s="418">
        <v>-33336.088062000003</v>
      </c>
      <c r="BH29" s="418">
        <v>-46725.014115999998</v>
      </c>
    </row>
    <row r="30" spans="2:62" s="7" customFormat="1" ht="13.5" customHeight="1">
      <c r="B30" s="443" t="s">
        <v>452</v>
      </c>
      <c r="C30" s="428" t="s">
        <v>153</v>
      </c>
      <c r="D30" s="423">
        <v>8806.3019288892301</v>
      </c>
      <c r="E30" s="423">
        <v>13595.886676796899</v>
      </c>
      <c r="F30" s="423">
        <v>-41673.726412000004</v>
      </c>
      <c r="G30" s="423">
        <v>-32341.758290999798</v>
      </c>
      <c r="H30" s="459">
        <f>+G30+F30+E30+D30</f>
        <v>-51613.296097313672</v>
      </c>
      <c r="I30" s="423">
        <v>-8189.1870040000704</v>
      </c>
      <c r="J30" s="423">
        <v>31969.9853720008</v>
      </c>
      <c r="K30" s="423">
        <v>71624.476926999705</v>
      </c>
      <c r="L30" s="423">
        <v>75628.925752895098</v>
      </c>
      <c r="M30" s="459">
        <f>+L30+K30+J30+I30</f>
        <v>171034.20104789556</v>
      </c>
      <c r="N30" s="423">
        <v>21868.722706</v>
      </c>
      <c r="O30" s="423">
        <v>64317.515339999998</v>
      </c>
      <c r="P30" s="423">
        <v>93323.652710000199</v>
      </c>
      <c r="Q30" s="423">
        <v>71456.561446837004</v>
      </c>
      <c r="R30" s="459">
        <f>+Q30+P30+O30+N30</f>
        <v>250966.45220283719</v>
      </c>
      <c r="S30" s="423">
        <v>79157.852045000007</v>
      </c>
      <c r="T30" s="423">
        <v>99065.248055999997</v>
      </c>
      <c r="U30" s="423">
        <v>64413.003784999899</v>
      </c>
      <c r="V30" s="423">
        <v>108062.702513</v>
      </c>
      <c r="W30" s="459">
        <f>+V30+U30+T30+S30</f>
        <v>350698.80639899988</v>
      </c>
      <c r="X30" s="423">
        <v>53527.628697</v>
      </c>
      <c r="Y30" s="423">
        <v>43261.663888000003</v>
      </c>
      <c r="Z30" s="423">
        <v>315612.61350799998</v>
      </c>
      <c r="AA30" s="423">
        <v>190919.05741199999</v>
      </c>
      <c r="AB30" s="459">
        <f>+AA30+Z30+Y30+X30</f>
        <v>603320.96350499988</v>
      </c>
      <c r="AC30" s="423">
        <v>86753.972622999907</v>
      </c>
      <c r="AD30" s="423">
        <v>96649.185257000107</v>
      </c>
      <c r="AE30" s="423">
        <v>68993.510223000005</v>
      </c>
      <c r="AF30" s="423">
        <v>86482.569058999899</v>
      </c>
      <c r="AG30" s="459">
        <f>+AF30+AE30+AD30+AC30</f>
        <v>338879.23716199992</v>
      </c>
      <c r="AH30" s="423">
        <v>115767</v>
      </c>
      <c r="AI30" s="423">
        <v>88787.931320000207</v>
      </c>
      <c r="AJ30" s="423">
        <v>104729.869421</v>
      </c>
      <c r="AK30" s="423">
        <v>235281.24301899999</v>
      </c>
      <c r="AL30" s="459">
        <f>+AK30+AJ30+AI30+AH30</f>
        <v>544566.04376000026</v>
      </c>
      <c r="AM30" s="423">
        <f>+AM26+SUM(AM28:AM29)</f>
        <v>165955.47902199993</v>
      </c>
      <c r="AN30" s="423">
        <f>+AN26+SUM(AN28:AN29)</f>
        <v>152155.64314600007</v>
      </c>
      <c r="AO30" s="423">
        <f>+AO26+SUM(AO28:AO29)</f>
        <v>111427.70507899998</v>
      </c>
      <c r="AP30" s="423">
        <v>13244.195530000001</v>
      </c>
      <c r="AQ30" s="459">
        <f>+AP30+AO30+AN30+AM30</f>
        <v>442783.02277699998</v>
      </c>
      <c r="AR30" s="423">
        <v>122229.6819295</v>
      </c>
      <c r="AS30" s="423">
        <f>+AS26+SUM(AS28:AS29)</f>
        <v>78638.890611999872</v>
      </c>
      <c r="AT30" s="423">
        <f>+AT26+SUM(AT28:AT29)</f>
        <v>81671.353351995145</v>
      </c>
      <c r="AU30" s="423">
        <f>+AU26+SUM(AU28:AU29)</f>
        <v>66347.4017580004</v>
      </c>
      <c r="AV30" s="459">
        <f>+AU30+AT30+AS30+AR30</f>
        <v>348887.32765149541</v>
      </c>
      <c r="AW30" s="423">
        <f>+AW26+AW28+AW29</f>
        <v>29688.085599999948</v>
      </c>
      <c r="AX30" s="423">
        <f>+AX26+AX28+AX29</f>
        <v>139394.61942799998</v>
      </c>
      <c r="AY30" s="423">
        <f>+AY26+AY28+AY29</f>
        <v>110287.70936100004</v>
      </c>
      <c r="AZ30" s="423">
        <f>+AZ26+AZ28+AZ29</f>
        <v>58016.735011000004</v>
      </c>
      <c r="BA30" s="459">
        <f>+AZ30+AY30+AX30+AW30</f>
        <v>337387.14939999994</v>
      </c>
      <c r="BB30" s="423">
        <f t="shared" ref="BB30:BH30" si="16">+BB26+BB28+BB29</f>
        <v>108064.12991699984</v>
      </c>
      <c r="BC30" s="423">
        <f t="shared" si="16"/>
        <v>111705.22254499991</v>
      </c>
      <c r="BD30" s="423">
        <f t="shared" si="16"/>
        <v>80276.305520000315</v>
      </c>
      <c r="BE30" s="423">
        <f t="shared" si="16"/>
        <v>59588.94993199996</v>
      </c>
      <c r="BF30" s="459">
        <f t="shared" si="16"/>
        <v>359634.60791399993</v>
      </c>
      <c r="BG30" s="423">
        <f t="shared" si="16"/>
        <v>58393.051134000176</v>
      </c>
      <c r="BH30" s="423">
        <f t="shared" si="16"/>
        <v>82536.870741999912</v>
      </c>
      <c r="BI30" s="808"/>
      <c r="BJ30" s="808"/>
    </row>
    <row r="31" spans="2:62" ht="6.5" customHeight="1">
      <c r="B31" s="8"/>
      <c r="H31" s="452"/>
      <c r="M31" s="452"/>
      <c r="R31" s="452"/>
      <c r="W31" s="452"/>
      <c r="AB31" s="452"/>
      <c r="AG31" s="452"/>
      <c r="AL31" s="452"/>
      <c r="AQ31" s="452"/>
      <c r="AV31" s="452"/>
      <c r="BA31" s="452"/>
      <c r="BF31" s="452"/>
    </row>
    <row r="32" spans="2:62" ht="13.5" customHeight="1">
      <c r="B32" s="449" t="s">
        <v>1015</v>
      </c>
      <c r="C32" s="429" t="s">
        <v>157</v>
      </c>
      <c r="D32" s="418">
        <v>-4635</v>
      </c>
      <c r="E32" s="418">
        <v>-14814.363813</v>
      </c>
      <c r="F32" s="418">
        <v>-71149.768039999995</v>
      </c>
      <c r="G32" s="418">
        <v>-75815.708627</v>
      </c>
      <c r="H32" s="458">
        <f>+G32+F32+E32+D32</f>
        <v>-166414.84047999998</v>
      </c>
      <c r="I32" s="418">
        <v>-29681.433939999999</v>
      </c>
      <c r="J32" s="418">
        <v>-3624.9172979999998</v>
      </c>
      <c r="K32" s="418">
        <v>33652.351238000003</v>
      </c>
      <c r="L32" s="418">
        <v>32650.8220138947</v>
      </c>
      <c r="M32" s="458">
        <f>+L32+K32+J32+I32</f>
        <v>32996.822013894707</v>
      </c>
      <c r="N32" s="418">
        <v>607.93248599998299</v>
      </c>
      <c r="O32" s="418">
        <v>42790.865659000003</v>
      </c>
      <c r="P32" s="418">
        <v>66420.637965999893</v>
      </c>
      <c r="Q32" s="418">
        <v>39327.751422000103</v>
      </c>
      <c r="R32" s="458">
        <f>+Q32+P32+O32+N32</f>
        <v>149147.18753299999</v>
      </c>
      <c r="S32" s="418">
        <v>51226.519982999998</v>
      </c>
      <c r="T32" s="418">
        <v>66914.610795999994</v>
      </c>
      <c r="U32" s="418">
        <v>45864.142732</v>
      </c>
      <c r="V32" s="418">
        <v>63828.806886999999</v>
      </c>
      <c r="W32" s="458">
        <f>+V32+U32+T32+S32</f>
        <v>227834.08039799999</v>
      </c>
      <c r="X32" s="418">
        <v>34149.50088</v>
      </c>
      <c r="Y32" s="418">
        <v>15822.039153</v>
      </c>
      <c r="Z32" s="418">
        <v>307634.90300499997</v>
      </c>
      <c r="AA32" s="418">
        <v>115840.255962</v>
      </c>
      <c r="AB32" s="458">
        <f>+AA32+Z32+Y32+X32</f>
        <v>473446.69899999996</v>
      </c>
      <c r="AC32" s="418">
        <v>65028.208490999998</v>
      </c>
      <c r="AD32" s="418">
        <v>73092.367249999996</v>
      </c>
      <c r="AE32" s="418">
        <v>55671.524701000002</v>
      </c>
      <c r="AF32" s="418">
        <v>55527.872500999998</v>
      </c>
      <c r="AG32" s="458">
        <f>+AF32+AE32+AD32+AC32</f>
        <v>249319.97294299997</v>
      </c>
      <c r="AH32" s="418">
        <v>83504</v>
      </c>
      <c r="AI32" s="418">
        <v>57293.366528999999</v>
      </c>
      <c r="AJ32" s="418">
        <v>76512.107092000006</v>
      </c>
      <c r="AK32" s="418">
        <v>117237.110306</v>
      </c>
      <c r="AL32" s="458">
        <f>+AK32+AJ32+AI32+AH32</f>
        <v>334546.583927</v>
      </c>
      <c r="AM32" s="418">
        <v>102688.672103</v>
      </c>
      <c r="AN32" s="418">
        <v>105752.61199999999</v>
      </c>
      <c r="AO32" s="418">
        <v>87022.863605999999</v>
      </c>
      <c r="AP32" s="418">
        <v>-19018.772621</v>
      </c>
      <c r="AQ32" s="458">
        <f>+AP32+AO32+AN32+AM32</f>
        <v>276445.37508799997</v>
      </c>
      <c r="AR32" s="418">
        <v>75367.357059500006</v>
      </c>
      <c r="AS32" s="418">
        <v>45365.671000000002</v>
      </c>
      <c r="AT32" s="418">
        <v>58237.746815999999</v>
      </c>
      <c r="AU32" s="418">
        <v>14509.846981000001</v>
      </c>
      <c r="AV32" s="458">
        <f>+AU32+AT32+AS32+AR32</f>
        <v>193480.62185649999</v>
      </c>
      <c r="AW32" s="418">
        <v>21479.256399000002</v>
      </c>
      <c r="AX32" s="418">
        <v>97732.792031000004</v>
      </c>
      <c r="AY32" s="418">
        <v>74308.342178000006</v>
      </c>
      <c r="AZ32" s="418">
        <v>28447.758548000002</v>
      </c>
      <c r="BA32" s="458">
        <f>+AZ32+AY32+AX32+AW32</f>
        <v>221968.149156</v>
      </c>
      <c r="BB32" s="418">
        <v>57956.360675999997</v>
      </c>
      <c r="BC32" s="418">
        <v>65658.486801000006</v>
      </c>
      <c r="BD32" s="418">
        <v>58962.707517000003</v>
      </c>
      <c r="BE32" s="418">
        <v>23828.611517000001</v>
      </c>
      <c r="BF32" s="458">
        <f>+BE32+BD32+BC32+BB32</f>
        <v>206406.16651100002</v>
      </c>
      <c r="BG32" s="418">
        <v>26649.804292000001</v>
      </c>
      <c r="BH32" s="418">
        <v>43702.170290000002</v>
      </c>
    </row>
    <row r="33" spans="2:62" ht="13.5" customHeight="1">
      <c r="B33" s="449" t="s">
        <v>1016</v>
      </c>
      <c r="C33" s="429" t="s">
        <v>159</v>
      </c>
      <c r="D33" s="418">
        <v>13440.954150344</v>
      </c>
      <c r="E33" s="418">
        <v>28410.273952298401</v>
      </c>
      <c r="F33" s="418">
        <v>29476.041628357601</v>
      </c>
      <c r="G33" s="418">
        <v>43473.950336000002</v>
      </c>
      <c r="H33" s="458">
        <f>+G33+F33+E33+D33</f>
        <v>114801.220067</v>
      </c>
      <c r="I33" s="418">
        <v>21492.246936</v>
      </c>
      <c r="J33" s="418">
        <v>35594.902670000003</v>
      </c>
      <c r="K33" s="418">
        <v>37971.279574</v>
      </c>
      <c r="L33" s="418">
        <v>42977.949854000202</v>
      </c>
      <c r="M33" s="458">
        <f>+L33+K33+J33+I33</f>
        <v>138036.37903400022</v>
      </c>
      <c r="N33" s="418">
        <v>21260.790219999901</v>
      </c>
      <c r="O33" s="418">
        <v>21526.649680999901</v>
      </c>
      <c r="P33" s="418">
        <v>26903.014744000699</v>
      </c>
      <c r="Q33" s="418">
        <v>32128.810024836999</v>
      </c>
      <c r="R33" s="458">
        <f>+Q33+P33+O33+N33</f>
        <v>101819.26466983752</v>
      </c>
      <c r="S33" s="418">
        <v>27931.3320620001</v>
      </c>
      <c r="T33" s="418">
        <v>32150.637260000101</v>
      </c>
      <c r="U33" s="418">
        <v>18548.861052999899</v>
      </c>
      <c r="V33" s="418">
        <v>44233.895625999903</v>
      </c>
      <c r="W33" s="458">
        <f>+V33+U33+T33+S33</f>
        <v>122864.726001</v>
      </c>
      <c r="X33" s="418">
        <v>19378.127817000099</v>
      </c>
      <c r="Y33" s="418">
        <v>27439.624735000099</v>
      </c>
      <c r="Z33" s="418">
        <v>7977.7105030003404</v>
      </c>
      <c r="AA33" s="418">
        <v>75078.801449998704</v>
      </c>
      <c r="AB33" s="458">
        <f>+AA33+Z33+Y33+X33</f>
        <v>129874.26450499926</v>
      </c>
      <c r="AC33" s="418">
        <v>21725.764132</v>
      </c>
      <c r="AD33" s="418">
        <v>23556.8180069999</v>
      </c>
      <c r="AE33" s="418">
        <v>13321.985522000599</v>
      </c>
      <c r="AF33" s="418">
        <v>30954.696557999701</v>
      </c>
      <c r="AG33" s="458">
        <f>+AF33+AE33+AD33+AC33</f>
        <v>89559.264219000193</v>
      </c>
      <c r="AH33" s="418">
        <v>32262</v>
      </c>
      <c r="AI33" s="418">
        <v>31494.564791000299</v>
      </c>
      <c r="AJ33" s="418">
        <v>28217.762328999899</v>
      </c>
      <c r="AK33" s="418">
        <v>118045.132713</v>
      </c>
      <c r="AL33" s="458">
        <f>+AK33+AJ33+AI33+AH33</f>
        <v>210019.4598330002</v>
      </c>
      <c r="AM33" s="418">
        <v>63266.806919000002</v>
      </c>
      <c r="AN33" s="418">
        <v>46403.091</v>
      </c>
      <c r="AO33" s="418">
        <v>24404.841473000401</v>
      </c>
      <c r="AP33" s="418">
        <v>32262.968151000001</v>
      </c>
      <c r="AQ33" s="458">
        <f>+AP33+AO33+AN33+AM33</f>
        <v>166337.7075430004</v>
      </c>
      <c r="AR33" s="418">
        <v>46862.324869999902</v>
      </c>
      <c r="AS33" s="418">
        <v>33273.218999999997</v>
      </c>
      <c r="AT33" s="418">
        <v>23433.605892</v>
      </c>
      <c r="AU33" s="418">
        <v>51837.554776999299</v>
      </c>
      <c r="AV33" s="458">
        <f>+AU33+AT33+AS33+AR33</f>
        <v>155406.70453899921</v>
      </c>
      <c r="AW33" s="418">
        <v>8208.8292009999495</v>
      </c>
      <c r="AX33" s="418">
        <v>41661.827397000001</v>
      </c>
      <c r="AY33" s="418">
        <v>35979.164058999297</v>
      </c>
      <c r="AZ33" s="418">
        <v>29568.9764630016</v>
      </c>
      <c r="BA33" s="458">
        <f>+AZ33+AY33+AX33+AW33</f>
        <v>115418.79712000085</v>
      </c>
      <c r="BB33" s="418">
        <v>50107.769241000096</v>
      </c>
      <c r="BC33" s="418">
        <v>46046.362337999599</v>
      </c>
      <c r="BD33" s="418">
        <v>21313.598002999799</v>
      </c>
      <c r="BE33" s="418">
        <v>35760.407674001399</v>
      </c>
      <c r="BF33" s="458">
        <f>+BE33+BD33+BC33+BB33</f>
        <v>153228.13725600089</v>
      </c>
      <c r="BG33" s="418">
        <v>31743.246841999899</v>
      </c>
      <c r="BH33" s="418">
        <v>38834.700451999997</v>
      </c>
    </row>
    <row r="34" spans="2:62" s="7" customFormat="1" ht="13.5" customHeight="1">
      <c r="B34" s="443" t="s">
        <v>1022</v>
      </c>
      <c r="C34" s="428" t="s">
        <v>161</v>
      </c>
      <c r="D34" s="423">
        <v>8805.9541503440396</v>
      </c>
      <c r="E34" s="423">
        <v>13595.910139298399</v>
      </c>
      <c r="F34" s="423">
        <v>-41673.726411642398</v>
      </c>
      <c r="G34" s="423">
        <v>-32341.758290999998</v>
      </c>
      <c r="H34" s="459">
        <f>+G34+F34+E34+D34</f>
        <v>-51613.620412999953</v>
      </c>
      <c r="I34" s="423">
        <v>-8189.1870040000003</v>
      </c>
      <c r="J34" s="423">
        <v>31969.985371999999</v>
      </c>
      <c r="K34" s="423">
        <v>71623.630812000003</v>
      </c>
      <c r="L34" s="423">
        <v>75628.771867895004</v>
      </c>
      <c r="M34" s="459">
        <f>+L34+K34+J34+I34</f>
        <v>171033.20104789498</v>
      </c>
      <c r="N34" s="423">
        <v>21868.722705999899</v>
      </c>
      <c r="O34" s="423">
        <v>64317.515339999998</v>
      </c>
      <c r="P34" s="423">
        <v>93323.652710000606</v>
      </c>
      <c r="Q34" s="423">
        <v>71456.561446837004</v>
      </c>
      <c r="R34" s="459">
        <f>+Q34+P34+O34+N34</f>
        <v>250966.45220283751</v>
      </c>
      <c r="S34" s="423">
        <v>79157.852045000094</v>
      </c>
      <c r="T34" s="423">
        <v>99065.248055999997</v>
      </c>
      <c r="U34" s="423">
        <v>64413.003784999899</v>
      </c>
      <c r="V34" s="423">
        <v>108062.702513</v>
      </c>
      <c r="W34" s="459">
        <f>+V34+U34+T34+S34</f>
        <v>350698.80639899999</v>
      </c>
      <c r="X34" s="423">
        <v>53527.628697000102</v>
      </c>
      <c r="Y34" s="423">
        <v>43261.663888000199</v>
      </c>
      <c r="Z34" s="423">
        <v>315612.61350799998</v>
      </c>
      <c r="AA34" s="423">
        <v>190919.05741199901</v>
      </c>
      <c r="AB34" s="459">
        <f>+AA34+Z34+Y34+X34</f>
        <v>603320.96350499929</v>
      </c>
      <c r="AC34" s="423">
        <v>86753.972622999994</v>
      </c>
      <c r="AD34" s="423">
        <v>96649.185256999903</v>
      </c>
      <c r="AE34" s="423">
        <v>68993.510223000601</v>
      </c>
      <c r="AF34" s="423">
        <v>86482.569058999696</v>
      </c>
      <c r="AG34" s="459">
        <f>+AF34+AE34+AD34+AC34</f>
        <v>338879.23716200021</v>
      </c>
      <c r="AH34" s="423">
        <v>115767</v>
      </c>
      <c r="AI34" s="423">
        <v>88787.931320000294</v>
      </c>
      <c r="AJ34" s="423">
        <v>104729.869421</v>
      </c>
      <c r="AK34" s="423">
        <v>235281.24301899999</v>
      </c>
      <c r="AL34" s="459">
        <f>+AK34+AJ34+AI34+AH34</f>
        <v>544566.04376000026</v>
      </c>
      <c r="AM34" s="423">
        <f>+AM32+AM33</f>
        <v>165955.47902200001</v>
      </c>
      <c r="AN34" s="423">
        <f>+AN32+AN33</f>
        <v>152155.70299999998</v>
      </c>
      <c r="AO34" s="423">
        <f>+AO32+AO33</f>
        <v>111427.7050790004</v>
      </c>
      <c r="AP34" s="423">
        <v>13244.195530000001</v>
      </c>
      <c r="AQ34" s="459">
        <f>+AP34+AO34+AN34+AM34</f>
        <v>442783.08263100043</v>
      </c>
      <c r="AR34" s="423">
        <v>122229.6819295</v>
      </c>
      <c r="AS34" s="423">
        <f>+AS32+AS33</f>
        <v>78638.89</v>
      </c>
      <c r="AT34" s="423">
        <f>+AT32+AT33</f>
        <v>81671.352707999991</v>
      </c>
      <c r="AU34" s="423">
        <f>+AU32+AU33</f>
        <v>66347.401757999294</v>
      </c>
      <c r="AV34" s="459">
        <f>+AU34+AT34+AS34+AR34</f>
        <v>348887.32639549929</v>
      </c>
      <c r="AW34" s="423">
        <f>+AW33+AW32</f>
        <v>29688.085599999951</v>
      </c>
      <c r="AX34" s="423">
        <f>+AX33+AX32</f>
        <v>139394.61942800001</v>
      </c>
      <c r="AY34" s="423">
        <f>+AY33+AY32</f>
        <v>110287.5062369993</v>
      </c>
      <c r="AZ34" s="423">
        <f>+AZ33+AZ32</f>
        <v>58016.735011001598</v>
      </c>
      <c r="BA34" s="459">
        <f>+AZ34+AY34+AX34+AW34</f>
        <v>337386.94627600082</v>
      </c>
      <c r="BB34" s="423">
        <f t="shared" ref="BB34:BH34" si="17">+BB33+BB32</f>
        <v>108064.1299170001</v>
      </c>
      <c r="BC34" s="423">
        <f t="shared" si="17"/>
        <v>111704.84913899961</v>
      </c>
      <c r="BD34" s="423">
        <f t="shared" si="17"/>
        <v>80276.305519999805</v>
      </c>
      <c r="BE34" s="423">
        <f t="shared" si="17"/>
        <v>59589.019191001396</v>
      </c>
      <c r="BF34" s="459">
        <f t="shared" si="17"/>
        <v>359634.30376700091</v>
      </c>
      <c r="BG34" s="423">
        <f t="shared" si="17"/>
        <v>58393.051133999899</v>
      </c>
      <c r="BH34" s="423">
        <f t="shared" si="17"/>
        <v>82536.870741999999</v>
      </c>
      <c r="BI34" s="808"/>
      <c r="BJ34" s="808"/>
    </row>
    <row r="35" spans="2:62" ht="13.5" customHeight="1">
      <c r="B35" s="8"/>
      <c r="H35" s="452"/>
      <c r="M35" s="452"/>
      <c r="R35" s="452"/>
      <c r="W35" s="452"/>
      <c r="AB35" s="452"/>
      <c r="AG35" s="452"/>
      <c r="AK35" s="413">
        <v>0</v>
      </c>
      <c r="AL35" s="452"/>
      <c r="AQ35" s="452"/>
      <c r="AV35" s="452"/>
      <c r="BA35" s="452"/>
      <c r="BE35" s="618"/>
      <c r="BF35" s="618"/>
      <c r="BG35" s="618"/>
      <c r="BH35" s="618"/>
    </row>
    <row r="36" spans="2:62" s="7" customFormat="1" ht="13.5" customHeight="1">
      <c r="B36" s="443" t="s">
        <v>162</v>
      </c>
      <c r="C36" s="428" t="s">
        <v>162</v>
      </c>
      <c r="D36" s="423">
        <v>212759.036855118</v>
      </c>
      <c r="E36" s="423">
        <v>201142.81516781999</v>
      </c>
      <c r="F36" s="423">
        <v>152326.10900699999</v>
      </c>
      <c r="G36" s="423">
        <v>117316.120956</v>
      </c>
      <c r="H36" s="459">
        <f>+G36+F36+E36+D36</f>
        <v>683544.08198593801</v>
      </c>
      <c r="I36" s="423">
        <v>266900.252305036</v>
      </c>
      <c r="J36" s="423">
        <v>262596.72805700102</v>
      </c>
      <c r="K36" s="423">
        <v>245990.73273875701</v>
      </c>
      <c r="L36" s="423">
        <v>255886.30864672101</v>
      </c>
      <c r="M36" s="459">
        <f>+L36+K36+J36+I36</f>
        <v>1031374.0217475151</v>
      </c>
      <c r="N36" s="423">
        <v>241430.43472600001</v>
      </c>
      <c r="O36" s="423">
        <v>278978.63662100001</v>
      </c>
      <c r="P36" s="423">
        <v>294157.93742491602</v>
      </c>
      <c r="Q36" s="423">
        <v>309114.00061905402</v>
      </c>
      <c r="R36" s="459">
        <f>+Q36+P36+O36+N36</f>
        <v>1123681.00939097</v>
      </c>
      <c r="S36" s="423">
        <v>289812.05362571997</v>
      </c>
      <c r="T36" s="423">
        <v>269387.681040733</v>
      </c>
      <c r="U36" s="423">
        <v>259495.499252735</v>
      </c>
      <c r="V36" s="423">
        <v>316356.97920039803</v>
      </c>
      <c r="W36" s="459">
        <f>+V36+U36+T36+S36</f>
        <v>1135052.213119586</v>
      </c>
      <c r="X36" s="423">
        <v>275710.74532099802</v>
      </c>
      <c r="Y36" s="423">
        <v>287162.97218665102</v>
      </c>
      <c r="Z36" s="423">
        <v>320540.27161470999</v>
      </c>
      <c r="AA36" s="423">
        <v>379015.20692108298</v>
      </c>
      <c r="AB36" s="459">
        <f>+AA36+Z36+Y36+X36</f>
        <v>1262429.196043442</v>
      </c>
      <c r="AC36" s="423">
        <v>330642.76110521698</v>
      </c>
      <c r="AD36" s="423">
        <v>312386.16602348001</v>
      </c>
      <c r="AE36" s="423">
        <v>257372.40458234999</v>
      </c>
      <c r="AF36" s="423">
        <v>335687.65427728998</v>
      </c>
      <c r="AG36" s="459">
        <f>+AF36+AE36+AD36+AC36</f>
        <v>1236088.9859883371</v>
      </c>
      <c r="AH36" s="423">
        <v>336321</v>
      </c>
      <c r="AI36" s="423">
        <v>313327.33973316499</v>
      </c>
      <c r="AJ36" s="423">
        <v>316412.33057895303</v>
      </c>
      <c r="AK36" s="423">
        <v>402403.82250188198</v>
      </c>
      <c r="AL36" s="459">
        <f>+AK36+AJ36+AI36+AH36</f>
        <v>1368464.492814</v>
      </c>
      <c r="AM36" s="423">
        <v>454758.57805854699</v>
      </c>
      <c r="AN36" s="423">
        <v>457984.90153369098</v>
      </c>
      <c r="AO36" s="423">
        <v>424167.62205426401</v>
      </c>
      <c r="AP36" s="423">
        <v>443877</v>
      </c>
      <c r="AQ36" s="459">
        <f>+AP36+AO36+AN36+AM36</f>
        <v>1780788.101646502</v>
      </c>
      <c r="AR36" s="423">
        <v>513925.23866660101</v>
      </c>
      <c r="AS36" s="423">
        <v>480624.243541645</v>
      </c>
      <c r="AT36" s="423">
        <v>413957.70339495299</v>
      </c>
      <c r="AU36" s="423">
        <v>439794.50529616699</v>
      </c>
      <c r="AV36" s="459">
        <f>+AU36+AT36+AS36+AR36</f>
        <v>1848301.690899366</v>
      </c>
      <c r="AW36" s="423">
        <v>325982.576344</v>
      </c>
      <c r="AX36" s="423">
        <v>464058.71548031899</v>
      </c>
      <c r="AY36" s="423">
        <v>345005.25244879798</v>
      </c>
      <c r="AZ36" s="423">
        <v>355120.79650461499</v>
      </c>
      <c r="BA36" s="459">
        <f>+AZ36+AY36+AX36+AW36</f>
        <v>1490167.340777732</v>
      </c>
      <c r="BB36" s="423">
        <v>472022.73227242503</v>
      </c>
      <c r="BC36" s="423">
        <v>442434.79444440827</v>
      </c>
      <c r="BD36" s="423">
        <v>380998.03031900601</v>
      </c>
      <c r="BE36" s="423">
        <v>369998.53032060701</v>
      </c>
      <c r="BF36" s="459">
        <f>+BE36+BD36+BC36+BB36</f>
        <v>1665454.0873564463</v>
      </c>
      <c r="BG36" s="423">
        <v>374123.546327702</v>
      </c>
      <c r="BH36" s="423">
        <v>382096.99660513649</v>
      </c>
      <c r="BI36" s="808"/>
      <c r="BJ36" s="808"/>
    </row>
    <row r="37" spans="2:62" s="457" customFormat="1" ht="13.5" customHeight="1">
      <c r="B37" s="445" t="s">
        <v>404</v>
      </c>
      <c r="C37" s="455" t="s">
        <v>1014</v>
      </c>
      <c r="D37" s="456">
        <v>0.26815793446513198</v>
      </c>
      <c r="E37" s="456">
        <v>0.26299437156726702</v>
      </c>
      <c r="F37" s="456">
        <v>0.19551508684226601</v>
      </c>
      <c r="G37" s="456">
        <v>7.6187506846027694E-2</v>
      </c>
      <c r="H37" s="460">
        <f>+H36/H11</f>
        <v>0.18515710492313775</v>
      </c>
      <c r="I37" s="456">
        <v>0.195805352605122</v>
      </c>
      <c r="J37" s="456">
        <v>0.30469287336582201</v>
      </c>
      <c r="K37" s="456">
        <v>0.31676640801252998</v>
      </c>
      <c r="L37" s="456">
        <v>0.32203747353637602</v>
      </c>
      <c r="M37" s="460">
        <f>+M36/M11</f>
        <v>0.27177826821244366</v>
      </c>
      <c r="N37" s="456">
        <v>0.325410164245024</v>
      </c>
      <c r="O37" s="456">
        <v>0.37530686285903098</v>
      </c>
      <c r="P37" s="456">
        <v>0.37478437808214599</v>
      </c>
      <c r="Q37" s="456">
        <v>0.375182996560249</v>
      </c>
      <c r="R37" s="460">
        <f>+R36/R11</f>
        <v>0.36317648498687288</v>
      </c>
      <c r="S37" s="456">
        <v>0.34224435629074001</v>
      </c>
      <c r="T37" s="456">
        <v>0.328318693445457</v>
      </c>
      <c r="U37" s="456">
        <v>0.30474120353176498</v>
      </c>
      <c r="V37" s="456">
        <v>0.34933525113240299</v>
      </c>
      <c r="W37" s="460">
        <f>+W36/W11</f>
        <v>0.33145728469425884</v>
      </c>
      <c r="X37" s="456">
        <v>0.32013255798072998</v>
      </c>
      <c r="Y37" s="456">
        <v>0.31445542509839602</v>
      </c>
      <c r="Z37" s="456">
        <v>0.325749473499575</v>
      </c>
      <c r="AA37" s="456">
        <v>0.39182510322037301</v>
      </c>
      <c r="AB37" s="460">
        <f>+AB36/AB11</f>
        <v>0.3388378317701356</v>
      </c>
      <c r="AC37" s="456">
        <v>0.35614501092303003</v>
      </c>
      <c r="AD37" s="456">
        <v>0.35057476625908801</v>
      </c>
      <c r="AE37" s="456">
        <v>0.31424876972148902</v>
      </c>
      <c r="AF37" s="456">
        <v>0.37401028748688597</v>
      </c>
      <c r="AG37" s="460">
        <f>+AG36/AG11</f>
        <v>0.34957202549945238</v>
      </c>
      <c r="AH37" s="456">
        <f>AH36/AH11</f>
        <v>0.34301808509336279</v>
      </c>
      <c r="AI37" s="456">
        <f>AI36/AI11</f>
        <v>0.33336356692998359</v>
      </c>
      <c r="AJ37" s="456">
        <f>AJ36/AJ11</f>
        <v>0.32362439843391544</v>
      </c>
      <c r="AK37" s="456">
        <f>AK36/AK11</f>
        <v>0.33183897469659507</v>
      </c>
      <c r="AL37" s="460">
        <f t="shared" ref="AL37:BH37" si="18">+AL36/AL11</f>
        <v>0.3329001709242001</v>
      </c>
      <c r="AM37" s="456">
        <f t="shared" si="18"/>
        <v>0.34728490716504129</v>
      </c>
      <c r="AN37" s="456">
        <f t="shared" si="18"/>
        <v>0.3791249172996638</v>
      </c>
      <c r="AO37" s="456">
        <f t="shared" si="18"/>
        <v>0.32631456466603331</v>
      </c>
      <c r="AP37" s="456">
        <f t="shared" si="18"/>
        <v>0.25117541499430884</v>
      </c>
      <c r="AQ37" s="460">
        <f t="shared" si="18"/>
        <v>0.31887785229815502</v>
      </c>
      <c r="AR37" s="456">
        <f t="shared" si="18"/>
        <v>0.34113168043694608</v>
      </c>
      <c r="AS37" s="456">
        <f t="shared" si="18"/>
        <v>0.30328851870655987</v>
      </c>
      <c r="AT37" s="456">
        <f t="shared" si="18"/>
        <v>0.27944977386084435</v>
      </c>
      <c r="AU37" s="456">
        <f t="shared" si="18"/>
        <v>0.26536001777485502</v>
      </c>
      <c r="AV37" s="460">
        <f t="shared" si="18"/>
        <v>0.29668136993089922</v>
      </c>
      <c r="AW37" s="456">
        <f t="shared" si="18"/>
        <v>0.23701002629661996</v>
      </c>
      <c r="AX37" s="456">
        <f t="shared" si="18"/>
        <v>0.24105362044293985</v>
      </c>
      <c r="AY37" s="456">
        <f t="shared" si="18"/>
        <v>0.24496369555711156</v>
      </c>
      <c r="AZ37" s="456">
        <f t="shared" si="18"/>
        <v>0.16928627892337245</v>
      </c>
      <c r="BA37" s="460">
        <f t="shared" si="18"/>
        <v>0.21892755830232999</v>
      </c>
      <c r="BB37" s="456">
        <f t="shared" si="18"/>
        <v>0.32541256133397395</v>
      </c>
      <c r="BC37" s="456">
        <f t="shared" si="18"/>
        <v>0.33618590497292566</v>
      </c>
      <c r="BD37" s="456">
        <f t="shared" si="18"/>
        <v>0.29367538678995703</v>
      </c>
      <c r="BE37" s="456">
        <f t="shared" si="18"/>
        <v>0.27794427508275998</v>
      </c>
      <c r="BF37" s="460">
        <f t="shared" si="18"/>
        <v>0.30869643532879859</v>
      </c>
      <c r="BG37" s="456">
        <f t="shared" si="18"/>
        <v>0.29430865313428073</v>
      </c>
      <c r="BH37" s="456">
        <f t="shared" si="18"/>
        <v>0.2827895843874253</v>
      </c>
      <c r="BI37" s="808"/>
      <c r="BJ37" s="808"/>
    </row>
    <row r="38" spans="2:62">
      <c r="H38" s="452"/>
      <c r="M38" s="452"/>
      <c r="R38" s="452"/>
      <c r="W38" s="452"/>
      <c r="AB38" s="452"/>
      <c r="AG38" s="452"/>
      <c r="AL38" s="452"/>
      <c r="AQ38" s="452"/>
      <c r="AV38" s="452"/>
      <c r="BA38" s="452"/>
      <c r="BF38" s="452"/>
    </row>
    <row r="39" spans="2:62" ht="13.5" customHeight="1">
      <c r="B39" s="449" t="s">
        <v>165</v>
      </c>
      <c r="C39" s="427" t="s">
        <v>165</v>
      </c>
      <c r="D39" s="413">
        <v>78932</v>
      </c>
      <c r="E39" s="413">
        <v>70958</v>
      </c>
      <c r="F39" s="413">
        <v>79054</v>
      </c>
      <c r="G39" s="413">
        <v>83760</v>
      </c>
      <c r="H39" s="458">
        <f>+G39+F39+E39+D39</f>
        <v>312704</v>
      </c>
      <c r="I39" s="413">
        <v>85942.297537035905</v>
      </c>
      <c r="J39" s="413">
        <v>80113</v>
      </c>
      <c r="K39" s="413">
        <v>80875.688576</v>
      </c>
      <c r="L39" s="413">
        <v>92306</v>
      </c>
      <c r="M39" s="458">
        <f>+L39+K39+J39+I39</f>
        <v>339236.98611303588</v>
      </c>
      <c r="N39" s="413">
        <v>81788.983097000004</v>
      </c>
      <c r="O39" s="413">
        <v>85565.229135999994</v>
      </c>
      <c r="P39" s="413">
        <v>88895.875588915995</v>
      </c>
      <c r="Q39" s="413">
        <v>92035.146946216497</v>
      </c>
      <c r="R39" s="458">
        <f>+Q39+P39+O39+N39</f>
        <v>348285.23476813245</v>
      </c>
      <c r="S39" s="413">
        <v>91259.395652719802</v>
      </c>
      <c r="T39" s="413">
        <v>85292.890238732594</v>
      </c>
      <c r="U39" s="413">
        <v>85572.723081735297</v>
      </c>
      <c r="V39" s="413">
        <v>85077.915815398199</v>
      </c>
      <c r="W39" s="458">
        <f>+V39+U39+T39+S39</f>
        <v>347202.92478858586</v>
      </c>
      <c r="X39" s="413">
        <v>96043.394674997704</v>
      </c>
      <c r="Y39" s="413">
        <v>108384.65510565101</v>
      </c>
      <c r="Z39" s="413">
        <v>114021.26236071</v>
      </c>
      <c r="AA39" s="413">
        <v>95232.711781082704</v>
      </c>
      <c r="AB39" s="458">
        <f>+AA39+Z39+Y39+X39</f>
        <v>413682.02392244141</v>
      </c>
      <c r="AC39" s="413">
        <v>89865.931643216594</v>
      </c>
      <c r="AD39" s="413">
        <v>93636.684940479405</v>
      </c>
      <c r="AE39" s="413">
        <v>97276.394234349602</v>
      </c>
      <c r="AF39" s="413">
        <v>100094.03205829</v>
      </c>
      <c r="AG39" s="458">
        <f>+AF39+AE39+AD39+AC39</f>
        <v>380873.04287633562</v>
      </c>
      <c r="AH39" s="413">
        <v>96536</v>
      </c>
      <c r="AI39" s="413">
        <v>103572.976117165</v>
      </c>
      <c r="AJ39" s="413">
        <v>93019.507923952799</v>
      </c>
      <c r="AK39" s="413">
        <v>105481.47380988199</v>
      </c>
      <c r="AL39" s="458">
        <f>+AK39+AJ39+AI39+AH39</f>
        <v>398609.95785099978</v>
      </c>
      <c r="AM39" s="413">
        <v>104929.33505154699</v>
      </c>
      <c r="AN39" s="413">
        <v>105313.325184573</v>
      </c>
      <c r="AO39" s="413">
        <v>110317.39750195399</v>
      </c>
      <c r="AP39" s="413">
        <v>107892.34166599999</v>
      </c>
      <c r="AQ39" s="458">
        <f>+AP39+AO39+AN39+AM39</f>
        <v>428452.39940407395</v>
      </c>
      <c r="AR39" s="413">
        <v>85582.584894600994</v>
      </c>
      <c r="AS39" s="413">
        <v>94359.191955752904</v>
      </c>
      <c r="AT39" s="413">
        <v>95431.229879645995</v>
      </c>
      <c r="AU39" s="413">
        <v>106011.92688179</v>
      </c>
      <c r="AV39" s="458">
        <f>+AU39+AT39+AS39+AR39</f>
        <v>381384.93361178995</v>
      </c>
      <c r="AW39" s="413">
        <v>96849.291696</v>
      </c>
      <c r="AX39" s="413">
        <v>96766.460714318397</v>
      </c>
      <c r="AY39" s="413">
        <v>98468</v>
      </c>
      <c r="AZ39" s="413">
        <v>114050.952647614</v>
      </c>
      <c r="BA39" s="458">
        <f>+AZ39+AY39+AX39+AW39</f>
        <v>406134.70505793241</v>
      </c>
      <c r="BB39" s="413">
        <v>103047.497935425</v>
      </c>
      <c r="BC39" s="413">
        <v>112997</v>
      </c>
      <c r="BD39" s="413">
        <v>112622</v>
      </c>
      <c r="BE39" s="413">
        <v>110747</v>
      </c>
      <c r="BF39" s="458">
        <f>+BE39+BD39+BC39+BB39</f>
        <v>439413.49793542502</v>
      </c>
      <c r="BG39" s="413">
        <v>112647.80768370201</v>
      </c>
      <c r="BH39" s="413">
        <v>114948.579826</v>
      </c>
    </row>
    <row r="40" spans="2:62" s="10" customFormat="1" ht="13.5" customHeight="1">
      <c r="B40" s="432"/>
      <c r="C40" s="427"/>
      <c r="D40" s="433"/>
      <c r="E40" s="433"/>
      <c r="F40" s="433"/>
      <c r="G40" s="433"/>
      <c r="H40" s="434"/>
      <c r="I40" s="433"/>
      <c r="J40" s="433"/>
      <c r="K40" s="433"/>
      <c r="L40" s="433"/>
      <c r="M40" s="434"/>
      <c r="N40" s="433"/>
      <c r="O40" s="433"/>
      <c r="P40" s="433"/>
      <c r="Q40" s="433"/>
      <c r="R40" s="434"/>
      <c r="S40" s="433"/>
      <c r="T40" s="433"/>
      <c r="U40" s="433"/>
      <c r="V40" s="433"/>
      <c r="W40" s="434"/>
      <c r="X40" s="433"/>
      <c r="Y40" s="433"/>
      <c r="Z40" s="433"/>
      <c r="AA40" s="433"/>
      <c r="AB40" s="434"/>
      <c r="AC40" s="433"/>
      <c r="AD40" s="433"/>
      <c r="AE40" s="433"/>
      <c r="AF40" s="433"/>
      <c r="AG40" s="434"/>
      <c r="AH40" s="433"/>
      <c r="AI40" s="433"/>
      <c r="AJ40" s="433"/>
      <c r="AK40" s="433"/>
      <c r="AL40" s="434"/>
      <c r="AM40" s="433"/>
      <c r="AN40" s="433"/>
      <c r="AO40" s="433"/>
      <c r="AP40" s="433"/>
      <c r="AQ40" s="434"/>
      <c r="AR40" s="433"/>
      <c r="AS40" s="433"/>
      <c r="AT40" s="433"/>
      <c r="AU40" s="433"/>
      <c r="AV40" s="434"/>
      <c r="AW40" s="433"/>
      <c r="AX40" s="433"/>
      <c r="AY40" s="433"/>
      <c r="AZ40" s="433"/>
      <c r="BA40" s="434"/>
      <c r="BB40" s="433"/>
      <c r="BC40" s="433"/>
      <c r="BD40" s="433"/>
      <c r="BE40" s="433"/>
      <c r="BF40" s="434"/>
      <c r="BG40" s="433"/>
      <c r="BH40" s="433"/>
      <c r="BI40" s="811"/>
      <c r="BJ40" s="811"/>
    </row>
    <row r="41" spans="2:62" s="422" customFormat="1" ht="15" customHeight="1">
      <c r="B41" s="814" t="s">
        <v>1024</v>
      </c>
      <c r="C41" s="814"/>
      <c r="D41" s="441"/>
      <c r="E41" s="441"/>
      <c r="F41" s="441"/>
      <c r="G41" s="441"/>
      <c r="H41" s="442"/>
      <c r="I41" s="441"/>
      <c r="J41" s="441"/>
      <c r="K41" s="441"/>
      <c r="L41" s="441"/>
      <c r="M41" s="442"/>
      <c r="N41" s="441"/>
      <c r="O41" s="441"/>
      <c r="P41" s="441"/>
      <c r="Q41" s="441"/>
      <c r="R41" s="442"/>
      <c r="S41" s="441"/>
      <c r="T41" s="441"/>
      <c r="U41" s="441"/>
      <c r="V41" s="441"/>
      <c r="W41" s="442"/>
      <c r="X41" s="441"/>
      <c r="Y41" s="441"/>
      <c r="Z41" s="441"/>
      <c r="AA41" s="441"/>
      <c r="AB41" s="442"/>
      <c r="AC41" s="441"/>
      <c r="AD41" s="441"/>
      <c r="AE41" s="441"/>
      <c r="AF41" s="441"/>
      <c r="AG41" s="442"/>
      <c r="AH41" s="441"/>
      <c r="AI41" s="441"/>
      <c r="AJ41" s="441"/>
      <c r="AK41" s="441"/>
      <c r="AL41" s="442"/>
      <c r="AM41" s="441"/>
      <c r="AN41" s="441"/>
      <c r="AO41" s="441"/>
      <c r="AP41" s="441"/>
      <c r="AQ41" s="442"/>
      <c r="AR41" s="441"/>
      <c r="AS41" s="441"/>
      <c r="AT41" s="441"/>
      <c r="AU41" s="441"/>
      <c r="AV41" s="442"/>
      <c r="AW41" s="441"/>
      <c r="AX41" s="441"/>
      <c r="AY41" s="441"/>
      <c r="AZ41" s="441"/>
      <c r="BA41" s="442"/>
      <c r="BB41" s="441"/>
      <c r="BC41" s="441"/>
      <c r="BD41" s="441"/>
      <c r="BE41" s="441"/>
      <c r="BF41" s="442"/>
      <c r="BG41" s="441"/>
      <c r="BH41" s="441"/>
      <c r="BI41" s="809"/>
      <c r="BJ41" s="809"/>
    </row>
    <row r="43" spans="2:62" ht="13.5" customHeight="1">
      <c r="B43" s="3" t="s">
        <v>166</v>
      </c>
      <c r="C43" s="427" t="s">
        <v>167</v>
      </c>
      <c r="D43" s="470">
        <v>6849779</v>
      </c>
      <c r="E43" s="470">
        <v>6776333</v>
      </c>
      <c r="F43" s="470">
        <v>7081583</v>
      </c>
      <c r="G43" s="470">
        <v>7213798.2629530001</v>
      </c>
      <c r="H43" s="462"/>
      <c r="I43" s="470">
        <v>7057168.5294770002</v>
      </c>
      <c r="J43" s="470">
        <v>6984828.6398910005</v>
      </c>
      <c r="K43" s="470">
        <v>6923264</v>
      </c>
      <c r="L43" s="470">
        <v>7035609.9341264004</v>
      </c>
      <c r="N43" s="470">
        <v>6966076.6328499997</v>
      </c>
      <c r="O43" s="470">
        <v>7052111.2606619997</v>
      </c>
      <c r="P43" s="470">
        <v>7040155.3991670003</v>
      </c>
      <c r="Q43" s="470">
        <v>7183749.624632</v>
      </c>
      <c r="R43" s="462"/>
      <c r="S43" s="470">
        <v>7062995.414566</v>
      </c>
      <c r="T43" s="470">
        <v>7165789.7768000001</v>
      </c>
      <c r="U43" s="470">
        <v>7248365.9838140002</v>
      </c>
      <c r="V43" s="470">
        <v>7598157.1117160004</v>
      </c>
      <c r="W43" s="462"/>
      <c r="X43" s="470">
        <v>7749004.2378380001</v>
      </c>
      <c r="Y43" s="470">
        <v>9420755.9791960008</v>
      </c>
      <c r="Z43" s="470">
        <v>8797438.3735349998</v>
      </c>
      <c r="AA43" s="470">
        <v>7854189.9448690005</v>
      </c>
      <c r="AB43" s="462"/>
      <c r="AC43" s="470">
        <v>8238190.7097420003</v>
      </c>
      <c r="AD43" s="470">
        <v>8154924.4716379996</v>
      </c>
      <c r="AE43" s="470">
        <v>8319604.9394190004</v>
      </c>
      <c r="AF43" s="470">
        <v>8353654.25703</v>
      </c>
      <c r="AG43" s="462"/>
      <c r="AH43" s="470">
        <v>8595696.9675629996</v>
      </c>
      <c r="AI43" s="470">
        <v>8773237.6119669992</v>
      </c>
      <c r="AJ43" s="470">
        <v>9215832</v>
      </c>
      <c r="AK43" s="470">
        <v>9074663.0429190006</v>
      </c>
      <c r="AL43" s="462"/>
      <c r="AM43" s="470">
        <v>9209328.8702930007</v>
      </c>
      <c r="AN43" s="470">
        <v>9687728.2239999995</v>
      </c>
      <c r="AO43" s="470">
        <v>10281914.603362</v>
      </c>
      <c r="AP43" s="470">
        <v>9025094.1669999994</v>
      </c>
      <c r="AQ43" s="462"/>
      <c r="AR43" s="470">
        <v>9304515.1599739995</v>
      </c>
      <c r="AS43" s="470">
        <v>9345712.1520000007</v>
      </c>
      <c r="AT43" s="470">
        <v>9548702.6450350005</v>
      </c>
      <c r="AU43" s="470">
        <v>9701896.0780810006</v>
      </c>
      <c r="AV43" s="462"/>
      <c r="AW43" s="470">
        <v>9780276.0847410001</v>
      </c>
      <c r="AX43" s="470">
        <v>9605413.1908780001</v>
      </c>
      <c r="AY43" s="470">
        <v>9928395.9623939991</v>
      </c>
      <c r="AZ43" s="470">
        <v>10397162.425811</v>
      </c>
      <c r="BA43" s="462"/>
      <c r="BB43" s="470">
        <v>10530098.124899</v>
      </c>
      <c r="BC43" s="470">
        <v>10589025.609382</v>
      </c>
      <c r="BD43" s="470">
        <v>9981506.2633829992</v>
      </c>
      <c r="BE43" s="470">
        <v>10547153.614576001</v>
      </c>
      <c r="BF43" s="462"/>
      <c r="BG43" s="463">
        <v>10447448.872074001</v>
      </c>
      <c r="BH43" s="470">
        <v>10364524.832201</v>
      </c>
    </row>
    <row r="44" spans="2:62" ht="13.5" customHeight="1">
      <c r="B44" s="3" t="s">
        <v>168</v>
      </c>
      <c r="C44" s="427" t="s">
        <v>169</v>
      </c>
      <c r="D44" s="463">
        <v>0</v>
      </c>
      <c r="E44" s="463">
        <v>0</v>
      </c>
      <c r="F44" s="463">
        <v>0</v>
      </c>
      <c r="G44" s="463">
        <v>0</v>
      </c>
      <c r="H44" s="462"/>
      <c r="I44" s="463">
        <v>0</v>
      </c>
      <c r="J44" s="463">
        <v>0</v>
      </c>
      <c r="K44" s="463">
        <v>0</v>
      </c>
      <c r="L44" s="463">
        <v>0</v>
      </c>
      <c r="N44" s="463">
        <v>0</v>
      </c>
      <c r="O44" s="463">
        <v>0</v>
      </c>
      <c r="P44" s="463">
        <v>0</v>
      </c>
      <c r="Q44" s="463">
        <v>0</v>
      </c>
      <c r="R44" s="462"/>
      <c r="S44" s="463">
        <v>0</v>
      </c>
      <c r="T44" s="463">
        <v>0</v>
      </c>
      <c r="U44" s="463">
        <v>0</v>
      </c>
      <c r="V44" s="463">
        <v>0</v>
      </c>
      <c r="W44" s="462"/>
      <c r="X44" s="463">
        <v>79871.881970999995</v>
      </c>
      <c r="Y44" s="463">
        <v>76502.726057000007</v>
      </c>
      <c r="Z44" s="463">
        <v>70836.598144000003</v>
      </c>
      <c r="AA44" s="463">
        <v>67415.840901000003</v>
      </c>
      <c r="AB44" s="462"/>
      <c r="AC44" s="463">
        <v>64045.384591000002</v>
      </c>
      <c r="AD44" s="463">
        <v>59862.320234999999</v>
      </c>
      <c r="AE44" s="463">
        <v>72552.077921000004</v>
      </c>
      <c r="AF44" s="463">
        <v>77313.469991999998</v>
      </c>
      <c r="AG44" s="462"/>
      <c r="AH44" s="463">
        <v>76960.640100000004</v>
      </c>
      <c r="AI44" s="463">
        <v>75284.403783000002</v>
      </c>
      <c r="AJ44" s="463">
        <v>76525</v>
      </c>
      <c r="AK44" s="463">
        <v>82060.401725000003</v>
      </c>
      <c r="AL44" s="462"/>
      <c r="AM44" s="463">
        <v>81996.446811000002</v>
      </c>
      <c r="AN44" s="463">
        <v>77766.966</v>
      </c>
      <c r="AO44" s="463">
        <v>73535.942737999998</v>
      </c>
      <c r="AP44" s="463">
        <v>68907.146393000003</v>
      </c>
      <c r="AQ44" s="462"/>
      <c r="AR44" s="463">
        <v>65875.150481000004</v>
      </c>
      <c r="AS44" s="463">
        <v>60449.059523999997</v>
      </c>
      <c r="AT44" s="463">
        <v>71211.043844</v>
      </c>
      <c r="AU44" s="463">
        <v>67629.336152999997</v>
      </c>
      <c r="AV44" s="462"/>
      <c r="AW44" s="463">
        <v>60270.703358999999</v>
      </c>
      <c r="AX44" s="463">
        <v>51005.360760000003</v>
      </c>
      <c r="AY44" s="463">
        <v>48799.940801999997</v>
      </c>
      <c r="AZ44" s="463">
        <v>41762.277693999997</v>
      </c>
      <c r="BA44" s="462"/>
      <c r="BB44" s="463">
        <v>39541.161737000002</v>
      </c>
      <c r="BC44" s="463">
        <v>46496.453941</v>
      </c>
      <c r="BD44" s="463">
        <v>39956.274167000003</v>
      </c>
      <c r="BE44" s="463">
        <v>33906.933102000003</v>
      </c>
      <c r="BF44" s="462"/>
      <c r="BG44" s="463">
        <v>31649.494503000002</v>
      </c>
      <c r="BH44" s="463">
        <v>125970.344835</v>
      </c>
    </row>
    <row r="45" spans="2:62" ht="13.5" customHeight="1">
      <c r="B45" s="3" t="s">
        <v>170</v>
      </c>
      <c r="C45" s="427" t="s">
        <v>171</v>
      </c>
      <c r="D45" s="470">
        <v>218690</v>
      </c>
      <c r="E45" s="470">
        <v>215227</v>
      </c>
      <c r="F45" s="470">
        <v>368056</v>
      </c>
      <c r="G45" s="470">
        <v>365676.04465499998</v>
      </c>
      <c r="H45" s="462"/>
      <c r="I45" s="470">
        <v>343716.10855900001</v>
      </c>
      <c r="J45" s="470">
        <v>331971.05909400003</v>
      </c>
      <c r="K45" s="470">
        <v>337629</v>
      </c>
      <c r="L45" s="470">
        <v>381579.74997309002</v>
      </c>
      <c r="N45" s="470">
        <v>363090</v>
      </c>
      <c r="O45" s="470">
        <v>369408.97618699999</v>
      </c>
      <c r="P45" s="470">
        <v>352409.84378599998</v>
      </c>
      <c r="Q45" s="470">
        <v>350885.762162</v>
      </c>
      <c r="R45" s="462"/>
      <c r="S45" s="470">
        <v>327317.254655</v>
      </c>
      <c r="T45" s="470">
        <v>333853.23215699999</v>
      </c>
      <c r="U45" s="470">
        <v>329466.134793</v>
      </c>
      <c r="V45" s="470">
        <v>357499.396802</v>
      </c>
      <c r="W45" s="462"/>
      <c r="X45" s="470">
        <v>342338.70288300002</v>
      </c>
      <c r="Y45" s="470">
        <v>385992.70857000002</v>
      </c>
      <c r="Z45" s="470">
        <v>395470.39691200003</v>
      </c>
      <c r="AA45" s="470">
        <v>370788.06107</v>
      </c>
      <c r="AB45" s="462"/>
      <c r="AC45" s="470">
        <v>421109.78991599998</v>
      </c>
      <c r="AD45" s="470">
        <v>419434.85578799999</v>
      </c>
      <c r="AE45" s="470">
        <v>419840.94181799999</v>
      </c>
      <c r="AF45" s="470">
        <v>353692.10898000002</v>
      </c>
      <c r="AG45" s="462"/>
      <c r="AH45" s="470">
        <v>365170.75927500002</v>
      </c>
      <c r="AI45" s="470">
        <v>354775.66626600001</v>
      </c>
      <c r="AJ45" s="470">
        <v>345300</v>
      </c>
      <c r="AK45" s="470">
        <v>323489.283834</v>
      </c>
      <c r="AL45" s="462"/>
      <c r="AM45" s="470">
        <v>324097.27901</v>
      </c>
      <c r="AN45" s="470">
        <v>358622.49699999997</v>
      </c>
      <c r="AO45" s="470">
        <v>368006.997111</v>
      </c>
      <c r="AP45" s="470">
        <v>131840.291</v>
      </c>
      <c r="AQ45" s="462"/>
      <c r="AR45" s="470">
        <v>123743.376026</v>
      </c>
      <c r="AS45" s="470">
        <v>117325.270966</v>
      </c>
      <c r="AT45" s="470">
        <v>125722.48656400001</v>
      </c>
      <c r="AU45" s="470">
        <v>120612.309267</v>
      </c>
      <c r="AV45" s="462"/>
      <c r="AW45" s="470">
        <v>114369.08008299999</v>
      </c>
      <c r="AX45" s="470">
        <v>146568.94258800001</v>
      </c>
      <c r="AY45" s="470">
        <v>185823.19114499999</v>
      </c>
      <c r="AZ45" s="470">
        <v>182992.57324999999</v>
      </c>
      <c r="BA45" s="462"/>
      <c r="BB45" s="470">
        <v>182942.617142</v>
      </c>
      <c r="BC45" s="470">
        <v>204054.93810699999</v>
      </c>
      <c r="BD45" s="470">
        <v>221037.05051999999</v>
      </c>
      <c r="BE45" s="470">
        <v>233553.13250800001</v>
      </c>
      <c r="BF45" s="462"/>
      <c r="BG45" s="463">
        <v>223091.98035299999</v>
      </c>
      <c r="BH45" s="470">
        <v>230893.223726</v>
      </c>
    </row>
    <row r="46" spans="2:62" ht="13.5" customHeight="1">
      <c r="B46" s="3" t="s">
        <v>172</v>
      </c>
      <c r="C46" s="427" t="s">
        <v>173</v>
      </c>
      <c r="D46" s="463">
        <v>0</v>
      </c>
      <c r="E46" s="463">
        <v>0</v>
      </c>
      <c r="F46" s="463">
        <v>0</v>
      </c>
      <c r="G46" s="463">
        <v>0</v>
      </c>
      <c r="H46" s="462"/>
      <c r="I46" s="463">
        <v>0</v>
      </c>
      <c r="J46" s="463">
        <v>0</v>
      </c>
      <c r="K46" s="463">
        <v>0</v>
      </c>
      <c r="L46" s="463">
        <v>0</v>
      </c>
      <c r="N46" s="463">
        <v>0</v>
      </c>
      <c r="O46" s="463">
        <v>0</v>
      </c>
      <c r="P46" s="463">
        <v>0</v>
      </c>
      <c r="Q46" s="463">
        <v>0</v>
      </c>
      <c r="R46" s="462"/>
      <c r="S46" s="463">
        <v>0</v>
      </c>
      <c r="T46" s="463">
        <v>0</v>
      </c>
      <c r="U46" s="463">
        <v>0</v>
      </c>
      <c r="V46" s="463">
        <v>0</v>
      </c>
      <c r="W46" s="462"/>
      <c r="X46" s="463">
        <v>0</v>
      </c>
      <c r="Y46" s="463">
        <v>0</v>
      </c>
      <c r="Z46" s="463">
        <v>0</v>
      </c>
      <c r="AA46" s="463">
        <v>0</v>
      </c>
      <c r="AB46" s="462"/>
      <c r="AC46" s="463">
        <v>0</v>
      </c>
      <c r="AD46" s="463">
        <v>175968.91043700001</v>
      </c>
      <c r="AE46" s="463">
        <v>167388.961862</v>
      </c>
      <c r="AF46" s="463">
        <v>152357.433295</v>
      </c>
      <c r="AG46" s="462"/>
      <c r="AH46" s="463">
        <v>158272.22339999999</v>
      </c>
      <c r="AI46" s="463">
        <v>161772.91970599999</v>
      </c>
      <c r="AJ46" s="463">
        <v>152949</v>
      </c>
      <c r="AK46" s="463">
        <v>298372.21962799999</v>
      </c>
      <c r="AL46" s="462"/>
      <c r="AM46" s="463">
        <v>308832.59702799999</v>
      </c>
      <c r="AN46" s="463">
        <v>296638.625</v>
      </c>
      <c r="AO46" s="463">
        <v>291788.70845099998</v>
      </c>
      <c r="AP46" s="463">
        <v>300056.07699999999</v>
      </c>
      <c r="AQ46" s="462"/>
      <c r="AR46" s="463">
        <v>309429.54514499998</v>
      </c>
      <c r="AS46" s="463">
        <v>313510.40848799999</v>
      </c>
      <c r="AT46" s="463">
        <v>326800.42650200002</v>
      </c>
      <c r="AU46" s="463">
        <v>362736.53059799998</v>
      </c>
      <c r="AV46" s="462"/>
      <c r="AW46" s="463">
        <v>323393.11391499999</v>
      </c>
      <c r="AX46" s="463">
        <v>333106.9926</v>
      </c>
      <c r="AY46" s="463">
        <v>356883.84375499998</v>
      </c>
      <c r="AZ46" s="463">
        <v>336528.15527400002</v>
      </c>
      <c r="BA46" s="462"/>
      <c r="BB46" s="463">
        <v>309731.12642599997</v>
      </c>
      <c r="BC46" s="463">
        <v>318906.46005599998</v>
      </c>
      <c r="BD46" s="463">
        <v>321531.99413100001</v>
      </c>
      <c r="BE46" s="463">
        <v>624479.10667899996</v>
      </c>
      <c r="BF46" s="462"/>
      <c r="BG46" s="463">
        <v>624539.46255299996</v>
      </c>
      <c r="BH46" s="463">
        <v>634981.55226200004</v>
      </c>
    </row>
    <row r="47" spans="2:62" ht="13.5" customHeight="1">
      <c r="B47" s="3" t="s">
        <v>174</v>
      </c>
      <c r="C47" s="427" t="s">
        <v>175</v>
      </c>
      <c r="D47" s="470">
        <v>350743</v>
      </c>
      <c r="E47" s="470">
        <v>388135</v>
      </c>
      <c r="F47" s="470">
        <v>376458</v>
      </c>
      <c r="G47" s="470">
        <v>105906.822629</v>
      </c>
      <c r="H47" s="462"/>
      <c r="I47" s="470">
        <v>6100.2835240000004</v>
      </c>
      <c r="J47" s="470">
        <v>6086.1699189999999</v>
      </c>
      <c r="K47" s="470">
        <v>6066</v>
      </c>
      <c r="L47" s="470">
        <v>38437.958058999997</v>
      </c>
      <c r="N47" s="470">
        <v>37955</v>
      </c>
      <c r="O47" s="470">
        <v>69134.398314999999</v>
      </c>
      <c r="P47" s="470">
        <v>72865.520055000001</v>
      </c>
      <c r="Q47" s="470">
        <v>105407.95310300001</v>
      </c>
      <c r="R47" s="462"/>
      <c r="S47" s="470">
        <v>104417.084925</v>
      </c>
      <c r="T47" s="470">
        <v>109027.694128</v>
      </c>
      <c r="U47" s="470">
        <v>120529.11760699999</v>
      </c>
      <c r="V47" s="470">
        <v>99745.855681999994</v>
      </c>
      <c r="W47" s="462"/>
      <c r="X47" s="470">
        <v>97772.962243999995</v>
      </c>
      <c r="Y47" s="470">
        <v>99975.568281999993</v>
      </c>
      <c r="Z47" s="470">
        <v>105367.985679</v>
      </c>
      <c r="AA47" s="470">
        <v>266508.395808</v>
      </c>
      <c r="AB47" s="462"/>
      <c r="AC47" s="470">
        <v>286476.244619</v>
      </c>
      <c r="AD47" s="470">
        <v>101600.095999</v>
      </c>
      <c r="AE47" s="470">
        <v>109112.40054</v>
      </c>
      <c r="AF47" s="470">
        <v>98140.361094000007</v>
      </c>
      <c r="AG47" s="462"/>
      <c r="AH47" s="470">
        <v>99416.192548000006</v>
      </c>
      <c r="AI47" s="470">
        <v>129726.657826</v>
      </c>
      <c r="AJ47" s="470">
        <v>121825</v>
      </c>
      <c r="AK47" s="470">
        <v>245985.33176999999</v>
      </c>
      <c r="AL47" s="462"/>
      <c r="AM47" s="470">
        <v>238281.12425200001</v>
      </c>
      <c r="AN47" s="470">
        <v>273258.98300000001</v>
      </c>
      <c r="AO47" s="470">
        <v>271413.05593899998</v>
      </c>
      <c r="AP47" s="470">
        <v>268043.43400000001</v>
      </c>
      <c r="AQ47" s="462"/>
      <c r="AR47" s="470">
        <v>256117.753131</v>
      </c>
      <c r="AS47" s="470">
        <v>229708.078213</v>
      </c>
      <c r="AT47" s="470">
        <v>217350.649076</v>
      </c>
      <c r="AU47" s="470">
        <v>216048.07232000001</v>
      </c>
      <c r="AV47" s="462"/>
      <c r="AW47" s="470">
        <v>235793.39728899999</v>
      </c>
      <c r="AX47" s="470">
        <v>243549.507943</v>
      </c>
      <c r="AY47" s="470">
        <v>198258.38962999999</v>
      </c>
      <c r="AZ47" s="470">
        <v>209733.504591</v>
      </c>
      <c r="BA47" s="462"/>
      <c r="BB47" s="470">
        <v>192933.051706</v>
      </c>
      <c r="BC47" s="470">
        <v>178378.77003499999</v>
      </c>
      <c r="BD47" s="470">
        <v>175477.685406</v>
      </c>
      <c r="BE47" s="470">
        <v>165879.0097</v>
      </c>
      <c r="BF47" s="462"/>
      <c r="BG47" s="463">
        <v>124934.69328199999</v>
      </c>
      <c r="BH47" s="470">
        <v>96816.750570999997</v>
      </c>
    </row>
    <row r="48" spans="2:62" ht="13.5" customHeight="1">
      <c r="B48" s="3" t="s">
        <v>176</v>
      </c>
      <c r="C48" s="427" t="s">
        <v>177</v>
      </c>
      <c r="D48" s="463">
        <v>3814</v>
      </c>
      <c r="E48" s="463">
        <v>3336</v>
      </c>
      <c r="F48" s="463">
        <v>3264</v>
      </c>
      <c r="G48" s="463">
        <v>4023.842193</v>
      </c>
      <c r="H48" s="462"/>
      <c r="I48" s="463">
        <v>4326.5460210000001</v>
      </c>
      <c r="J48" s="463">
        <v>4235.6156719999999</v>
      </c>
      <c r="K48" s="463">
        <v>4751</v>
      </c>
      <c r="L48" s="463">
        <v>58360.328643000001</v>
      </c>
      <c r="N48" s="463">
        <v>5010</v>
      </c>
      <c r="O48" s="463">
        <v>42352.078939999999</v>
      </c>
      <c r="P48" s="463">
        <v>42207.018258999997</v>
      </c>
      <c r="Q48" s="463">
        <v>41956.547031000002</v>
      </c>
      <c r="R48" s="462"/>
      <c r="S48" s="463">
        <v>42878.725079999997</v>
      </c>
      <c r="T48" s="463">
        <v>6421.7653039999996</v>
      </c>
      <c r="U48" s="463">
        <v>6421.4170290000002</v>
      </c>
      <c r="V48" s="463">
        <v>6291.5692319999998</v>
      </c>
      <c r="W48" s="462"/>
      <c r="X48" s="463">
        <v>6791.0010430000002</v>
      </c>
      <c r="Y48" s="463">
        <v>6983.3159409999998</v>
      </c>
      <c r="Z48" s="463">
        <v>126153.17947</v>
      </c>
      <c r="AA48" s="463">
        <v>9239.7072879999996</v>
      </c>
      <c r="AB48" s="462"/>
      <c r="AC48" s="463">
        <v>17420.164911</v>
      </c>
      <c r="AD48" s="463">
        <v>51574.687880999998</v>
      </c>
      <c r="AE48" s="463">
        <v>88905.196364000003</v>
      </c>
      <c r="AF48" s="463">
        <v>26467.041815</v>
      </c>
      <c r="AG48" s="462"/>
      <c r="AH48" s="463">
        <v>62276.448555000003</v>
      </c>
      <c r="AI48" s="463">
        <v>104088.858695</v>
      </c>
      <c r="AJ48" s="463">
        <v>155946</v>
      </c>
      <c r="AK48" s="463">
        <v>217534</v>
      </c>
      <c r="AL48" s="462"/>
      <c r="AM48" s="463">
        <v>255166.19925000001</v>
      </c>
      <c r="AN48" s="463">
        <v>318075.79100000003</v>
      </c>
      <c r="AO48" s="463">
        <v>376819.53499999997</v>
      </c>
      <c r="AP48" s="463">
        <v>122225.18094000001</v>
      </c>
      <c r="AQ48" s="462"/>
      <c r="AR48" s="463">
        <v>146854.916</v>
      </c>
      <c r="AS48" s="463">
        <v>157714.31099999999</v>
      </c>
      <c r="AT48" s="463">
        <v>92629.552192000003</v>
      </c>
      <c r="AU48" s="463">
        <v>319780.564709</v>
      </c>
      <c r="AV48" s="462"/>
      <c r="AW48" s="463">
        <v>318089.08502</v>
      </c>
      <c r="AX48" s="463">
        <v>330276.40972200001</v>
      </c>
      <c r="AY48" s="463">
        <v>328098.93886400003</v>
      </c>
      <c r="AZ48" s="463">
        <v>115549.77832700001</v>
      </c>
      <c r="BA48" s="462"/>
      <c r="BB48" s="463">
        <v>20821.261761999998</v>
      </c>
      <c r="BC48" s="463">
        <v>20376.547333999999</v>
      </c>
      <c r="BD48" s="463">
        <v>19867.280398999999</v>
      </c>
      <c r="BE48" s="463">
        <v>18603.572573000001</v>
      </c>
      <c r="BF48" s="462"/>
      <c r="BG48" s="463">
        <v>21075.006635000002</v>
      </c>
      <c r="BH48" s="463">
        <v>18404.246956999999</v>
      </c>
    </row>
    <row r="49" spans="2:62" ht="13.5" customHeight="1">
      <c r="B49" s="3" t="s">
        <v>178</v>
      </c>
      <c r="C49" s="427" t="s">
        <v>179</v>
      </c>
      <c r="D49" s="463">
        <v>0</v>
      </c>
      <c r="E49" s="463">
        <v>0</v>
      </c>
      <c r="F49" s="463">
        <v>0</v>
      </c>
      <c r="G49" s="463">
        <v>0</v>
      </c>
      <c r="H49" s="462"/>
      <c r="I49" s="463">
        <v>0</v>
      </c>
      <c r="J49" s="463">
        <v>0</v>
      </c>
      <c r="K49" s="463">
        <v>0</v>
      </c>
      <c r="L49" s="463">
        <v>0</v>
      </c>
      <c r="N49" s="463">
        <v>0</v>
      </c>
      <c r="O49" s="463">
        <v>0</v>
      </c>
      <c r="P49" s="463">
        <v>0</v>
      </c>
      <c r="Q49" s="463">
        <v>0</v>
      </c>
      <c r="R49" s="462"/>
      <c r="S49" s="463">
        <v>0</v>
      </c>
      <c r="T49" s="463">
        <v>0</v>
      </c>
      <c r="U49" s="463">
        <v>0</v>
      </c>
      <c r="V49" s="463">
        <v>0</v>
      </c>
      <c r="W49" s="462"/>
      <c r="X49" s="463">
        <v>0</v>
      </c>
      <c r="Y49" s="463">
        <v>0</v>
      </c>
      <c r="Z49" s="463">
        <v>0</v>
      </c>
      <c r="AA49" s="463">
        <v>0</v>
      </c>
      <c r="AB49" s="462"/>
      <c r="AC49" s="470">
        <v>0</v>
      </c>
      <c r="AD49" s="470">
        <v>0</v>
      </c>
      <c r="AE49" s="470">
        <v>260000.63813000001</v>
      </c>
      <c r="AF49" s="470">
        <v>262904.476639</v>
      </c>
      <c r="AG49" s="462"/>
      <c r="AH49" s="470">
        <v>276194.15178399999</v>
      </c>
      <c r="AI49" s="470">
        <v>277608.76484700001</v>
      </c>
      <c r="AJ49" s="470">
        <v>271042</v>
      </c>
      <c r="AK49" s="470" t="s">
        <v>180</v>
      </c>
      <c r="AL49" s="462"/>
      <c r="AM49" s="470">
        <v>9621.6286120000004</v>
      </c>
      <c r="AN49" s="470" t="s">
        <v>180</v>
      </c>
      <c r="AO49" s="470" t="s">
        <v>180</v>
      </c>
      <c r="AP49" s="470">
        <v>5864.0597010000001</v>
      </c>
      <c r="AQ49" s="462"/>
      <c r="AR49" s="470" t="s">
        <v>180</v>
      </c>
      <c r="AS49" s="470" t="s">
        <v>180</v>
      </c>
      <c r="AT49" s="470">
        <v>39141.665085000001</v>
      </c>
      <c r="AU49" s="470">
        <v>6569.2678649999998</v>
      </c>
      <c r="AV49" s="462"/>
      <c r="AW49" s="470">
        <v>6569.2678649999998</v>
      </c>
      <c r="AX49" s="470">
        <v>6569.2678649999998</v>
      </c>
      <c r="AY49" s="470">
        <v>6593.7599149999996</v>
      </c>
      <c r="AZ49" s="470">
        <v>6593.7599149999996</v>
      </c>
      <c r="BA49" s="462"/>
      <c r="BB49" s="470">
        <v>6593.7599149999996</v>
      </c>
      <c r="BC49" s="470">
        <v>6430.2999909999999</v>
      </c>
      <c r="BD49" s="470">
        <v>31.759914999999999</v>
      </c>
      <c r="BE49" s="470">
        <v>31.759914999999999</v>
      </c>
      <c r="BF49" s="462"/>
      <c r="BG49" s="463">
        <v>31.759914999999999</v>
      </c>
      <c r="BH49" s="470">
        <v>0</v>
      </c>
    </row>
    <row r="50" spans="2:62" ht="13.5" customHeight="1">
      <c r="B50" s="3" t="s">
        <v>181</v>
      </c>
      <c r="C50" s="427" t="s">
        <v>182</v>
      </c>
      <c r="D50" s="463">
        <v>0</v>
      </c>
      <c r="E50" s="463">
        <v>0</v>
      </c>
      <c r="F50" s="463">
        <v>0</v>
      </c>
      <c r="G50" s="463">
        <v>0</v>
      </c>
      <c r="H50" s="462"/>
      <c r="I50" s="463">
        <v>0</v>
      </c>
      <c r="J50" s="463">
        <v>0</v>
      </c>
      <c r="K50" s="463">
        <v>0</v>
      </c>
      <c r="L50" s="463">
        <v>6514</v>
      </c>
      <c r="N50" s="463">
        <v>21170</v>
      </c>
      <c r="O50" s="463">
        <v>19541.759999999998</v>
      </c>
      <c r="P50" s="463">
        <v>17913.12</v>
      </c>
      <c r="Q50" s="463">
        <v>16284.48</v>
      </c>
      <c r="R50" s="462"/>
      <c r="S50" s="463">
        <v>14655.84</v>
      </c>
      <c r="T50" s="463">
        <v>13027.2</v>
      </c>
      <c r="U50" s="463">
        <v>11398.56</v>
      </c>
      <c r="V50" s="463">
        <v>9769.92</v>
      </c>
      <c r="W50" s="462"/>
      <c r="X50" s="463">
        <v>8141.28</v>
      </c>
      <c r="Y50" s="463">
        <v>6512.64</v>
      </c>
      <c r="Z50" s="463">
        <v>0</v>
      </c>
      <c r="AA50" s="463">
        <v>115237.349393</v>
      </c>
      <c r="AB50" s="462"/>
      <c r="AC50" s="463">
        <v>121872.555221</v>
      </c>
      <c r="AD50" s="463">
        <v>108276.361513</v>
      </c>
      <c r="AE50" s="463">
        <v>111766.90174</v>
      </c>
      <c r="AF50" s="463">
        <v>98423.453911000004</v>
      </c>
      <c r="AG50" s="462"/>
      <c r="AH50" s="463">
        <v>107344.84968299999</v>
      </c>
      <c r="AI50" s="463">
        <v>108041.809186</v>
      </c>
      <c r="AJ50" s="463">
        <v>113927</v>
      </c>
      <c r="AK50" s="463">
        <v>115071</v>
      </c>
      <c r="AL50" s="462"/>
      <c r="AM50" s="463">
        <v>108471.914636</v>
      </c>
      <c r="AN50" s="463">
        <v>119496.44899999999</v>
      </c>
      <c r="AO50" s="463">
        <v>131221.67910199999</v>
      </c>
      <c r="AP50" s="463">
        <v>138602.92499999999</v>
      </c>
      <c r="AQ50" s="462"/>
      <c r="AR50" s="463">
        <v>133447.32053200001</v>
      </c>
      <c r="AS50" s="463">
        <v>121091.88338299999</v>
      </c>
      <c r="AT50" s="463">
        <v>109926.674834</v>
      </c>
      <c r="AU50" s="463">
        <v>81705.341654999997</v>
      </c>
      <c r="AV50" s="462"/>
      <c r="AW50" s="463">
        <v>67503.901492000005</v>
      </c>
      <c r="AX50" s="463">
        <v>40011.804066999997</v>
      </c>
      <c r="AY50" s="463">
        <v>100.777005</v>
      </c>
      <c r="AZ50" s="463">
        <v>964.95396300000004</v>
      </c>
      <c r="BA50" s="462"/>
      <c r="BB50" s="463">
        <v>990.86602200000004</v>
      </c>
      <c r="BC50" s="463">
        <v>1128.3795500000001</v>
      </c>
      <c r="BD50" s="463">
        <v>1236.217965</v>
      </c>
      <c r="BE50" s="463">
        <v>2361.8464429999999</v>
      </c>
      <c r="BF50" s="462"/>
      <c r="BG50" s="463">
        <v>2474.132376</v>
      </c>
      <c r="BH50" s="463">
        <v>2595.9614569999999</v>
      </c>
    </row>
    <row r="51" spans="2:62" ht="13.5" customHeight="1">
      <c r="B51" s="3" t="s">
        <v>183</v>
      </c>
      <c r="C51" s="427" t="s">
        <v>184</v>
      </c>
      <c r="D51" s="470">
        <v>585301</v>
      </c>
      <c r="E51" s="470">
        <v>586453</v>
      </c>
      <c r="F51" s="470">
        <v>659899</v>
      </c>
      <c r="G51" s="470">
        <v>935063.01860800001</v>
      </c>
      <c r="H51" s="462"/>
      <c r="I51" s="470">
        <v>912658.39640099998</v>
      </c>
      <c r="J51" s="470">
        <v>893940.87847800006</v>
      </c>
      <c r="K51" s="470">
        <v>887561</v>
      </c>
      <c r="L51" s="470">
        <v>908844.39369000006</v>
      </c>
      <c r="N51" s="470">
        <v>887612</v>
      </c>
      <c r="O51" s="470">
        <v>915462.49913300003</v>
      </c>
      <c r="P51" s="470">
        <v>897557.48363599996</v>
      </c>
      <c r="Q51" s="470">
        <v>905899.29270600004</v>
      </c>
      <c r="R51" s="462"/>
      <c r="S51" s="470">
        <v>870027.57672799996</v>
      </c>
      <c r="T51" s="470">
        <v>896522.91017100005</v>
      </c>
      <c r="U51" s="470">
        <v>903816.04353599995</v>
      </c>
      <c r="V51" s="470">
        <v>952737.14946800005</v>
      </c>
      <c r="W51" s="462"/>
      <c r="X51" s="470">
        <v>939525.61327700003</v>
      </c>
      <c r="Y51" s="470">
        <v>967587.31270600006</v>
      </c>
      <c r="Z51" s="470">
        <v>1004467.915938</v>
      </c>
      <c r="AA51" s="470">
        <v>931542.25665899995</v>
      </c>
      <c r="AB51" s="462"/>
      <c r="AC51" s="470">
        <v>1070367.3728789999</v>
      </c>
      <c r="AD51" s="470">
        <v>1016453.166356</v>
      </c>
      <c r="AE51" s="470">
        <v>1037608.191557</v>
      </c>
      <c r="AF51" s="470">
        <v>958924.11715299997</v>
      </c>
      <c r="AG51" s="462"/>
      <c r="AH51" s="470">
        <v>1012575.7144319999</v>
      </c>
      <c r="AI51" s="470">
        <v>1016058.371251</v>
      </c>
      <c r="AJ51" s="470">
        <v>1029807</v>
      </c>
      <c r="AK51" s="470">
        <v>986781.74317799998</v>
      </c>
      <c r="AL51" s="462"/>
      <c r="AM51" s="470">
        <v>948626.86487000005</v>
      </c>
      <c r="AN51" s="470">
        <v>1010739.686</v>
      </c>
      <c r="AO51" s="470">
        <v>1076992.0517849999</v>
      </c>
      <c r="AP51" s="470">
        <v>303813.54700000002</v>
      </c>
      <c r="AQ51" s="462"/>
      <c r="AR51" s="470">
        <v>303813.54692300002</v>
      </c>
      <c r="AS51" s="470">
        <v>303813.54692300002</v>
      </c>
      <c r="AT51" s="470">
        <v>307862.12824500003</v>
      </c>
      <c r="AU51" s="470">
        <v>248107.48904799999</v>
      </c>
      <c r="AV51" s="462"/>
      <c r="AW51" s="470">
        <v>248107.48904799999</v>
      </c>
      <c r="AX51" s="470">
        <v>248107.48904799999</v>
      </c>
      <c r="AY51" s="470">
        <v>248107.48904799999</v>
      </c>
      <c r="AZ51" s="470">
        <v>248107.48904799999</v>
      </c>
      <c r="BA51" s="462"/>
      <c r="BB51" s="470">
        <v>248107.48904799999</v>
      </c>
      <c r="BC51" s="470">
        <v>248107.48904799999</v>
      </c>
      <c r="BD51" s="470">
        <v>248107.48904799999</v>
      </c>
      <c r="BE51" s="470">
        <v>248107.48904799999</v>
      </c>
      <c r="BF51" s="462"/>
      <c r="BG51" s="463">
        <v>248107.48904799999</v>
      </c>
      <c r="BH51" s="470">
        <v>248107.48904799999</v>
      </c>
    </row>
    <row r="52" spans="2:62" ht="13.5" customHeight="1">
      <c r="B52" s="3" t="s">
        <v>185</v>
      </c>
      <c r="C52" s="427" t="s">
        <v>186</v>
      </c>
      <c r="D52" s="463">
        <v>67104</v>
      </c>
      <c r="E52" s="463">
        <v>67492</v>
      </c>
      <c r="F52" s="463">
        <v>74575</v>
      </c>
      <c r="G52" s="463">
        <v>136702.15439499999</v>
      </c>
      <c r="H52" s="462"/>
      <c r="I52" s="463">
        <v>136566.86623000001</v>
      </c>
      <c r="J52" s="463">
        <v>139660.35954199999</v>
      </c>
      <c r="K52" s="463">
        <v>144744</v>
      </c>
      <c r="L52" s="463">
        <v>177932.61580900001</v>
      </c>
      <c r="N52" s="463">
        <v>177970</v>
      </c>
      <c r="O52" s="463">
        <v>159067.54068899999</v>
      </c>
      <c r="P52" s="463">
        <v>147691.63926299999</v>
      </c>
      <c r="Q52" s="463">
        <v>131514.60252399999</v>
      </c>
      <c r="R52" s="462"/>
      <c r="S52" s="463">
        <v>128135.35408200001</v>
      </c>
      <c r="T52" s="463">
        <v>134294.33292700001</v>
      </c>
      <c r="U52" s="463">
        <v>131006.645817</v>
      </c>
      <c r="V52" s="463">
        <v>91545.982405999996</v>
      </c>
      <c r="W52" s="462"/>
      <c r="X52" s="463">
        <v>88405.770722000001</v>
      </c>
      <c r="Y52" s="463">
        <v>45185.771729</v>
      </c>
      <c r="Z52" s="463">
        <v>47053.752222000003</v>
      </c>
      <c r="AA52" s="463">
        <v>7559.8111609999996</v>
      </c>
      <c r="AB52" s="462"/>
      <c r="AC52" s="463">
        <v>7168.7457469999999</v>
      </c>
      <c r="AD52" s="463">
        <v>6952.3299340000003</v>
      </c>
      <c r="AE52" s="463">
        <v>6928.1204280000002</v>
      </c>
      <c r="AF52" s="463">
        <v>2188.7358479999998</v>
      </c>
      <c r="AG52" s="462"/>
      <c r="AH52" s="463">
        <v>2660.7984590000001</v>
      </c>
      <c r="AI52" s="463">
        <v>2784.556149</v>
      </c>
      <c r="AJ52" s="463">
        <v>2876</v>
      </c>
      <c r="AK52" s="463">
        <v>2584.8488790000001</v>
      </c>
      <c r="AL52" s="462"/>
      <c r="AM52" s="463">
        <v>604.08180100000004</v>
      </c>
      <c r="AN52" s="463">
        <v>604.08199999999999</v>
      </c>
      <c r="AO52" s="463">
        <v>604.08180100000004</v>
      </c>
      <c r="AP52" s="463"/>
      <c r="AQ52" s="462"/>
      <c r="AR52" s="463">
        <v>0</v>
      </c>
      <c r="AS52" s="463">
        <v>0</v>
      </c>
      <c r="AT52" s="463">
        <v>0</v>
      </c>
      <c r="AU52" s="463">
        <v>0</v>
      </c>
      <c r="AV52" s="462"/>
      <c r="AW52" s="463">
        <v>0</v>
      </c>
      <c r="AX52" s="463">
        <v>0</v>
      </c>
      <c r="AY52" s="463">
        <v>0</v>
      </c>
      <c r="AZ52" s="463">
        <v>10498.844675</v>
      </c>
      <c r="BA52" s="462"/>
      <c r="BB52" s="463">
        <v>15291.402109000001</v>
      </c>
      <c r="BC52" s="463">
        <v>21675.789830999998</v>
      </c>
      <c r="BD52" s="463">
        <v>33697.552636</v>
      </c>
      <c r="BE52" s="463">
        <v>39238.063299000001</v>
      </c>
      <c r="BF52" s="462"/>
      <c r="BG52" s="463">
        <v>46433.727321999999</v>
      </c>
      <c r="BH52" s="463">
        <v>63442.92211</v>
      </c>
    </row>
    <row r="53" spans="2:62" s="7" customFormat="1" ht="13.5" customHeight="1">
      <c r="B53" s="443" t="s">
        <v>188</v>
      </c>
      <c r="C53" s="428" t="s">
        <v>189</v>
      </c>
      <c r="D53" s="423">
        <f>SUM(D43:D52)</f>
        <v>8075431</v>
      </c>
      <c r="E53" s="423">
        <f>SUM(E43:E52)</f>
        <v>8036976</v>
      </c>
      <c r="F53" s="423">
        <f>SUM(F43:F52)</f>
        <v>8563835</v>
      </c>
      <c r="G53" s="423">
        <f>SUM(G43:G52)</f>
        <v>8761170.1454329994</v>
      </c>
      <c r="H53" s="462"/>
      <c r="I53" s="423">
        <f>SUM(I43:I52)</f>
        <v>8460536.7302120011</v>
      </c>
      <c r="J53" s="423">
        <f>SUM(J43:J52)</f>
        <v>8360722.7225959999</v>
      </c>
      <c r="K53" s="423">
        <f>SUM(K43:K52)</f>
        <v>8304015</v>
      </c>
      <c r="L53" s="423">
        <f>SUM(L43:L52)</f>
        <v>8607278.9803004898</v>
      </c>
      <c r="M53" s="462"/>
      <c r="N53" s="423">
        <f>SUM(N43:N52)</f>
        <v>8458883.6328499988</v>
      </c>
      <c r="O53" s="423">
        <f>SUM(O43:O52)</f>
        <v>8627078.5139260013</v>
      </c>
      <c r="P53" s="423">
        <f>SUM(P43:P52)</f>
        <v>8570800.024166001</v>
      </c>
      <c r="Q53" s="423">
        <f>SUM(Q43:Q52)</f>
        <v>8735698.2621580008</v>
      </c>
      <c r="R53" s="462"/>
      <c r="S53" s="423">
        <f>SUM(S43:S52)</f>
        <v>8550427.2500359993</v>
      </c>
      <c r="T53" s="423">
        <f>SUM(T43:T52)</f>
        <v>8658936.9114870001</v>
      </c>
      <c r="U53" s="423">
        <f>SUM(U43:U52)</f>
        <v>8751003.9025960006</v>
      </c>
      <c r="V53" s="423">
        <f>SUM(V43:V52)</f>
        <v>9115746.9853060003</v>
      </c>
      <c r="W53" s="462"/>
      <c r="X53" s="423">
        <f>SUM(X43:X52)</f>
        <v>9311851.4499779996</v>
      </c>
      <c r="Y53" s="423">
        <f>SUM(Y43:Y52)</f>
        <v>11009496.022481002</v>
      </c>
      <c r="Z53" s="423">
        <f>SUM(Z43:Z52)</f>
        <v>10546788.2019</v>
      </c>
      <c r="AA53" s="423">
        <f>SUM(AA43:AA52)</f>
        <v>9622481.367149001</v>
      </c>
      <c r="AB53" s="462"/>
      <c r="AC53" s="423">
        <f>SUM(AC43:AC52)</f>
        <v>10226650.967626002</v>
      </c>
      <c r="AD53" s="423">
        <f>SUM(AD43:AD52)</f>
        <v>10095047.199781001</v>
      </c>
      <c r="AE53" s="423">
        <f>SUM(AE43:AE52)</f>
        <v>10593708.369779</v>
      </c>
      <c r="AF53" s="423">
        <f>SUM(AF43:AF52)</f>
        <v>10384065.455757001</v>
      </c>
      <c r="AG53" s="462"/>
      <c r="AH53" s="423">
        <f>SUM(AH43:AH52)</f>
        <v>10756568.745799001</v>
      </c>
      <c r="AI53" s="423">
        <f>SUM(AI43:AI52)</f>
        <v>11003379.619676</v>
      </c>
      <c r="AJ53" s="423">
        <f>SUM(AJ43:AJ52)</f>
        <v>11486029</v>
      </c>
      <c r="AK53" s="423">
        <f>SUM(AK43:AK52)</f>
        <v>11346541.871933</v>
      </c>
      <c r="AL53" s="462"/>
      <c r="AM53" s="423">
        <f>+SUM(AM43:AM52)</f>
        <v>11485027.006563</v>
      </c>
      <c r="AN53" s="423">
        <f>+SUM(AN43:AN52)</f>
        <v>12142931.302999998</v>
      </c>
      <c r="AO53" s="423">
        <f>+SUM(AO43:AO52)</f>
        <v>12872296.655288998</v>
      </c>
      <c r="AP53" s="423">
        <f>+SUM(AP43:AP52)</f>
        <v>10364446.828033999</v>
      </c>
      <c r="AQ53" s="462"/>
      <c r="AR53" s="423">
        <f>+SUM(AR43:AR52)</f>
        <v>10643796.768212</v>
      </c>
      <c r="AS53" s="423">
        <f>+SUM(AS43:AS52)</f>
        <v>10649324.710497003</v>
      </c>
      <c r="AT53" s="423">
        <f>+SUM(AT43:AT52)</f>
        <v>10839347.271377001</v>
      </c>
      <c r="AU53" s="423">
        <f>+SUM(AU43:AU52)</f>
        <v>11125084.989696</v>
      </c>
      <c r="AV53" s="462"/>
      <c r="AW53" s="423">
        <f>+SUM(AW43:AW52)</f>
        <v>11154372.122812001</v>
      </c>
      <c r="AX53" s="423">
        <f>+SUM(AX43:AX52)</f>
        <v>11004608.965471001</v>
      </c>
      <c r="AY53" s="423">
        <f>+SUM(AY43:AY52)</f>
        <v>11301062.292557998</v>
      </c>
      <c r="AZ53" s="423">
        <f>+SUM(AZ43:AZ52)</f>
        <v>11549893.762548</v>
      </c>
      <c r="BA53" s="462"/>
      <c r="BB53" s="423">
        <f>+SUM(BB43:BB52)</f>
        <v>11547050.860766001</v>
      </c>
      <c r="BC53" s="423">
        <f>+SUM(BC43:BC52)</f>
        <v>11634580.737275003</v>
      </c>
      <c r="BD53" s="423">
        <f>+SUM(BD43:BD52)</f>
        <v>11042449.567569997</v>
      </c>
      <c r="BE53" s="423">
        <f>+SUM(BE43:BE52)</f>
        <v>11913314.527843002</v>
      </c>
      <c r="BF53" s="462"/>
      <c r="BG53" s="423">
        <f>+SUM(BG43:BG52)</f>
        <v>11769786.618061002</v>
      </c>
      <c r="BH53" s="423">
        <f>+SUM(BH43:BH52)</f>
        <v>11785737.323167002</v>
      </c>
      <c r="BI53" s="810"/>
      <c r="BJ53" s="810"/>
    </row>
    <row r="54" spans="2:62" ht="8" customHeight="1">
      <c r="B54" s="461"/>
      <c r="C54" s="429"/>
      <c r="H54" s="462"/>
      <c r="M54" s="462"/>
      <c r="R54" s="462"/>
      <c r="W54" s="462"/>
      <c r="AB54" s="462"/>
      <c r="AG54" s="462"/>
      <c r="AL54" s="462"/>
      <c r="AQ54" s="462"/>
      <c r="AV54" s="462"/>
      <c r="BA54" s="462"/>
      <c r="BF54" s="462"/>
    </row>
    <row r="55" spans="2:62" ht="13.5" customHeight="1">
      <c r="B55" s="3" t="s">
        <v>190</v>
      </c>
      <c r="C55" s="427" t="s">
        <v>191</v>
      </c>
      <c r="D55" s="470">
        <v>350579</v>
      </c>
      <c r="E55" s="470">
        <v>217836</v>
      </c>
      <c r="F55" s="470">
        <v>286915</v>
      </c>
      <c r="G55" s="470">
        <v>431914.13526700001</v>
      </c>
      <c r="I55" s="470">
        <v>400729.72459499998</v>
      </c>
      <c r="J55" s="470">
        <v>233631.74661</v>
      </c>
      <c r="K55" s="470">
        <v>282218</v>
      </c>
      <c r="L55" s="470">
        <v>365258</v>
      </c>
      <c r="N55" s="470">
        <v>437892</v>
      </c>
      <c r="O55" s="470">
        <v>284860.07214900001</v>
      </c>
      <c r="P55" s="470">
        <v>279445.912877</v>
      </c>
      <c r="Q55" s="470">
        <v>174624.49168000001</v>
      </c>
      <c r="S55" s="470">
        <v>214551.90422900001</v>
      </c>
      <c r="T55" s="470">
        <v>193772.72993599999</v>
      </c>
      <c r="U55" s="470">
        <v>285120.13761999999</v>
      </c>
      <c r="V55" s="470">
        <v>444621.68786900002</v>
      </c>
      <c r="W55" s="462"/>
      <c r="X55" s="470">
        <v>254145.965428</v>
      </c>
      <c r="Y55" s="470">
        <v>447875.379418</v>
      </c>
      <c r="Z55" s="470">
        <v>506365.22323900001</v>
      </c>
      <c r="AA55" s="470">
        <v>384672.03404300002</v>
      </c>
      <c r="AB55" s="462"/>
      <c r="AC55" s="470">
        <v>505808.808188</v>
      </c>
      <c r="AD55" s="470">
        <v>576094.32112600002</v>
      </c>
      <c r="AE55" s="470">
        <v>372786.178074</v>
      </c>
      <c r="AF55" s="470">
        <v>399547.20482400001</v>
      </c>
      <c r="AG55" s="462"/>
      <c r="AH55" s="470">
        <v>283111.86236899998</v>
      </c>
      <c r="AI55" s="470">
        <v>236749.18861899999</v>
      </c>
      <c r="AJ55" s="470">
        <v>261411</v>
      </c>
      <c r="AK55" s="470">
        <v>252799.34766999999</v>
      </c>
      <c r="AL55" s="462"/>
      <c r="AM55" s="470">
        <v>288213.42218499997</v>
      </c>
      <c r="AN55" s="470">
        <v>160085.304</v>
      </c>
      <c r="AO55" s="470">
        <v>208156.78346999999</v>
      </c>
      <c r="AP55" s="470">
        <v>211739.34099999999</v>
      </c>
      <c r="AQ55" s="462"/>
      <c r="AR55" s="470">
        <v>270293.79378900002</v>
      </c>
      <c r="AS55" s="470">
        <v>224496.43299999999</v>
      </c>
      <c r="AT55" s="470">
        <v>116410.05613</v>
      </c>
      <c r="AU55" s="470">
        <v>556498.12571399997</v>
      </c>
      <c r="AV55" s="462"/>
      <c r="AW55" s="470">
        <v>585052.15425499994</v>
      </c>
      <c r="AX55" s="470">
        <v>334391.77544</v>
      </c>
      <c r="AY55" s="470">
        <v>262870.58044699999</v>
      </c>
      <c r="AZ55" s="470">
        <v>215728.38131999999</v>
      </c>
      <c r="BA55" s="462"/>
      <c r="BB55" s="470">
        <v>210237.138187</v>
      </c>
      <c r="BC55" s="470">
        <v>249815.244343</v>
      </c>
      <c r="BD55" s="470">
        <v>764254.97681599995</v>
      </c>
      <c r="BE55" s="470">
        <v>284327.265181</v>
      </c>
      <c r="BF55" s="462"/>
      <c r="BG55" s="470">
        <v>416352.834424</v>
      </c>
      <c r="BH55" s="470">
        <v>300842.39505300001</v>
      </c>
    </row>
    <row r="56" spans="2:62" ht="13.5" customHeight="1">
      <c r="B56" s="3" t="s">
        <v>181</v>
      </c>
      <c r="C56" s="427" t="s">
        <v>182</v>
      </c>
      <c r="D56" s="470">
        <v>45341</v>
      </c>
      <c r="E56" s="470">
        <v>35170</v>
      </c>
      <c r="F56" s="470">
        <v>25669</v>
      </c>
      <c r="G56" s="470">
        <v>118918.244379</v>
      </c>
      <c r="I56" s="470">
        <v>136690.468219</v>
      </c>
      <c r="J56" s="470">
        <v>93209.579557000005</v>
      </c>
      <c r="K56" s="470">
        <v>74941.571068999998</v>
      </c>
      <c r="L56" s="470">
        <v>57838</v>
      </c>
      <c r="N56" s="470">
        <v>30849</v>
      </c>
      <c r="O56" s="470">
        <v>17323.073154000002</v>
      </c>
      <c r="P56" s="470">
        <v>73745.731786999997</v>
      </c>
      <c r="Q56" s="470">
        <v>95564.711637999993</v>
      </c>
      <c r="S56" s="470">
        <v>54399.022914000001</v>
      </c>
      <c r="T56" s="470">
        <v>53344.876268</v>
      </c>
      <c r="U56" s="470">
        <v>46578.083315999997</v>
      </c>
      <c r="V56" s="470">
        <v>79619.895892999994</v>
      </c>
      <c r="W56" s="462"/>
      <c r="X56" s="470">
        <v>90784.966</v>
      </c>
      <c r="Y56" s="470">
        <v>81265.395923000004</v>
      </c>
      <c r="Z56" s="470">
        <v>47246.470719999998</v>
      </c>
      <c r="AA56" s="470">
        <v>42191.032832999997</v>
      </c>
      <c r="AB56" s="462"/>
      <c r="AC56" s="470">
        <v>36339.972794000001</v>
      </c>
      <c r="AD56" s="470">
        <v>58823.339586000002</v>
      </c>
      <c r="AE56" s="470">
        <v>68142.146859999993</v>
      </c>
      <c r="AF56" s="470">
        <v>59137.182973000003</v>
      </c>
      <c r="AG56" s="462"/>
      <c r="AH56" s="470">
        <v>56429.676371000001</v>
      </c>
      <c r="AI56" s="470">
        <v>35141.084627999997</v>
      </c>
      <c r="AJ56" s="470">
        <v>23549</v>
      </c>
      <c r="AK56" s="470">
        <v>55189</v>
      </c>
      <c r="AL56" s="462"/>
      <c r="AM56" s="470">
        <v>32.299588999999997</v>
      </c>
      <c r="AN56" s="470">
        <v>72209.001000000004</v>
      </c>
      <c r="AO56" s="470">
        <v>65510.920510000004</v>
      </c>
      <c r="AP56" s="470">
        <v>46752.021000000001</v>
      </c>
      <c r="AQ56" s="462"/>
      <c r="AR56" s="470">
        <v>27185.976426000001</v>
      </c>
      <c r="AS56" s="470">
        <v>16408.919999999998</v>
      </c>
      <c r="AT56" s="470">
        <v>59800.607443000001</v>
      </c>
      <c r="AU56" s="470">
        <v>56022.532662999998</v>
      </c>
      <c r="AV56" s="462"/>
      <c r="AW56" s="470">
        <v>46342.643791000002</v>
      </c>
      <c r="AX56" s="470">
        <v>38889.038289999997</v>
      </c>
      <c r="AY56" s="470">
        <v>29917.914301000001</v>
      </c>
      <c r="AZ56" s="470">
        <v>136557.967837</v>
      </c>
      <c r="BA56" s="462"/>
      <c r="BB56" s="470">
        <v>122434.760824</v>
      </c>
      <c r="BC56" s="470">
        <v>118949.401549</v>
      </c>
      <c r="BD56" s="470">
        <v>115351.85211599999</v>
      </c>
      <c r="BE56" s="470">
        <v>115279.89808299999</v>
      </c>
      <c r="BF56" s="462"/>
      <c r="BG56" s="470">
        <v>103498.33046700001</v>
      </c>
      <c r="BH56" s="470">
        <v>105413.724539</v>
      </c>
    </row>
    <row r="57" spans="2:62" ht="13.5" customHeight="1">
      <c r="B57" s="3" t="s">
        <v>192</v>
      </c>
      <c r="C57" s="427" t="s">
        <v>193</v>
      </c>
      <c r="D57" s="463">
        <v>0</v>
      </c>
      <c r="E57" s="463">
        <v>0</v>
      </c>
      <c r="F57" s="463">
        <v>0</v>
      </c>
      <c r="G57" s="463">
        <v>0</v>
      </c>
      <c r="I57" s="463">
        <v>0</v>
      </c>
      <c r="J57" s="463">
        <v>0</v>
      </c>
      <c r="K57" s="463">
        <v>0</v>
      </c>
      <c r="L57" s="463">
        <v>0</v>
      </c>
      <c r="N57" s="463">
        <v>0</v>
      </c>
      <c r="O57" s="463">
        <v>0</v>
      </c>
      <c r="P57" s="463">
        <v>0</v>
      </c>
      <c r="Q57" s="463">
        <v>0</v>
      </c>
      <c r="S57" s="463">
        <v>0</v>
      </c>
      <c r="T57" s="463">
        <v>0</v>
      </c>
      <c r="U57" s="463">
        <v>0</v>
      </c>
      <c r="V57" s="463">
        <v>0</v>
      </c>
      <c r="W57" s="462"/>
      <c r="X57" s="463">
        <v>0</v>
      </c>
      <c r="Y57" s="463">
        <v>0</v>
      </c>
      <c r="Z57" s="463">
        <v>0</v>
      </c>
      <c r="AA57" s="463">
        <v>0</v>
      </c>
      <c r="AB57" s="462"/>
      <c r="AC57" s="463">
        <v>0</v>
      </c>
      <c r="AD57" s="463">
        <v>0</v>
      </c>
      <c r="AE57" s="463">
        <v>0</v>
      </c>
      <c r="AF57" s="463">
        <v>0</v>
      </c>
      <c r="AG57" s="462"/>
      <c r="AH57" s="463">
        <v>6560.2612950000002</v>
      </c>
      <c r="AI57" s="463">
        <v>8945.4750719999993</v>
      </c>
      <c r="AJ57" s="463">
        <v>11120</v>
      </c>
      <c r="AK57" s="463">
        <v>1591.8509750000001</v>
      </c>
      <c r="AL57" s="462"/>
      <c r="AM57" s="463">
        <v>74179.006041000001</v>
      </c>
      <c r="AN57" s="463">
        <v>32.299999999999997</v>
      </c>
      <c r="AO57" s="463">
        <v>0</v>
      </c>
      <c r="AP57" s="463">
        <v>0</v>
      </c>
      <c r="AQ57" s="462"/>
      <c r="AR57" s="463" t="s">
        <v>180</v>
      </c>
      <c r="AS57" s="463" t="s">
        <v>180</v>
      </c>
      <c r="AT57" s="463" t="s">
        <v>180</v>
      </c>
      <c r="AU57" s="463">
        <v>13691.338886</v>
      </c>
      <c r="AV57" s="462"/>
      <c r="AW57" s="463">
        <v>15598.652921000001</v>
      </c>
      <c r="AX57" s="463">
        <v>13709.509204</v>
      </c>
      <c r="AY57" s="463">
        <v>14181.981701999999</v>
      </c>
      <c r="AZ57" s="463">
        <v>11545.316108999999</v>
      </c>
      <c r="BA57" s="462"/>
      <c r="BB57" s="463">
        <v>5276.1121270000003</v>
      </c>
      <c r="BC57" s="463">
        <v>1243.5812800000001</v>
      </c>
      <c r="BD57" s="463">
        <v>16186.470587</v>
      </c>
      <c r="BE57" s="463">
        <v>5799.5847889999995</v>
      </c>
      <c r="BF57" s="462"/>
      <c r="BG57" s="463">
        <v>3267.9563469999998</v>
      </c>
      <c r="BH57" s="463">
        <v>872.80041900000003</v>
      </c>
    </row>
    <row r="58" spans="2:62" ht="13.5" customHeight="1">
      <c r="B58" s="3" t="s">
        <v>194</v>
      </c>
      <c r="C58" s="427" t="s">
        <v>195</v>
      </c>
      <c r="D58" s="470">
        <v>486209</v>
      </c>
      <c r="E58" s="470">
        <v>529676</v>
      </c>
      <c r="F58" s="470">
        <v>553934</v>
      </c>
      <c r="G58" s="470">
        <v>609100</v>
      </c>
      <c r="I58" s="470">
        <v>882718.27753299999</v>
      </c>
      <c r="J58" s="470">
        <v>760804.68262600002</v>
      </c>
      <c r="K58" s="470">
        <v>631846</v>
      </c>
      <c r="L58" s="470">
        <v>499210.43415901001</v>
      </c>
      <c r="N58" s="470">
        <v>633353</v>
      </c>
      <c r="O58" s="470">
        <v>497249</v>
      </c>
      <c r="P58" s="470">
        <v>515520.190596</v>
      </c>
      <c r="Q58" s="470">
        <v>516035.57721244002</v>
      </c>
      <c r="S58" s="470">
        <v>502814.86723999999</v>
      </c>
      <c r="T58" s="470">
        <v>524849.92769799998</v>
      </c>
      <c r="U58" s="470">
        <v>515233.35180900001</v>
      </c>
      <c r="V58" s="470">
        <v>526120.13315400004</v>
      </c>
      <c r="W58" s="462"/>
      <c r="X58" s="470">
        <v>485831.04434700002</v>
      </c>
      <c r="Y58" s="470">
        <v>583353.95062999998</v>
      </c>
      <c r="Z58" s="470">
        <v>658934.19593299995</v>
      </c>
      <c r="AA58" s="470">
        <v>1123732.526637</v>
      </c>
      <c r="AB58" s="462"/>
      <c r="AC58" s="470">
        <v>1212757.280976</v>
      </c>
      <c r="AD58" s="470">
        <v>1091370.5648950001</v>
      </c>
      <c r="AE58" s="470">
        <v>715010.16149500001</v>
      </c>
      <c r="AF58" s="470">
        <v>599487.20338800002</v>
      </c>
      <c r="AG58" s="462"/>
      <c r="AH58" s="470">
        <v>746317.86789148196</v>
      </c>
      <c r="AI58" s="470">
        <v>709535.77000200003</v>
      </c>
      <c r="AJ58" s="470">
        <v>712273</v>
      </c>
      <c r="AK58" s="470">
        <v>829557</v>
      </c>
      <c r="AL58" s="462"/>
      <c r="AM58" s="470">
        <v>795339.70747499994</v>
      </c>
      <c r="AN58" s="470">
        <v>796482.66299999994</v>
      </c>
      <c r="AO58" s="470">
        <v>897476.96744399995</v>
      </c>
      <c r="AP58" s="470">
        <v>1161165.591</v>
      </c>
      <c r="AQ58" s="462"/>
      <c r="AR58" s="470">
        <v>899707.40507400001</v>
      </c>
      <c r="AS58" s="470">
        <v>947594.66899999999</v>
      </c>
      <c r="AT58" s="470">
        <v>1527867.9303590001</v>
      </c>
      <c r="AU58" s="470">
        <v>1690173.242478</v>
      </c>
      <c r="AV58" s="462"/>
      <c r="AW58" s="470">
        <v>1683603.0778679999</v>
      </c>
      <c r="AX58" s="470">
        <v>1827248.980491</v>
      </c>
      <c r="AY58" s="470">
        <v>1997927.8130340001</v>
      </c>
      <c r="AZ58" s="470">
        <v>2544286.849862</v>
      </c>
      <c r="BA58" s="462"/>
      <c r="BB58" s="470">
        <v>2457945.9650070001</v>
      </c>
      <c r="BC58" s="470">
        <v>2256459.9891639999</v>
      </c>
      <c r="BD58" s="470">
        <v>1918408.783274</v>
      </c>
      <c r="BE58" s="470">
        <v>1425463.464073</v>
      </c>
      <c r="BF58" s="462"/>
      <c r="BG58" s="470">
        <v>1334812.75009</v>
      </c>
      <c r="BH58" s="470">
        <v>1330372.7218579999</v>
      </c>
    </row>
    <row r="59" spans="2:62" ht="13.5" customHeight="1">
      <c r="B59" s="3" t="s">
        <v>196</v>
      </c>
      <c r="C59" s="427" t="s">
        <v>197</v>
      </c>
      <c r="D59" s="463">
        <v>102118</v>
      </c>
      <c r="E59" s="463">
        <v>119839</v>
      </c>
      <c r="F59" s="463">
        <v>124423</v>
      </c>
      <c r="G59" s="463">
        <v>156275.13605299999</v>
      </c>
      <c r="I59" s="463">
        <v>153157.374102</v>
      </c>
      <c r="J59" s="463">
        <v>133948.33947199999</v>
      </c>
      <c r="K59" s="463">
        <v>139882.314962</v>
      </c>
      <c r="L59" s="463">
        <v>137907.26478500001</v>
      </c>
      <c r="N59" s="463">
        <v>152080</v>
      </c>
      <c r="O59" s="463">
        <v>182682.64271300001</v>
      </c>
      <c r="P59" s="463">
        <v>185311.39490399999</v>
      </c>
      <c r="Q59" s="463">
        <v>174924.493311</v>
      </c>
      <c r="S59" s="463">
        <v>206605.14097899999</v>
      </c>
      <c r="T59" s="463">
        <v>240529.59159500001</v>
      </c>
      <c r="U59" s="463">
        <v>224486.831232</v>
      </c>
      <c r="V59" s="463">
        <v>255699.90656900001</v>
      </c>
      <c r="W59" s="462"/>
      <c r="X59" s="463">
        <v>273111.50927899999</v>
      </c>
      <c r="Y59" s="463">
        <v>311873.63045</v>
      </c>
      <c r="Z59" s="463">
        <v>226245.71462899999</v>
      </c>
      <c r="AA59" s="463">
        <v>180210.71637800001</v>
      </c>
      <c r="AB59" s="462"/>
      <c r="AC59" s="463">
        <v>221393.09013500001</v>
      </c>
      <c r="AD59" s="463">
        <v>229634.210719</v>
      </c>
      <c r="AE59" s="463">
        <v>265853.19010900002</v>
      </c>
      <c r="AF59" s="463">
        <v>167135.92868300001</v>
      </c>
      <c r="AG59" s="462"/>
      <c r="AH59" s="463">
        <v>178356.972228</v>
      </c>
      <c r="AI59" s="463">
        <v>147738.12940899999</v>
      </c>
      <c r="AJ59" s="463">
        <v>153827</v>
      </c>
      <c r="AK59" s="463">
        <v>133104.31508900001</v>
      </c>
      <c r="AL59" s="462"/>
      <c r="AM59" s="463">
        <v>139821.328771</v>
      </c>
      <c r="AN59" s="463">
        <v>168652.23199999999</v>
      </c>
      <c r="AO59" s="463">
        <v>186736.68685100001</v>
      </c>
      <c r="AP59" s="463">
        <v>142036.12100000001</v>
      </c>
      <c r="AQ59" s="462"/>
      <c r="AR59" s="463">
        <v>134757.44453400001</v>
      </c>
      <c r="AS59" s="463">
        <v>155810.98300000001</v>
      </c>
      <c r="AT59" s="463">
        <v>140434.147077</v>
      </c>
      <c r="AU59" s="463">
        <v>128678.583957</v>
      </c>
      <c r="AV59" s="462"/>
      <c r="AW59" s="463">
        <v>154453.031154</v>
      </c>
      <c r="AX59" s="463">
        <v>203773.458323</v>
      </c>
      <c r="AY59" s="463">
        <v>206119.15632800001</v>
      </c>
      <c r="AZ59" s="463">
        <v>203785.18746799999</v>
      </c>
      <c r="BA59" s="462"/>
      <c r="BB59" s="463">
        <v>189196.14280999999</v>
      </c>
      <c r="BC59" s="463">
        <v>180388.931018</v>
      </c>
      <c r="BD59" s="463">
        <v>161686.219259</v>
      </c>
      <c r="BE59" s="463">
        <v>146148.264834</v>
      </c>
      <c r="BF59" s="462"/>
      <c r="BG59" s="463">
        <v>138292.683246</v>
      </c>
      <c r="BH59" s="463">
        <v>133449.52906199999</v>
      </c>
    </row>
    <row r="60" spans="2:62" ht="13.5" customHeight="1">
      <c r="B60" s="3" t="s">
        <v>198</v>
      </c>
      <c r="C60" s="427" t="s">
        <v>199</v>
      </c>
      <c r="D60" s="470">
        <v>49413</v>
      </c>
      <c r="E60" s="470">
        <v>180490</v>
      </c>
      <c r="F60" s="470">
        <v>199427</v>
      </c>
      <c r="G60" s="470">
        <v>58915.287859999997</v>
      </c>
      <c r="I60" s="470">
        <v>97275.875830999998</v>
      </c>
      <c r="J60" s="470">
        <v>194561.600706</v>
      </c>
      <c r="K60" s="470">
        <v>189356</v>
      </c>
      <c r="L60" s="470">
        <v>49339.369669</v>
      </c>
      <c r="N60" s="470">
        <v>78307</v>
      </c>
      <c r="O60" s="470">
        <v>162902.68833599999</v>
      </c>
      <c r="P60" s="470">
        <v>182776.52632500001</v>
      </c>
      <c r="Q60" s="470">
        <v>67964.868109999996</v>
      </c>
      <c r="S60" s="470">
        <v>84941.148505000005</v>
      </c>
      <c r="T60" s="470">
        <v>157637.731547</v>
      </c>
      <c r="U60" s="470">
        <v>181015.74002</v>
      </c>
      <c r="V60" s="470">
        <v>75360.636551999996</v>
      </c>
      <c r="W60" s="462"/>
      <c r="X60" s="470">
        <v>95913.454452000005</v>
      </c>
      <c r="Y60" s="470">
        <v>155867.83547799999</v>
      </c>
      <c r="Z60" s="470">
        <v>161424.62130299999</v>
      </c>
      <c r="AA60" s="470">
        <v>25054.135667999999</v>
      </c>
      <c r="AB60" s="462"/>
      <c r="AC60" s="470">
        <v>59051.965736999999</v>
      </c>
      <c r="AD60" s="470">
        <v>96345.352654999995</v>
      </c>
      <c r="AE60" s="470">
        <v>123651.83581400001</v>
      </c>
      <c r="AF60" s="470">
        <v>24079.473662</v>
      </c>
      <c r="AG60" s="462"/>
      <c r="AH60" s="470">
        <v>59026.648480000003</v>
      </c>
      <c r="AI60" s="470">
        <v>108427.719604</v>
      </c>
      <c r="AJ60" s="470">
        <v>152460</v>
      </c>
      <c r="AK60" s="470">
        <v>47416.467079000002</v>
      </c>
      <c r="AL60" s="462"/>
      <c r="AM60" s="470">
        <v>87315.692261000004</v>
      </c>
      <c r="AN60" s="470">
        <v>129170.96400000001</v>
      </c>
      <c r="AO60" s="470">
        <v>215984.16200000001</v>
      </c>
      <c r="AP60" s="470">
        <v>81624.998000000007</v>
      </c>
      <c r="AQ60" s="462"/>
      <c r="AR60" s="470">
        <v>102968.501648</v>
      </c>
      <c r="AS60" s="470">
        <v>129480.029744</v>
      </c>
      <c r="AT60" s="470">
        <v>190350.88751900001</v>
      </c>
      <c r="AU60" s="470">
        <v>118335.916348</v>
      </c>
      <c r="AV60" s="462"/>
      <c r="AW60" s="470">
        <v>169475.92199500001</v>
      </c>
      <c r="AX60" s="470">
        <v>260170.43598000001</v>
      </c>
      <c r="AY60" s="470">
        <v>197054.70474399999</v>
      </c>
      <c r="AZ60" s="470">
        <v>176070.21895099999</v>
      </c>
      <c r="BA60" s="462"/>
      <c r="BB60" s="470">
        <v>235088.436331</v>
      </c>
      <c r="BC60" s="470">
        <v>321632.35724899999</v>
      </c>
      <c r="BD60" s="470">
        <v>416789.84212400002</v>
      </c>
      <c r="BE60" s="470">
        <v>190065.26217100001</v>
      </c>
      <c r="BF60" s="462"/>
      <c r="BG60" s="470">
        <v>292487.2733</v>
      </c>
      <c r="BH60" s="470">
        <v>325664.42874900001</v>
      </c>
    </row>
    <row r="61" spans="2:62" ht="13.5" customHeight="1">
      <c r="B61" s="3" t="s">
        <v>200</v>
      </c>
      <c r="C61" s="427" t="s">
        <v>201</v>
      </c>
      <c r="D61" s="463">
        <v>0</v>
      </c>
      <c r="E61" s="463">
        <v>0</v>
      </c>
      <c r="F61" s="463">
        <v>0</v>
      </c>
      <c r="G61" s="463">
        <v>0</v>
      </c>
      <c r="I61" s="463">
        <v>0</v>
      </c>
      <c r="J61" s="463">
        <v>0</v>
      </c>
      <c r="K61" s="463">
        <v>0</v>
      </c>
      <c r="L61" s="463">
        <v>0</v>
      </c>
      <c r="N61" s="463">
        <v>0</v>
      </c>
      <c r="O61" s="463">
        <v>0</v>
      </c>
      <c r="P61" s="463">
        <v>0</v>
      </c>
      <c r="Q61" s="463">
        <v>0</v>
      </c>
      <c r="S61" s="463">
        <v>0</v>
      </c>
      <c r="T61" s="463">
        <v>0</v>
      </c>
      <c r="U61" s="463">
        <v>0</v>
      </c>
      <c r="V61" s="463">
        <v>0</v>
      </c>
      <c r="W61" s="462"/>
      <c r="X61" s="463">
        <v>0</v>
      </c>
      <c r="Y61" s="463">
        <v>0</v>
      </c>
      <c r="Z61" s="463">
        <v>0</v>
      </c>
      <c r="AA61" s="463">
        <v>0</v>
      </c>
      <c r="AB61" s="462"/>
      <c r="AC61" s="463">
        <v>0</v>
      </c>
      <c r="AD61" s="463">
        <v>0</v>
      </c>
      <c r="AE61" s="463">
        <v>0</v>
      </c>
      <c r="AF61" s="435">
        <v>177207.05678499999</v>
      </c>
      <c r="AG61" s="462"/>
      <c r="AH61" s="435">
        <v>186859.18949600001</v>
      </c>
      <c r="AI61" s="435">
        <v>177542.84898499999</v>
      </c>
      <c r="AJ61" s="435">
        <v>173444</v>
      </c>
      <c r="AK61" s="435">
        <v>15289.566233</v>
      </c>
      <c r="AL61" s="462"/>
      <c r="AM61" s="435">
        <v>13584.912477</v>
      </c>
      <c r="AN61" s="435">
        <v>15522.69</v>
      </c>
      <c r="AO61" s="435">
        <v>13854.040595</v>
      </c>
      <c r="AP61" s="435">
        <v>2926204.9040000001</v>
      </c>
      <c r="AQ61" s="462"/>
      <c r="AR61" s="435">
        <v>2774907.1846449999</v>
      </c>
      <c r="AS61" s="435">
        <v>2442779.6603020001</v>
      </c>
      <c r="AT61" s="435">
        <v>2385902.0201960001</v>
      </c>
      <c r="AU61" s="435">
        <v>66320.808625000005</v>
      </c>
      <c r="AV61" s="462"/>
      <c r="AW61" s="435">
        <v>66147.324804999997</v>
      </c>
      <c r="AX61" s="435">
        <v>243822.30196400001</v>
      </c>
      <c r="AY61" s="435">
        <v>216718.224713</v>
      </c>
      <c r="AZ61" s="435">
        <v>274298.96781200002</v>
      </c>
      <c r="BA61" s="462"/>
      <c r="BB61" s="435">
        <v>167033.508523</v>
      </c>
      <c r="BC61" s="435">
        <v>165442.93768199999</v>
      </c>
      <c r="BD61" s="435">
        <v>125378.769384</v>
      </c>
      <c r="BE61" s="435">
        <v>121146.807528</v>
      </c>
      <c r="BF61" s="462"/>
      <c r="BG61" s="435">
        <v>150933.97406400001</v>
      </c>
      <c r="BH61" s="435">
        <v>942874.32953800005</v>
      </c>
    </row>
    <row r="62" spans="2:62" s="7" customFormat="1" ht="13.5" customHeight="1">
      <c r="B62" s="443" t="s">
        <v>202</v>
      </c>
      <c r="C62" s="428" t="s">
        <v>203</v>
      </c>
      <c r="D62" s="423">
        <f>SUM(D55:D61)</f>
        <v>1033660</v>
      </c>
      <c r="E62" s="423">
        <f>SUM(E55:E61)</f>
        <v>1083011</v>
      </c>
      <c r="F62" s="423">
        <f>SUM(F55:F61)</f>
        <v>1190368</v>
      </c>
      <c r="G62" s="423">
        <f>SUM(G55:G61)</f>
        <v>1375122.8035590001</v>
      </c>
      <c r="H62" s="462"/>
      <c r="I62" s="423">
        <f>SUM(I55:I61)</f>
        <v>1670571.7202799998</v>
      </c>
      <c r="J62" s="423">
        <f>SUM(J55:J61)</f>
        <v>1416155.948971</v>
      </c>
      <c r="K62" s="423">
        <f>SUM(K55:K61)</f>
        <v>1318243.8860309999</v>
      </c>
      <c r="L62" s="423">
        <f>SUM(L55:L61)</f>
        <v>1109553.0686130098</v>
      </c>
      <c r="M62" s="462"/>
      <c r="N62" s="423">
        <f>SUM(N55:N61)</f>
        <v>1332481</v>
      </c>
      <c r="O62" s="423">
        <f>SUM(O55:O61)</f>
        <v>1145017.4763520001</v>
      </c>
      <c r="P62" s="423">
        <f>SUM(P55:P61)</f>
        <v>1236799.7564890001</v>
      </c>
      <c r="Q62" s="423">
        <f>SUM(Q55:Q61)</f>
        <v>1029114.14195144</v>
      </c>
      <c r="R62" s="462"/>
      <c r="S62" s="423">
        <f>SUM(S55:S61)</f>
        <v>1063312.083867</v>
      </c>
      <c r="T62" s="423">
        <f>SUM(T55:T61)</f>
        <v>1170134.8570439999</v>
      </c>
      <c r="U62" s="423">
        <f>SUM(U55:U61)</f>
        <v>1252434.1439969998</v>
      </c>
      <c r="V62" s="423">
        <f>SUM(V55:V61)</f>
        <v>1381422.2600370001</v>
      </c>
      <c r="W62" s="462"/>
      <c r="X62" s="423">
        <f>SUM(X55:X61)</f>
        <v>1199786.9395059999</v>
      </c>
      <c r="Y62" s="423">
        <f>SUM(Y55:Y61)</f>
        <v>1580236.1918989997</v>
      </c>
      <c r="Z62" s="423">
        <f>SUM(Z55:Z61)</f>
        <v>1600216.2258240001</v>
      </c>
      <c r="AA62" s="423">
        <f>SUM(AA55:AA61)</f>
        <v>1755860.4455590001</v>
      </c>
      <c r="AB62" s="462"/>
      <c r="AC62" s="423">
        <f>SUM(AC55:AC61)</f>
        <v>2035351.1178300001</v>
      </c>
      <c r="AD62" s="423">
        <f>SUM(AD55:AD61)</f>
        <v>2052267.7889810002</v>
      </c>
      <c r="AE62" s="423">
        <f>SUM(AE55:AE61)</f>
        <v>1545443.5123520002</v>
      </c>
      <c r="AF62" s="423">
        <f>SUM(AF55:AF61)</f>
        <v>1426594.0503149999</v>
      </c>
      <c r="AG62" s="462"/>
      <c r="AH62" s="423">
        <f>SUM(AH55:AH61)</f>
        <v>1516662.4781304819</v>
      </c>
      <c r="AI62" s="423">
        <f>SUM(AI55:AI61)</f>
        <v>1424080.2163190001</v>
      </c>
      <c r="AJ62" s="423">
        <f>SUM(AJ55:AJ61)</f>
        <v>1488084</v>
      </c>
      <c r="AK62" s="423">
        <f>+SUM(AK55:AK61)</f>
        <v>1334947.5470459999</v>
      </c>
      <c r="AL62" s="462"/>
      <c r="AM62" s="423">
        <f>+SUM(AM55:AM61)</f>
        <v>1398486.3687989998</v>
      </c>
      <c r="AN62" s="423">
        <f>+SUM(AN55:AN61)</f>
        <v>1342155.1539999999</v>
      </c>
      <c r="AO62" s="423">
        <f>+SUM(AO55:AO61)</f>
        <v>1587719.5608699999</v>
      </c>
      <c r="AP62" s="423">
        <f>+SUM(AP55:AP61)</f>
        <v>4569522.9759999998</v>
      </c>
      <c r="AQ62" s="462"/>
      <c r="AR62" s="423">
        <f>+SUM(AR55:AR61)</f>
        <v>4209820.3061159998</v>
      </c>
      <c r="AS62" s="423">
        <f>+SUM(AS55:AS61)</f>
        <v>3916570.6950460002</v>
      </c>
      <c r="AT62" s="423">
        <f>+SUM(AT55:AT61)</f>
        <v>4420765.648724</v>
      </c>
      <c r="AU62" s="423">
        <f>+SUM(AU55:AU61)</f>
        <v>2629720.5486710002</v>
      </c>
      <c r="AV62" s="462"/>
      <c r="AW62" s="423">
        <f>+SUM(AW55:AW61)</f>
        <v>2720672.8067890001</v>
      </c>
      <c r="AX62" s="423">
        <f>+SUM(AX55:AX61)</f>
        <v>2922005.499692</v>
      </c>
      <c r="AY62" s="423">
        <f>+SUM(AY55:AY61)</f>
        <v>2924790.3752690004</v>
      </c>
      <c r="AZ62" s="423">
        <f>+SUM(AZ55:AZ61)</f>
        <v>3562272.8893589992</v>
      </c>
      <c r="BA62" s="462"/>
      <c r="BB62" s="423">
        <f>+SUM(BB55:BB61)</f>
        <v>3387212.0638090004</v>
      </c>
      <c r="BC62" s="423">
        <f>+SUM(BC55:BC61)</f>
        <v>3293932.4422849999</v>
      </c>
      <c r="BD62" s="423">
        <f>+SUM(BD55:BD61)</f>
        <v>3518056.9135600002</v>
      </c>
      <c r="BE62" s="423">
        <f>+SUM(BE55:BE61)</f>
        <v>2288230.5466589998</v>
      </c>
      <c r="BF62" s="462"/>
      <c r="BG62" s="423">
        <f>+SUM(BG55:BG61)</f>
        <v>2439645.8019380001</v>
      </c>
      <c r="BH62" s="423">
        <f>+SUM(BH55:BH61)</f>
        <v>3139489.9292179998</v>
      </c>
      <c r="BI62" s="810"/>
      <c r="BJ62" s="810"/>
    </row>
    <row r="63" spans="2:62" s="7" customFormat="1" ht="13.5" customHeight="1">
      <c r="B63" s="467" t="s">
        <v>204</v>
      </c>
      <c r="C63" s="468" t="s">
        <v>205</v>
      </c>
      <c r="D63" s="469">
        <f>+D62+D53</f>
        <v>9109091</v>
      </c>
      <c r="E63" s="469">
        <f>+E62+E53</f>
        <v>9119987</v>
      </c>
      <c r="F63" s="469">
        <f>+F62+F53</f>
        <v>9754203</v>
      </c>
      <c r="G63" s="469">
        <f>+G62+G53</f>
        <v>10136292.948991999</v>
      </c>
      <c r="H63" s="462"/>
      <c r="I63" s="469">
        <f>+I62+I53</f>
        <v>10131108.450492</v>
      </c>
      <c r="J63" s="469">
        <f>+J62+J53</f>
        <v>9776878.6715670004</v>
      </c>
      <c r="K63" s="469">
        <f>+K62+K53</f>
        <v>9622258.8860309999</v>
      </c>
      <c r="L63" s="469">
        <f>+L62+L53</f>
        <v>9716832.0489134993</v>
      </c>
      <c r="M63" s="462"/>
      <c r="N63" s="469">
        <f>+N62+N53</f>
        <v>9791364.6328499988</v>
      </c>
      <c r="O63" s="469">
        <f>+O62+O53</f>
        <v>9772095.9902780019</v>
      </c>
      <c r="P63" s="469">
        <f>+P62+P53</f>
        <v>9807599.7806550004</v>
      </c>
      <c r="Q63" s="469">
        <f>+Q62+Q53</f>
        <v>9764812.4041094407</v>
      </c>
      <c r="R63" s="462"/>
      <c r="S63" s="469">
        <f>+S62+S53</f>
        <v>9613739.3339029998</v>
      </c>
      <c r="T63" s="469">
        <f>+T62+T53</f>
        <v>9829071.7685310002</v>
      </c>
      <c r="U63" s="469">
        <v>10166726.706019999</v>
      </c>
      <c r="V63" s="469">
        <f>+V53+V62</f>
        <v>10497169.245343</v>
      </c>
      <c r="W63" s="462"/>
      <c r="X63" s="469">
        <f>+X53+X62</f>
        <v>10511638.389483999</v>
      </c>
      <c r="Y63" s="469">
        <f>+Y53+Y62</f>
        <v>12589732.214380002</v>
      </c>
      <c r="Z63" s="469">
        <f>+Z53+Z62</f>
        <v>12147004.427724</v>
      </c>
      <c r="AA63" s="469">
        <f>+AA53+AA62</f>
        <v>11378341.812708002</v>
      </c>
      <c r="AB63" s="462"/>
      <c r="AC63" s="469">
        <f>+AC53+AC62</f>
        <v>12262002.085456003</v>
      </c>
      <c r="AD63" s="469">
        <f>+AD53+AD62</f>
        <v>12147314.988762001</v>
      </c>
      <c r="AE63" s="469">
        <f>+AE53+AE62</f>
        <v>12139151.882131001</v>
      </c>
      <c r="AF63" s="469">
        <f>+AF53+AF62</f>
        <v>11810659.506072002</v>
      </c>
      <c r="AG63" s="462"/>
      <c r="AH63" s="469">
        <f>+AH53+AH62</f>
        <v>12273231.223929483</v>
      </c>
      <c r="AI63" s="469">
        <f>+AI53+AI62</f>
        <v>12427459.835995</v>
      </c>
      <c r="AJ63" s="469">
        <f>+AJ53+AJ62</f>
        <v>12974113</v>
      </c>
      <c r="AK63" s="469">
        <f>+AK53+AK62</f>
        <v>12681489.418979</v>
      </c>
      <c r="AL63" s="462"/>
      <c r="AM63" s="469">
        <f>+AM53+AM62</f>
        <v>12883513.375361999</v>
      </c>
      <c r="AN63" s="469">
        <f>+AN53+AN62</f>
        <v>13485086.456999997</v>
      </c>
      <c r="AO63" s="469">
        <f>+AO53+AO62</f>
        <v>14460016.216158997</v>
      </c>
      <c r="AP63" s="469">
        <f>+AP62+AP53</f>
        <v>14933969.804033998</v>
      </c>
      <c r="AQ63" s="462"/>
      <c r="AR63" s="469">
        <f>+AR62+AR53</f>
        <v>14853617.074328</v>
      </c>
      <c r="AS63" s="469">
        <f>+AS62+AS53</f>
        <v>14565895.405543003</v>
      </c>
      <c r="AT63" s="469">
        <f>+AT62+AT53</f>
        <v>15260112.920101002</v>
      </c>
      <c r="AU63" s="469">
        <f>+AU62+AU53</f>
        <v>13754805.538366999</v>
      </c>
      <c r="AV63" s="462"/>
      <c r="AW63" s="469">
        <f>+AW62+AW53</f>
        <v>13875044.929601001</v>
      </c>
      <c r="AX63" s="469">
        <f>+AX62+AX53</f>
        <v>13926614.465163002</v>
      </c>
      <c r="AY63" s="469">
        <f>+AY62+AY53</f>
        <v>14225852.667826999</v>
      </c>
      <c r="AZ63" s="469">
        <f>+AZ62+AZ53</f>
        <v>15112166.651906999</v>
      </c>
      <c r="BA63" s="462"/>
      <c r="BB63" s="469">
        <f>+BB62+BB53</f>
        <v>14934262.924575001</v>
      </c>
      <c r="BC63" s="469">
        <f>+BC62+BC53</f>
        <v>14928513.179560002</v>
      </c>
      <c r="BD63" s="469">
        <f>+BD62+BD53</f>
        <v>14560506.481129996</v>
      </c>
      <c r="BE63" s="469">
        <f>+BE62+BE53</f>
        <v>14201545.074502002</v>
      </c>
      <c r="BF63" s="462"/>
      <c r="BG63" s="469">
        <f>+BG62+BG53</f>
        <v>14209432.419999003</v>
      </c>
      <c r="BH63" s="469">
        <f>+BH62+BH53</f>
        <v>14925227.252385002</v>
      </c>
      <c r="BI63" s="810"/>
      <c r="BJ63" s="810"/>
    </row>
    <row r="65" spans="1:62" ht="13.5" customHeight="1">
      <c r="B65" s="3" t="s">
        <v>206</v>
      </c>
      <c r="C65" s="427" t="s">
        <v>207</v>
      </c>
      <c r="D65" s="463">
        <v>180</v>
      </c>
      <c r="E65" s="463">
        <v>180</v>
      </c>
      <c r="F65" s="463">
        <v>180</v>
      </c>
      <c r="G65" s="463">
        <v>179.89612500000001</v>
      </c>
      <c r="I65" s="463">
        <v>179.89612499997</v>
      </c>
      <c r="J65" s="463">
        <v>184.99313900000001</v>
      </c>
      <c r="K65" s="463">
        <v>184.99313900000001</v>
      </c>
      <c r="L65" s="463">
        <v>184.99313900000001</v>
      </c>
      <c r="N65" s="463">
        <v>185</v>
      </c>
      <c r="O65" s="463">
        <v>184.99313900000001</v>
      </c>
      <c r="P65" s="463">
        <v>184.99313900000001</v>
      </c>
      <c r="Q65" s="463">
        <v>184.99313900000001</v>
      </c>
      <c r="S65" s="463">
        <v>267.49313899999999</v>
      </c>
      <c r="T65" s="463">
        <v>267.49313899999999</v>
      </c>
      <c r="U65" s="463">
        <v>267.49313899999999</v>
      </c>
      <c r="V65" s="463">
        <v>267.49313899999999</v>
      </c>
      <c r="W65" s="462"/>
      <c r="X65" s="463">
        <v>267.49313899999999</v>
      </c>
      <c r="Y65" s="463">
        <v>267.49313899999999</v>
      </c>
      <c r="Z65" s="463">
        <v>267.49313899999999</v>
      </c>
      <c r="AA65" s="463">
        <v>267.49313899999999</v>
      </c>
      <c r="AB65" s="462"/>
      <c r="AC65" s="463">
        <v>267.49313899999999</v>
      </c>
      <c r="AD65" s="463">
        <v>267.49313899999999</v>
      </c>
      <c r="AE65" s="463">
        <v>267.49313899999999</v>
      </c>
      <c r="AF65" s="463">
        <v>267.49313899999999</v>
      </c>
      <c r="AG65" s="462"/>
      <c r="AH65" s="463">
        <v>267.49313899999999</v>
      </c>
      <c r="AI65" s="463">
        <v>267.49313899999999</v>
      </c>
      <c r="AJ65" s="463">
        <v>267</v>
      </c>
      <c r="AK65" s="463">
        <v>267.49313899999999</v>
      </c>
      <c r="AL65" s="462"/>
      <c r="AM65" s="463">
        <v>267.49313899999999</v>
      </c>
      <c r="AN65" s="463">
        <v>267.49299999999999</v>
      </c>
      <c r="AO65" s="463">
        <v>267.49313899999999</v>
      </c>
      <c r="AP65" s="463">
        <v>267.49313899999999</v>
      </c>
      <c r="AQ65" s="462"/>
      <c r="AR65" s="463">
        <v>267.49313899999999</v>
      </c>
      <c r="AS65" s="463">
        <v>267.49299999999999</v>
      </c>
      <c r="AT65" s="463">
        <v>267.49313899999999</v>
      </c>
      <c r="AU65" s="463">
        <v>267.49313899999999</v>
      </c>
      <c r="AV65" s="462"/>
      <c r="AW65" s="463">
        <v>267.49313899999999</v>
      </c>
      <c r="AX65" s="463">
        <v>267.49313899999999</v>
      </c>
      <c r="AY65" s="463">
        <v>267.49313899999999</v>
      </c>
      <c r="AZ65" s="463">
        <v>267.49313899999999</v>
      </c>
      <c r="BA65" s="462"/>
      <c r="BB65" s="463">
        <v>267.49313899999999</v>
      </c>
      <c r="BC65" s="463">
        <v>267.49313899999999</v>
      </c>
      <c r="BD65" s="463">
        <v>267.49313899999999</v>
      </c>
      <c r="BE65" s="463">
        <v>267.49313899999999</v>
      </c>
      <c r="BF65" s="462"/>
      <c r="BG65" s="463">
        <v>267.49313899999999</v>
      </c>
      <c r="BH65" s="463">
        <v>267.49313899999999</v>
      </c>
    </row>
    <row r="66" spans="1:62" ht="13.5" customHeight="1">
      <c r="B66" s="3" t="s">
        <v>208</v>
      </c>
      <c r="C66" s="427" t="s">
        <v>209</v>
      </c>
      <c r="D66" s="463">
        <v>298146</v>
      </c>
      <c r="E66" s="463">
        <v>298146</v>
      </c>
      <c r="F66" s="463">
        <v>298146</v>
      </c>
      <c r="G66" s="463">
        <v>298145.78426599997</v>
      </c>
      <c r="I66" s="463">
        <v>298145.78426599997</v>
      </c>
      <c r="J66" s="463">
        <v>365441.653506</v>
      </c>
      <c r="K66" s="463">
        <v>365441.653506</v>
      </c>
      <c r="L66" s="463">
        <v>365441.653506</v>
      </c>
      <c r="N66" s="435">
        <v>365442</v>
      </c>
      <c r="O66" s="435">
        <v>365441.653506</v>
      </c>
      <c r="P66" s="435">
        <v>365441.653506</v>
      </c>
      <c r="Q66" s="435">
        <v>365441.653506</v>
      </c>
      <c r="S66" s="435">
        <v>1822871.5144440001</v>
      </c>
      <c r="T66" s="435">
        <v>1822194.921145</v>
      </c>
      <c r="U66" s="435">
        <v>1822194.921145</v>
      </c>
      <c r="V66" s="435">
        <v>1822194.921145</v>
      </c>
      <c r="W66" s="462"/>
      <c r="X66" s="435">
        <v>1822194.921145</v>
      </c>
      <c r="Y66" s="435">
        <v>1822194.921145</v>
      </c>
      <c r="Z66" s="435">
        <v>1822194.921145</v>
      </c>
      <c r="AA66" s="435">
        <v>1822194.921145</v>
      </c>
      <c r="AB66" s="462"/>
      <c r="AC66" s="435">
        <v>1822194.921145</v>
      </c>
      <c r="AD66" s="435">
        <v>1822195.921145</v>
      </c>
      <c r="AE66" s="435">
        <v>1822195.921145</v>
      </c>
      <c r="AF66" s="435">
        <v>1822195.921145</v>
      </c>
      <c r="AG66" s="462"/>
      <c r="AH66" s="435">
        <v>1822194.921145</v>
      </c>
      <c r="AI66" s="435">
        <v>1822194.921145</v>
      </c>
      <c r="AJ66" s="435">
        <v>1822195</v>
      </c>
      <c r="AK66" s="435">
        <v>1822194.921145</v>
      </c>
      <c r="AL66" s="462"/>
      <c r="AM66" s="435">
        <v>1822194.921145</v>
      </c>
      <c r="AN66" s="435">
        <v>1822194.9210000001</v>
      </c>
      <c r="AO66" s="435">
        <v>1822194.921145</v>
      </c>
      <c r="AP66" s="435">
        <v>1822194.921145</v>
      </c>
      <c r="AQ66" s="462"/>
      <c r="AR66" s="435">
        <v>1822194.921145</v>
      </c>
      <c r="AS66" s="435">
        <v>1822194.9210000001</v>
      </c>
      <c r="AT66" s="435">
        <v>1822194.921145</v>
      </c>
      <c r="AU66" s="435">
        <v>1818633.0607449999</v>
      </c>
      <c r="AV66" s="462"/>
      <c r="AW66" s="435">
        <v>1818633.0607449999</v>
      </c>
      <c r="AX66" s="435">
        <v>1818633.0607449999</v>
      </c>
      <c r="AY66" s="435">
        <v>1818633.0607449999</v>
      </c>
      <c r="AZ66" s="435">
        <v>1818633.0607449999</v>
      </c>
      <c r="BA66" s="462"/>
      <c r="BB66" s="435">
        <v>1818633.0607449999</v>
      </c>
      <c r="BC66" s="435">
        <v>1818633.0607449999</v>
      </c>
      <c r="BD66" s="435">
        <v>1818633.0607449999</v>
      </c>
      <c r="BE66" s="435">
        <v>1818633.0607449999</v>
      </c>
      <c r="BF66" s="462"/>
      <c r="BG66" s="435">
        <v>1818633.0607449999</v>
      </c>
      <c r="BH66" s="435">
        <v>1818633.0607449999</v>
      </c>
    </row>
    <row r="67" spans="1:62" ht="13.5" customHeight="1">
      <c r="B67" s="3" t="s">
        <v>210</v>
      </c>
      <c r="C67" s="427" t="s">
        <v>211</v>
      </c>
      <c r="D67" s="463">
        <v>2471189</v>
      </c>
      <c r="E67" s="463">
        <v>2471189</v>
      </c>
      <c r="F67" s="463">
        <v>2471189</v>
      </c>
      <c r="G67" s="463">
        <v>2468087</v>
      </c>
      <c r="I67" s="463">
        <v>2451745.78627</v>
      </c>
      <c r="J67" s="463">
        <v>2451746.24548</v>
      </c>
      <c r="K67" s="463">
        <v>2451746.24548</v>
      </c>
      <c r="L67" s="463">
        <v>2451746.24548</v>
      </c>
      <c r="N67" s="435">
        <v>2465196</v>
      </c>
      <c r="O67" s="435">
        <v>2465195.8265760001</v>
      </c>
      <c r="P67" s="435">
        <v>2465195.8265760001</v>
      </c>
      <c r="Q67" s="435">
        <v>2465195.8265760001</v>
      </c>
      <c r="S67" s="435">
        <v>2467050.747039</v>
      </c>
      <c r="T67" s="435">
        <v>2467050.747039</v>
      </c>
      <c r="U67" s="435">
        <v>2467050.747039</v>
      </c>
      <c r="V67" s="435">
        <v>2467050.747039</v>
      </c>
      <c r="W67" s="462"/>
      <c r="X67" s="435">
        <v>2498009.8775010002</v>
      </c>
      <c r="Y67" s="435">
        <v>2498009.8775010002</v>
      </c>
      <c r="Z67" s="435">
        <v>2498009.8775010002</v>
      </c>
      <c r="AA67" s="435">
        <v>2498009.8775010002</v>
      </c>
      <c r="AB67" s="462"/>
      <c r="AC67" s="435">
        <v>2306188.1998800002</v>
      </c>
      <c r="AD67" s="435">
        <v>2306188.1998800002</v>
      </c>
      <c r="AE67" s="435">
        <v>2306188.1998800002</v>
      </c>
      <c r="AF67" s="435">
        <v>2306188.1998800002</v>
      </c>
      <c r="AG67" s="462"/>
      <c r="AH67" s="435">
        <v>2308379.0498569999</v>
      </c>
      <c r="AI67" s="435">
        <v>2308379.0498569999</v>
      </c>
      <c r="AJ67" s="435">
        <v>2308379</v>
      </c>
      <c r="AK67" s="435">
        <v>2308379.0498569999</v>
      </c>
      <c r="AL67" s="462"/>
      <c r="AM67" s="435">
        <v>2319608.2934420002</v>
      </c>
      <c r="AN67" s="435">
        <v>2319608.2930000001</v>
      </c>
      <c r="AO67" s="435">
        <v>2319608.2934420002</v>
      </c>
      <c r="AP67" s="435">
        <v>2319608.2934420002</v>
      </c>
      <c r="AQ67" s="462"/>
      <c r="AR67" s="435">
        <v>2269929.1889240001</v>
      </c>
      <c r="AS67" s="435">
        <v>2269929.1889240001</v>
      </c>
      <c r="AT67" s="435">
        <v>2269929.1889240001</v>
      </c>
      <c r="AU67" s="435">
        <v>2269407.2623419999</v>
      </c>
      <c r="AV67" s="462"/>
      <c r="AW67" s="435">
        <v>2156475.8836810002</v>
      </c>
      <c r="AX67" s="435">
        <v>2115511.6588099999</v>
      </c>
      <c r="AY67" s="435">
        <v>2101236.0791489999</v>
      </c>
      <c r="AZ67" s="435">
        <v>2090697.1072529999</v>
      </c>
      <c r="BA67" s="462"/>
      <c r="BB67" s="435">
        <v>2369712.5372990002</v>
      </c>
      <c r="BC67" s="435">
        <v>2352829.5756250001</v>
      </c>
      <c r="BD67" s="435">
        <v>2338211.6428080001</v>
      </c>
      <c r="BE67" s="435">
        <v>2296663.0875690002</v>
      </c>
      <c r="BF67" s="462"/>
      <c r="BG67" s="435">
        <v>2244317.064919</v>
      </c>
      <c r="BH67" s="435">
        <v>2080300.037056</v>
      </c>
    </row>
    <row r="68" spans="1:62" ht="13.5" customHeight="1">
      <c r="B68" s="3" t="s">
        <v>212</v>
      </c>
      <c r="C68" s="427" t="s">
        <v>213</v>
      </c>
      <c r="D68" s="463">
        <v>-4635</v>
      </c>
      <c r="E68" s="463">
        <v>-19449</v>
      </c>
      <c r="F68" s="463">
        <v>-90599</v>
      </c>
      <c r="G68" s="463">
        <v>-166414.84048000001</v>
      </c>
      <c r="I68" s="463">
        <v>-29681.433939999999</v>
      </c>
      <c r="J68" s="463">
        <v>-33306.351238000003</v>
      </c>
      <c r="K68" s="463">
        <v>346</v>
      </c>
      <c r="L68" s="463">
        <v>32996.8220138947</v>
      </c>
      <c r="N68" s="435">
        <v>608</v>
      </c>
      <c r="O68" s="435">
        <v>43398.798145000001</v>
      </c>
      <c r="P68" s="435">
        <v>109819.436109</v>
      </c>
      <c r="Q68" s="435">
        <v>149147.18753299999</v>
      </c>
      <c r="S68" s="435">
        <v>51226.519982999998</v>
      </c>
      <c r="T68" s="435">
        <v>118141.130779</v>
      </c>
      <c r="U68" s="435">
        <v>164005.27351100001</v>
      </c>
      <c r="V68" s="435">
        <v>227834.08039799999</v>
      </c>
      <c r="W68" s="462"/>
      <c r="X68" s="435">
        <v>34149.50088</v>
      </c>
      <c r="Y68" s="435">
        <v>49971.540032999997</v>
      </c>
      <c r="Z68" s="435">
        <v>357606.44303800003</v>
      </c>
      <c r="AA68" s="435">
        <v>473446.69900000002</v>
      </c>
      <c r="AB68" s="462"/>
      <c r="AC68" s="435">
        <v>65028.208490999998</v>
      </c>
      <c r="AD68" s="435">
        <v>138120.57574100001</v>
      </c>
      <c r="AE68" s="435">
        <v>193792.100442</v>
      </c>
      <c r="AF68" s="435">
        <v>249319.972943</v>
      </c>
      <c r="AG68" s="462"/>
      <c r="AH68" s="435">
        <v>83504.070340999999</v>
      </c>
      <c r="AI68" s="435">
        <v>140797.43687000001</v>
      </c>
      <c r="AJ68" s="435">
        <v>217310</v>
      </c>
      <c r="AK68" s="435">
        <v>334546.583927</v>
      </c>
      <c r="AL68" s="462"/>
      <c r="AM68" s="435">
        <v>102688.672103</v>
      </c>
      <c r="AN68" s="435">
        <v>208441.28400000001</v>
      </c>
      <c r="AO68" s="435">
        <v>295464.14768699999</v>
      </c>
      <c r="AP68" s="435">
        <v>276445.37506599998</v>
      </c>
      <c r="AQ68" s="462"/>
      <c r="AR68" s="435">
        <v>75367.357059500006</v>
      </c>
      <c r="AS68" s="435">
        <v>120733.028509</v>
      </c>
      <c r="AT68" s="435">
        <v>178970.775325</v>
      </c>
      <c r="AU68" s="435">
        <v>193480.622306</v>
      </c>
      <c r="AV68" s="462"/>
      <c r="AW68" s="435">
        <v>21479.256399000002</v>
      </c>
      <c r="AX68" s="435">
        <v>119212.04843</v>
      </c>
      <c r="AY68" s="435">
        <v>193520.39060799999</v>
      </c>
      <c r="AZ68" s="435">
        <v>221968.149156</v>
      </c>
      <c r="BA68" s="462"/>
      <c r="BB68" s="435">
        <v>57956.360675999997</v>
      </c>
      <c r="BC68" s="435">
        <v>123614.847477</v>
      </c>
      <c r="BD68" s="435">
        <v>182577.55499400001</v>
      </c>
      <c r="BE68" s="435">
        <v>206406.16651099999</v>
      </c>
      <c r="BF68" s="462"/>
      <c r="BG68" s="435">
        <v>26649.804292000001</v>
      </c>
      <c r="BH68" s="435">
        <v>70351.974581999995</v>
      </c>
    </row>
    <row r="69" spans="1:62" ht="13.5" customHeight="1">
      <c r="B69" s="3" t="s">
        <v>214</v>
      </c>
      <c r="C69" s="427" t="s">
        <v>215</v>
      </c>
      <c r="D69" s="463">
        <v>359024</v>
      </c>
      <c r="E69" s="463">
        <v>395469</v>
      </c>
      <c r="F69" s="463">
        <v>518560</v>
      </c>
      <c r="G69" s="463">
        <v>328885.58726100001</v>
      </c>
      <c r="I69" s="463">
        <v>215553.397654</v>
      </c>
      <c r="J69" s="463">
        <v>195388.52333</v>
      </c>
      <c r="K69" s="463">
        <v>186307</v>
      </c>
      <c r="L69" s="463">
        <v>199134.89164311299</v>
      </c>
      <c r="N69" s="435">
        <v>183068</v>
      </c>
      <c r="O69" s="435">
        <v>213541.367249</v>
      </c>
      <c r="P69" s="435">
        <v>190735.01802600001</v>
      </c>
      <c r="Q69" s="435">
        <v>196838.26193160299</v>
      </c>
      <c r="S69" s="435">
        <v>130831.84554900001</v>
      </c>
      <c r="T69" s="435">
        <v>173275.79096300001</v>
      </c>
      <c r="U69" s="435">
        <v>196182.82352800001</v>
      </c>
      <c r="V69" s="435">
        <v>316132.012368</v>
      </c>
      <c r="W69" s="462"/>
      <c r="X69" s="435">
        <v>221447.22994600001</v>
      </c>
      <c r="Y69" s="435">
        <v>304078.45005799999</v>
      </c>
      <c r="Z69" s="435">
        <v>417035.98148199997</v>
      </c>
      <c r="AA69" s="435">
        <v>326727.76979200001</v>
      </c>
      <c r="AB69" s="462"/>
      <c r="AC69" s="435">
        <v>658279.08482500003</v>
      </c>
      <c r="AD69" s="435">
        <v>534254.53790500003</v>
      </c>
      <c r="AE69" s="435">
        <v>580502.790653</v>
      </c>
      <c r="AF69" s="435">
        <v>390318.14848700003</v>
      </c>
      <c r="AG69" s="462"/>
      <c r="AH69" s="435">
        <v>524860.54946248198</v>
      </c>
      <c r="AI69" s="435">
        <v>624151.91916799999</v>
      </c>
      <c r="AJ69" s="435">
        <v>560499</v>
      </c>
      <c r="AK69" s="435">
        <v>656700</v>
      </c>
      <c r="AL69" s="462"/>
      <c r="AM69" s="435">
        <v>482987.43559800001</v>
      </c>
      <c r="AN69" s="435">
        <v>674364.21400000004</v>
      </c>
      <c r="AO69" s="435">
        <v>842105.57733899995</v>
      </c>
      <c r="AP69" s="435">
        <v>947434.48562599998</v>
      </c>
      <c r="AQ69" s="462"/>
      <c r="AR69" s="435">
        <v>849153.91297850001</v>
      </c>
      <c r="AS69" s="435">
        <v>664964.89793099998</v>
      </c>
      <c r="AT69" s="435">
        <v>602983.47725300002</v>
      </c>
      <c r="AU69" s="435">
        <v>-202218.53928600001</v>
      </c>
      <c r="AV69" s="462"/>
      <c r="AW69" s="435">
        <v>-221222.186326</v>
      </c>
      <c r="AX69" s="435">
        <v>-181491.99745200001</v>
      </c>
      <c r="AY69" s="435">
        <v>-189608.01847899999</v>
      </c>
      <c r="AZ69" s="435">
        <v>-171048.92257200001</v>
      </c>
      <c r="BA69" s="462"/>
      <c r="BB69" s="435">
        <v>-158196.38777999999</v>
      </c>
      <c r="BC69" s="435">
        <v>-176771.301882</v>
      </c>
      <c r="BD69" s="435">
        <v>-194499.60548699999</v>
      </c>
      <c r="BE69" s="435">
        <v>-195140.87217799999</v>
      </c>
      <c r="BF69" s="462"/>
      <c r="BG69" s="435">
        <v>-202134.69935000001</v>
      </c>
      <c r="BH69" s="435">
        <v>-215083.40406599999</v>
      </c>
    </row>
    <row r="70" spans="1:62" ht="13.5" customHeight="1">
      <c r="B70" s="3" t="s">
        <v>216</v>
      </c>
      <c r="C70" s="427" t="s">
        <v>217</v>
      </c>
      <c r="D70" s="470" t="s">
        <v>180</v>
      </c>
      <c r="E70" s="470" t="s">
        <v>180</v>
      </c>
      <c r="F70" s="470" t="s">
        <v>180</v>
      </c>
      <c r="G70" s="470" t="s">
        <v>180</v>
      </c>
      <c r="I70" s="470" t="s">
        <v>180</v>
      </c>
      <c r="J70" s="470" t="s">
        <v>180</v>
      </c>
      <c r="K70" s="470" t="s">
        <v>180</v>
      </c>
      <c r="L70" s="470" t="s">
        <v>180</v>
      </c>
      <c r="N70" s="470" t="s">
        <v>180</v>
      </c>
      <c r="O70" s="470" t="s">
        <v>180</v>
      </c>
      <c r="P70" s="470" t="s">
        <v>180</v>
      </c>
      <c r="Q70" s="470" t="s">
        <v>180</v>
      </c>
      <c r="S70" s="435">
        <v>-405668.19737800001</v>
      </c>
      <c r="T70" s="435">
        <v>-405668.19737801398</v>
      </c>
      <c r="U70" s="435">
        <v>-405668.19737800001</v>
      </c>
      <c r="V70" s="435">
        <v>-405668.19737800001</v>
      </c>
      <c r="W70" s="462"/>
      <c r="X70" s="435">
        <v>-470007.06917099998</v>
      </c>
      <c r="Y70" s="435">
        <v>-470007.06917099998</v>
      </c>
      <c r="Z70" s="435">
        <v>-476965.89803600003</v>
      </c>
      <c r="AA70" s="435">
        <v>-542983.06975799997</v>
      </c>
      <c r="AB70" s="462"/>
      <c r="AC70" s="435">
        <v>-542983.06975799997</v>
      </c>
      <c r="AD70" s="435">
        <v>-542983.06975799997</v>
      </c>
      <c r="AE70" s="435">
        <v>-542983.06975799997</v>
      </c>
      <c r="AF70" s="435">
        <v>-542983.06975799997</v>
      </c>
      <c r="AG70" s="462"/>
      <c r="AH70" s="435">
        <v>-542983.06975799997</v>
      </c>
      <c r="AI70" s="435">
        <v>-542983.06975799997</v>
      </c>
      <c r="AJ70" s="435">
        <v>-542983</v>
      </c>
      <c r="AK70" s="435">
        <v>-542983.06975799997</v>
      </c>
      <c r="AL70" s="462"/>
      <c r="AM70" s="435">
        <v>-542983.06975799997</v>
      </c>
      <c r="AN70" s="435">
        <v>-545172.23199999996</v>
      </c>
      <c r="AO70" s="435">
        <v>-545172.23167799995</v>
      </c>
      <c r="AP70" s="435">
        <v>-545172.23167799995</v>
      </c>
      <c r="AQ70" s="462"/>
      <c r="AR70" s="435">
        <v>-545172.23167799995</v>
      </c>
      <c r="AS70" s="435">
        <v>-545172.23167799995</v>
      </c>
      <c r="AT70" s="435">
        <v>-545172.23167799995</v>
      </c>
      <c r="AU70" s="435">
        <v>-545202.04366800003</v>
      </c>
      <c r="AV70" s="462"/>
      <c r="AW70" s="435">
        <v>-545229.18523199996</v>
      </c>
      <c r="AX70" s="435">
        <v>-549132.42160200002</v>
      </c>
      <c r="AY70" s="435">
        <v>-549132.42160200002</v>
      </c>
      <c r="AZ70" s="435">
        <v>-550931.24389000004</v>
      </c>
      <c r="BA70" s="462"/>
      <c r="BB70" s="435">
        <v>-551345.11211700004</v>
      </c>
      <c r="BC70" s="435">
        <v>-551345.11211700004</v>
      </c>
      <c r="BD70" s="435">
        <v>-551345.11211700004</v>
      </c>
      <c r="BE70" s="435">
        <v>-555498.75275400002</v>
      </c>
      <c r="BF70" s="462"/>
      <c r="BG70" s="435">
        <v>-569646.36505999998</v>
      </c>
      <c r="BH70" s="435">
        <v>-558794.14253800001</v>
      </c>
    </row>
    <row r="71" spans="1:62" ht="13.5" customHeight="1">
      <c r="B71" s="3" t="s">
        <v>218</v>
      </c>
      <c r="C71" s="427" t="s">
        <v>219</v>
      </c>
      <c r="D71" s="470" t="s">
        <v>180</v>
      </c>
      <c r="E71" s="470" t="s">
        <v>180</v>
      </c>
      <c r="F71" s="470" t="s">
        <v>180</v>
      </c>
      <c r="G71" s="463">
        <v>210119</v>
      </c>
      <c r="I71" s="463">
        <v>-26304.439756</v>
      </c>
      <c r="J71" s="463">
        <v>-26304.898966000001</v>
      </c>
      <c r="K71" s="463">
        <v>-26304.898966000001</v>
      </c>
      <c r="L71" s="463">
        <v>-26304.898966000001</v>
      </c>
      <c r="N71" s="435">
        <v>-26305</v>
      </c>
      <c r="O71" s="435">
        <v>-26304.898966000001</v>
      </c>
      <c r="P71" s="435">
        <v>-26304.898966000001</v>
      </c>
      <c r="Q71" s="435">
        <v>-26304.898966000001</v>
      </c>
      <c r="S71" s="435">
        <v>-60907.948015000002</v>
      </c>
      <c r="T71" s="435">
        <v>-60907.948015000002</v>
      </c>
      <c r="U71" s="435">
        <v>-60907.948015000002</v>
      </c>
      <c r="V71" s="435">
        <v>-60906.948015000002</v>
      </c>
      <c r="W71" s="462"/>
      <c r="X71" s="435">
        <v>-60907.948015000002</v>
      </c>
      <c r="Y71" s="435">
        <v>-50393.832832</v>
      </c>
      <c r="Z71" s="435">
        <v>-50393.832832</v>
      </c>
      <c r="AA71" s="435">
        <v>-50393.832832</v>
      </c>
      <c r="AB71" s="462"/>
      <c r="AC71" s="435">
        <v>302435.75114499999</v>
      </c>
      <c r="AD71" s="435">
        <v>302434.75114499999</v>
      </c>
      <c r="AE71" s="435">
        <v>302434.75114499999</v>
      </c>
      <c r="AF71" s="435">
        <v>302434.75114499999</v>
      </c>
      <c r="AG71" s="462"/>
      <c r="AH71" s="435">
        <v>269231.06496300001</v>
      </c>
      <c r="AI71" s="435">
        <v>269231.06496300001</v>
      </c>
      <c r="AJ71" s="435">
        <v>269231</v>
      </c>
      <c r="AK71" s="435">
        <v>246672.210226</v>
      </c>
      <c r="AL71" s="462"/>
      <c r="AM71" s="435">
        <v>239368.03138199999</v>
      </c>
      <c r="AN71" s="435">
        <v>239368.03099999999</v>
      </c>
      <c r="AO71" s="435">
        <v>239368.03138199999</v>
      </c>
      <c r="AP71" s="435">
        <v>236896.06679899999</v>
      </c>
      <c r="AQ71" s="462"/>
      <c r="AR71" s="435">
        <v>260225.11940299999</v>
      </c>
      <c r="AS71" s="435">
        <v>260225.11940299999</v>
      </c>
      <c r="AT71" s="435">
        <v>260225.11940299999</v>
      </c>
      <c r="AU71" s="435">
        <v>260223.87865299999</v>
      </c>
      <c r="AV71" s="462"/>
      <c r="AW71" s="435">
        <v>225708.554041</v>
      </c>
      <c r="AX71" s="435">
        <v>225942.44246600001</v>
      </c>
      <c r="AY71" s="435">
        <v>226898.428472</v>
      </c>
      <c r="AZ71" s="435">
        <v>228084.63637699999</v>
      </c>
      <c r="BA71" s="462"/>
      <c r="BB71" s="435">
        <v>-176999.574735</v>
      </c>
      <c r="BC71" s="435">
        <v>-171505.60401400001</v>
      </c>
      <c r="BD71" s="435">
        <v>-171247.877894</v>
      </c>
      <c r="BE71" s="435">
        <v>-170643.108534</v>
      </c>
      <c r="BF71" s="462"/>
      <c r="BG71" s="435">
        <v>-151788.22955300001</v>
      </c>
      <c r="BH71" s="435">
        <v>-148334.16928999999</v>
      </c>
    </row>
    <row r="72" spans="1:62" ht="13.5" customHeight="1">
      <c r="A72" s="7"/>
      <c r="B72" s="3" t="s">
        <v>220</v>
      </c>
      <c r="C72" s="427" t="s">
        <v>221</v>
      </c>
      <c r="D72" s="463">
        <v>26437</v>
      </c>
      <c r="E72" s="463">
        <v>26435</v>
      </c>
      <c r="F72" s="463">
        <v>26435</v>
      </c>
      <c r="G72" s="463">
        <v>20585.359271000001</v>
      </c>
      <c r="I72" s="463">
        <v>20585.359271000001</v>
      </c>
      <c r="J72" s="463">
        <v>20585.359271000001</v>
      </c>
      <c r="K72" s="463">
        <v>20585.359271000001</v>
      </c>
      <c r="L72" s="463">
        <v>20585.359271000001</v>
      </c>
      <c r="N72" s="435">
        <v>20585</v>
      </c>
      <c r="O72" s="435">
        <v>20585.359271000001</v>
      </c>
      <c r="P72" s="435">
        <v>20585.359271000001</v>
      </c>
      <c r="Q72" s="435">
        <v>20585.359271000001</v>
      </c>
      <c r="S72" s="435">
        <v>20585.359271000001</v>
      </c>
      <c r="T72" s="435">
        <v>20585.359271000001</v>
      </c>
      <c r="U72" s="435">
        <v>20585.359271000001</v>
      </c>
      <c r="V72" s="435">
        <v>20585.359271000001</v>
      </c>
      <c r="W72" s="462"/>
      <c r="X72" s="435">
        <v>20585.359271000001</v>
      </c>
      <c r="Y72" s="435">
        <v>20585.359271000001</v>
      </c>
      <c r="Z72" s="435">
        <v>20585.359271000001</v>
      </c>
      <c r="AA72" s="435">
        <v>20585.359271000001</v>
      </c>
      <c r="AB72" s="462"/>
      <c r="AC72" s="435">
        <v>20585.359271000001</v>
      </c>
      <c r="AD72" s="435">
        <v>20585.359271000001</v>
      </c>
      <c r="AE72" s="435">
        <v>20585.359271000001</v>
      </c>
      <c r="AF72" s="435">
        <v>20585.359271000001</v>
      </c>
      <c r="AG72" s="462"/>
      <c r="AH72" s="435">
        <v>20585.359271000001</v>
      </c>
      <c r="AI72" s="435">
        <v>20585.359271000001</v>
      </c>
      <c r="AJ72" s="435">
        <v>20585</v>
      </c>
      <c r="AK72" s="435">
        <v>20585.359271000001</v>
      </c>
      <c r="AL72" s="462"/>
      <c r="AM72" s="435">
        <v>20585.359271000001</v>
      </c>
      <c r="AN72" s="435">
        <v>20585.359</v>
      </c>
      <c r="AO72" s="435">
        <v>20585.359271000001</v>
      </c>
      <c r="AP72" s="435">
        <v>20585.359271000001</v>
      </c>
      <c r="AQ72" s="462"/>
      <c r="AR72" s="435">
        <v>20585.359271000001</v>
      </c>
      <c r="AS72" s="435">
        <v>20585.359271000001</v>
      </c>
      <c r="AT72" s="435">
        <v>20585.359271000001</v>
      </c>
      <c r="AU72" s="435">
        <v>20585.359271000001</v>
      </c>
      <c r="AV72" s="462"/>
      <c r="AW72" s="435">
        <v>20585.359271000001</v>
      </c>
      <c r="AX72" s="435">
        <v>20585.359271000001</v>
      </c>
      <c r="AY72" s="435">
        <v>20585.359271000001</v>
      </c>
      <c r="AZ72" s="435">
        <v>20585.359271000001</v>
      </c>
      <c r="BA72" s="462"/>
      <c r="BB72" s="435">
        <v>20585.359271000001</v>
      </c>
      <c r="BC72" s="435">
        <v>20585.359271000001</v>
      </c>
      <c r="BD72" s="435">
        <v>20585.359271000001</v>
      </c>
      <c r="BE72" s="435">
        <v>20585.359271000001</v>
      </c>
      <c r="BF72" s="462"/>
      <c r="BG72" s="435">
        <v>20585.359271000001</v>
      </c>
      <c r="BH72" s="435">
        <v>20585.359271000001</v>
      </c>
    </row>
    <row r="73" spans="1:62" s="7" customFormat="1" ht="13.5" customHeight="1">
      <c r="B73" s="443" t="s">
        <v>222</v>
      </c>
      <c r="C73" s="428" t="s">
        <v>223</v>
      </c>
      <c r="D73" s="423">
        <f>SUM(D65:D72)</f>
        <v>3150341</v>
      </c>
      <c r="E73" s="423">
        <f>SUM(E65:E72)</f>
        <v>3171970</v>
      </c>
      <c r="F73" s="423">
        <f>SUM(F65:F72)</f>
        <v>3223911</v>
      </c>
      <c r="G73" s="423">
        <f>SUM(G65:G72)</f>
        <v>3159587.7864430002</v>
      </c>
      <c r="H73" s="462"/>
      <c r="I73" s="423">
        <f>SUM(I65:I72)</f>
        <v>2930224.3498900007</v>
      </c>
      <c r="J73" s="423">
        <f>SUM(J65:J72)</f>
        <v>2973735.5245220005</v>
      </c>
      <c r="K73" s="423">
        <f>SUM(K65:K72)</f>
        <v>2998306.3524300004</v>
      </c>
      <c r="L73" s="423">
        <f>SUM(L65:L72)</f>
        <v>3043785.066087008</v>
      </c>
      <c r="M73" s="462"/>
      <c r="N73" s="423">
        <f>SUM(N65:N72)</f>
        <v>3008779</v>
      </c>
      <c r="O73" s="423">
        <f>SUM(O65:O72)</f>
        <v>3082043.0989200003</v>
      </c>
      <c r="P73" s="423">
        <f>SUM(P65:P72)</f>
        <v>3125657.3876610002</v>
      </c>
      <c r="Q73" s="423">
        <f>SUM(Q65:Q72)</f>
        <v>3171088.3829906033</v>
      </c>
      <c r="R73" s="462"/>
      <c r="S73" s="423">
        <f>SUM(S65:S72)</f>
        <v>4026257.3340320005</v>
      </c>
      <c r="T73" s="423">
        <f>SUM(T65:T72)</f>
        <v>4134939.2969429852</v>
      </c>
      <c r="U73" s="423">
        <v>4203710.47224</v>
      </c>
      <c r="V73" s="423">
        <v>4398001.5831500003</v>
      </c>
      <c r="W73" s="462"/>
      <c r="X73" s="423">
        <v>4076252.4798790002</v>
      </c>
      <c r="Y73" s="423">
        <v>4174706.7391440002</v>
      </c>
      <c r="Z73" s="423">
        <f>SUM(Z65:Z72)</f>
        <v>4588340.3447079994</v>
      </c>
      <c r="AA73" s="423">
        <f>SUM(AA65:AA72)</f>
        <v>4547855.2172579998</v>
      </c>
      <c r="AB73" s="462"/>
      <c r="AC73" s="423">
        <f>SUM(AC65:AC72)</f>
        <v>4631995.9481380004</v>
      </c>
      <c r="AD73" s="423">
        <f>SUM(AD65:AD72)</f>
        <v>4581063.7684680009</v>
      </c>
      <c r="AE73" s="423">
        <f>SUM(AE65:AE72)</f>
        <v>4682983.5459169997</v>
      </c>
      <c r="AF73" s="423">
        <f>SUM(AF65:AF72)</f>
        <v>4548326.7762519997</v>
      </c>
      <c r="AG73" s="462"/>
      <c r="AH73" s="423">
        <f>SUM(AH65:AH72)</f>
        <v>4486039.4384204829</v>
      </c>
      <c r="AI73" s="423">
        <f>SUM(AI65:AI72)</f>
        <v>4642624.1746550007</v>
      </c>
      <c r="AJ73" s="423">
        <f>SUM(AJ65:AJ72)</f>
        <v>4655483</v>
      </c>
      <c r="AK73" s="423">
        <f>SUM(AK65:AK72)</f>
        <v>4846362.5478070006</v>
      </c>
      <c r="AL73" s="462"/>
      <c r="AM73" s="423">
        <v>4444717.1363220001</v>
      </c>
      <c r="AN73" s="423">
        <f>+SUM(AN65:AN72)</f>
        <v>4739657.3630000008</v>
      </c>
      <c r="AO73" s="423">
        <f>+SUM(AO65:AO72)</f>
        <v>4994421.5917270007</v>
      </c>
      <c r="AP73" s="423">
        <f>+SUM(AP65:AP72)</f>
        <v>5078259.7628100002</v>
      </c>
      <c r="AQ73" s="462"/>
      <c r="AR73" s="423">
        <f>+SUM(AR65:AR72)</f>
        <v>4752551.1202420006</v>
      </c>
      <c r="AS73" s="423">
        <f>+SUM(AS65:AS72)</f>
        <v>4613727.7763600014</v>
      </c>
      <c r="AT73" s="423">
        <f>+SUM(AT65:AT72)</f>
        <v>4609984.1027820008</v>
      </c>
      <c r="AU73" s="423">
        <f>+SUM(AU65:AU72)</f>
        <v>3815177.0935020004</v>
      </c>
      <c r="AV73" s="462"/>
      <c r="AW73" s="423">
        <f>+SUM(AW65:AW72)</f>
        <v>3476698.2357180002</v>
      </c>
      <c r="AX73" s="423">
        <f>+SUM(AX65:AX72)</f>
        <v>3569527.6438069995</v>
      </c>
      <c r="AY73" s="423">
        <f>+SUM(AY65:AY72)</f>
        <v>3622400.3713030005</v>
      </c>
      <c r="AZ73" s="423">
        <f>+SUM(AZ65:AZ72)</f>
        <v>3658255.6394789997</v>
      </c>
      <c r="BA73" s="462"/>
      <c r="BB73" s="423">
        <f>+SUM(BB65:BB72)</f>
        <v>3380613.7364980006</v>
      </c>
      <c r="BC73" s="423">
        <f>+SUM(BC65:BC72)</f>
        <v>3416308.3182440004</v>
      </c>
      <c r="BD73" s="423">
        <f>+SUM(BD65:BD72)</f>
        <v>3443182.5154590001</v>
      </c>
      <c r="BE73" s="423">
        <f>+SUM(BE65:BE72)</f>
        <v>3421272.4337690002</v>
      </c>
      <c r="BF73" s="462"/>
      <c r="BG73" s="423">
        <f>+SUM(BG65:BG72)</f>
        <v>3186883.4884029999</v>
      </c>
      <c r="BH73" s="423">
        <f>+SUM(BH65:BH72)</f>
        <v>3067926.2088989997</v>
      </c>
      <c r="BI73" s="810"/>
      <c r="BJ73" s="810"/>
    </row>
    <row r="74" spans="1:62" ht="13.5" customHeight="1">
      <c r="A74" s="7"/>
      <c r="B74" s="3" t="s">
        <v>224</v>
      </c>
      <c r="C74" s="427" t="s">
        <v>159</v>
      </c>
      <c r="D74" s="463">
        <v>981171</v>
      </c>
      <c r="E74" s="463">
        <v>1007284</v>
      </c>
      <c r="F74" s="463">
        <v>963998</v>
      </c>
      <c r="G74" s="463">
        <v>1217673</v>
      </c>
      <c r="I74" s="463">
        <v>1160945.293579</v>
      </c>
      <c r="J74" s="463">
        <v>1204332.6516549999</v>
      </c>
      <c r="K74" s="463">
        <v>1245124.1746159999</v>
      </c>
      <c r="L74" s="463">
        <v>1274089.876313</v>
      </c>
      <c r="N74" s="435">
        <v>1194651</v>
      </c>
      <c r="O74" s="435">
        <v>1204296.8832670001</v>
      </c>
      <c r="P74" s="435">
        <v>1248046.8491430001</v>
      </c>
      <c r="Q74" s="435">
        <v>1265806.0548930001</v>
      </c>
      <c r="S74" s="435">
        <v>907567.54303499998</v>
      </c>
      <c r="T74" s="435">
        <v>929958.02966801403</v>
      </c>
      <c r="U74" s="435">
        <v>945913.17055299995</v>
      </c>
      <c r="V74" s="435">
        <v>1006354.153196</v>
      </c>
      <c r="W74" s="462"/>
      <c r="X74" s="435">
        <v>956687.45942099998</v>
      </c>
      <c r="Y74" s="435">
        <v>927813.70486000006</v>
      </c>
      <c r="Z74" s="435">
        <v>1078109.1995699999</v>
      </c>
      <c r="AA74" s="435">
        <v>1126742.2068459999</v>
      </c>
      <c r="AB74" s="462"/>
      <c r="AC74" s="435">
        <v>1022890.856407</v>
      </c>
      <c r="AD74" s="435">
        <v>1076247.1634899999</v>
      </c>
      <c r="AE74" s="435">
        <v>1115935.2656709999</v>
      </c>
      <c r="AF74" s="435">
        <v>1192329.789836</v>
      </c>
      <c r="AG74" s="462"/>
      <c r="AH74" s="435">
        <v>1120420.6197939999</v>
      </c>
      <c r="AI74" s="435">
        <v>1229499.574339</v>
      </c>
      <c r="AJ74" s="435">
        <v>1325690</v>
      </c>
      <c r="AK74" s="435">
        <v>1475558</v>
      </c>
      <c r="AL74" s="462"/>
      <c r="AM74" s="435">
        <v>1435366.8809189999</v>
      </c>
      <c r="AN74" s="435">
        <v>1478236.8689999999</v>
      </c>
      <c r="AO74" s="435">
        <v>1498904.6006120001</v>
      </c>
      <c r="AP74" s="435">
        <v>1619144.2180000001</v>
      </c>
      <c r="AQ74" s="462"/>
      <c r="AR74" s="435">
        <v>1587791.261805</v>
      </c>
      <c r="AS74" s="435">
        <v>1627238.8640000001</v>
      </c>
      <c r="AT74" s="435">
        <v>1647768.8091780001</v>
      </c>
      <c r="AU74" s="435">
        <v>1701554.6467909999</v>
      </c>
      <c r="AV74" s="462"/>
      <c r="AW74" s="435">
        <v>1634805.068986</v>
      </c>
      <c r="AX74" s="435">
        <v>1678244.3187500001</v>
      </c>
      <c r="AY74" s="435">
        <v>1713768.6868710001</v>
      </c>
      <c r="AZ74" s="435">
        <v>1734897.705325</v>
      </c>
      <c r="BA74" s="462"/>
      <c r="BB74" s="435">
        <v>1666278.8710380001</v>
      </c>
      <c r="BC74" s="435">
        <v>1715788.805442</v>
      </c>
      <c r="BD74" s="435">
        <v>1701446.0503789999</v>
      </c>
      <c r="BE74" s="435">
        <v>1743674.0155140001</v>
      </c>
      <c r="BF74" s="462"/>
      <c r="BG74" s="435">
        <v>1653494.835891</v>
      </c>
      <c r="BH74" s="435">
        <v>1761585.431476</v>
      </c>
    </row>
    <row r="75" spans="1:62" s="7" customFormat="1" ht="13.5" customHeight="1">
      <c r="B75" s="467" t="s">
        <v>225</v>
      </c>
      <c r="C75" s="468" t="s">
        <v>226</v>
      </c>
      <c r="D75" s="469">
        <f>+D73+D74</f>
        <v>4131512</v>
      </c>
      <c r="E75" s="469">
        <f>+E73+E74</f>
        <v>4179254</v>
      </c>
      <c r="F75" s="469">
        <f>+F73+F74</f>
        <v>4187909</v>
      </c>
      <c r="G75" s="469">
        <f>+G73+G74</f>
        <v>4377260.7864430007</v>
      </c>
      <c r="H75" s="462"/>
      <c r="I75" s="469">
        <f>+I73+I74</f>
        <v>4091169.6434690007</v>
      </c>
      <c r="J75" s="469">
        <f>+J73+J74</f>
        <v>4178068.1761770006</v>
      </c>
      <c r="K75" s="469">
        <f>+K73+K74</f>
        <v>4243430.5270460006</v>
      </c>
      <c r="L75" s="469">
        <f>+L73+L74</f>
        <v>4317874.9424000084</v>
      </c>
      <c r="M75" s="462"/>
      <c r="N75" s="469">
        <f>+N73+N74</f>
        <v>4203430</v>
      </c>
      <c r="O75" s="469">
        <f>+O73+O74</f>
        <v>4286339.9821870001</v>
      </c>
      <c r="P75" s="469">
        <f>+P73+P74</f>
        <v>4373704.2368040001</v>
      </c>
      <c r="Q75" s="469">
        <f>+Q73+Q74</f>
        <v>4436894.4378836034</v>
      </c>
      <c r="R75" s="462"/>
      <c r="S75" s="469">
        <f>+S73+S74</f>
        <v>4933824.8770670006</v>
      </c>
      <c r="T75" s="469">
        <f>+T73+T74</f>
        <v>5064897.3266109992</v>
      </c>
      <c r="U75" s="469">
        <f>+U73+U74</f>
        <v>5149623.6427929997</v>
      </c>
      <c r="V75" s="469">
        <f>+SUM(V73:V74)</f>
        <v>5404355.7363460008</v>
      </c>
      <c r="W75" s="462"/>
      <c r="X75" s="469">
        <v>5032939.9392999997</v>
      </c>
      <c r="Y75" s="469">
        <v>5102520.4440040002</v>
      </c>
      <c r="Z75" s="469">
        <f>+Z73+Z74</f>
        <v>5666449.5442779996</v>
      </c>
      <c r="AA75" s="469">
        <f>+AA73+AA74</f>
        <v>5674597.4241039995</v>
      </c>
      <c r="AB75" s="462"/>
      <c r="AC75" s="469">
        <f>+AC73+AC74</f>
        <v>5654886.8045450002</v>
      </c>
      <c r="AD75" s="469">
        <f>+AD73+AD74</f>
        <v>5657310.9319580011</v>
      </c>
      <c r="AE75" s="469">
        <f>+AE73+AE74</f>
        <v>5798918.8115879996</v>
      </c>
      <c r="AF75" s="469">
        <f>+AF73+AF74</f>
        <v>5740656.5660879994</v>
      </c>
      <c r="AG75" s="462"/>
      <c r="AH75" s="469">
        <f>+AH73+AH74</f>
        <v>5606460.0582144829</v>
      </c>
      <c r="AI75" s="469">
        <f>+AI73+AI74</f>
        <v>5872123.7489940003</v>
      </c>
      <c r="AJ75" s="469">
        <f>+AJ73+AJ74</f>
        <v>5981173</v>
      </c>
      <c r="AK75" s="469">
        <f>+AK73+AK74</f>
        <v>6321920.5478070006</v>
      </c>
      <c r="AL75" s="462"/>
      <c r="AM75" s="469">
        <f>+AM73+AM74</f>
        <v>5880084.0172410002</v>
      </c>
      <c r="AN75" s="469">
        <f>+AN73+AN74</f>
        <v>6217894.2320000008</v>
      </c>
      <c r="AO75" s="469">
        <f>+AO73+AO74</f>
        <v>6493326.1923390012</v>
      </c>
      <c r="AP75" s="469">
        <f>+AP73+AP74</f>
        <v>6697403.9808100006</v>
      </c>
      <c r="AQ75" s="462"/>
      <c r="AR75" s="469">
        <v>6340342.3820470003</v>
      </c>
      <c r="AS75" s="469">
        <f>+AS73+AS74</f>
        <v>6240966.6403600015</v>
      </c>
      <c r="AT75" s="469">
        <f>+AT73+AT74</f>
        <v>6257752.9119600011</v>
      </c>
      <c r="AU75" s="469">
        <f>+AU73+AU74</f>
        <v>5516731.7402929999</v>
      </c>
      <c r="AV75" s="462"/>
      <c r="AW75" s="469">
        <f>+AW73+AW74</f>
        <v>5111503.3047040002</v>
      </c>
      <c r="AX75" s="469">
        <f>+AX73+AX74</f>
        <v>5247771.9625569992</v>
      </c>
      <c r="AY75" s="469">
        <f>+AY73+AY74</f>
        <v>5336169.0581740011</v>
      </c>
      <c r="AZ75" s="469">
        <f>+AZ73+AZ74</f>
        <v>5393153.3448040001</v>
      </c>
      <c r="BA75" s="462"/>
      <c r="BB75" s="469">
        <f>+BB73+BB74</f>
        <v>5046892.6075360011</v>
      </c>
      <c r="BC75" s="469">
        <f>+BC73+BC74</f>
        <v>5132097.1236860007</v>
      </c>
      <c r="BD75" s="469">
        <f>+BD73+BD74</f>
        <v>5144628.5658379998</v>
      </c>
      <c r="BE75" s="469">
        <f>+BE73+BE74</f>
        <v>5164946.4492830001</v>
      </c>
      <c r="BF75" s="462"/>
      <c r="BG75" s="469">
        <f>+BG73+BG74</f>
        <v>4840378.3242939999</v>
      </c>
      <c r="BH75" s="469">
        <f>+BH73+BH74</f>
        <v>4829511.6403749995</v>
      </c>
      <c r="BI75" s="810"/>
      <c r="BJ75" s="810"/>
    </row>
    <row r="76" spans="1:62" ht="13.5" customHeight="1">
      <c r="D76" s="463"/>
      <c r="E76" s="463"/>
      <c r="F76" s="463"/>
      <c r="G76" s="465"/>
      <c r="I76" s="463"/>
      <c r="J76" s="463"/>
      <c r="K76" s="463"/>
      <c r="O76" s="435"/>
      <c r="P76" s="435"/>
      <c r="T76" s="435"/>
      <c r="U76" s="435"/>
      <c r="Y76" s="435"/>
      <c r="Z76" s="435"/>
      <c r="AD76" s="435"/>
      <c r="AE76" s="435"/>
      <c r="AI76" s="435"/>
      <c r="AJ76" s="435"/>
      <c r="AN76" s="435"/>
      <c r="AO76" s="435"/>
      <c r="AS76" s="435"/>
      <c r="AT76" s="435"/>
      <c r="AX76" s="435"/>
      <c r="AY76" s="435"/>
      <c r="BC76" s="435"/>
      <c r="BD76" s="435"/>
      <c r="BH76" s="435"/>
    </row>
    <row r="77" spans="1:62" ht="13.5" customHeight="1">
      <c r="B77" s="3" t="s">
        <v>227</v>
      </c>
      <c r="C77" s="427" t="s">
        <v>228</v>
      </c>
      <c r="D77" s="463">
        <v>2768995</v>
      </c>
      <c r="E77" s="463">
        <v>2756287</v>
      </c>
      <c r="F77" s="463">
        <v>3000957</v>
      </c>
      <c r="G77" s="463">
        <v>2710596</v>
      </c>
      <c r="I77" s="463">
        <v>2696016.593448</v>
      </c>
      <c r="J77" s="463">
        <v>2564142</v>
      </c>
      <c r="K77" s="463">
        <v>2533404</v>
      </c>
      <c r="L77" s="463">
        <v>3532199</v>
      </c>
      <c r="N77" s="435">
        <v>3454367</v>
      </c>
      <c r="O77" s="435">
        <v>3578433.9441030002</v>
      </c>
      <c r="P77" s="435">
        <v>3456810.8223740002</v>
      </c>
      <c r="Q77" s="435">
        <v>3374986.3590310002</v>
      </c>
      <c r="S77" s="435">
        <v>2700677.6980790002</v>
      </c>
      <c r="T77" s="435">
        <v>2727606.440287</v>
      </c>
      <c r="U77" s="435">
        <v>2834735.7931479998</v>
      </c>
      <c r="V77" s="435">
        <v>2956750.1566590001</v>
      </c>
      <c r="W77" s="462"/>
      <c r="X77" s="435">
        <v>2932916.0530829998</v>
      </c>
      <c r="Y77" s="435">
        <v>4420373.6592530003</v>
      </c>
      <c r="Z77" s="435">
        <v>3680931.3378280001</v>
      </c>
      <c r="AA77" s="435">
        <v>3370810.2180079999</v>
      </c>
      <c r="AB77" s="462"/>
      <c r="AC77" s="435">
        <v>3653404.722821</v>
      </c>
      <c r="AD77" s="435">
        <v>3761977.775711</v>
      </c>
      <c r="AE77" s="435">
        <v>3854232.7430170001</v>
      </c>
      <c r="AF77" s="435">
        <v>3382519.2230679998</v>
      </c>
      <c r="AG77" s="462"/>
      <c r="AH77" s="435">
        <v>3720381.1243710001</v>
      </c>
      <c r="AI77" s="435">
        <v>3380203.6418340001</v>
      </c>
      <c r="AJ77" s="435">
        <v>3358379</v>
      </c>
      <c r="AK77" s="435">
        <v>3982114.3268670002</v>
      </c>
      <c r="AL77" s="462"/>
      <c r="AM77" s="435">
        <v>4147482.5277559999</v>
      </c>
      <c r="AN77" s="435">
        <v>4320941.8310000002</v>
      </c>
      <c r="AO77" s="435">
        <v>4564857.7976749996</v>
      </c>
      <c r="AP77" s="435">
        <v>4284639.17</v>
      </c>
      <c r="AQ77" s="462"/>
      <c r="AR77" s="435">
        <v>4500184.2200530004</v>
      </c>
      <c r="AS77" s="435">
        <v>4204986.9194050003</v>
      </c>
      <c r="AT77" s="435">
        <v>4103223.9792010002</v>
      </c>
      <c r="AU77" s="435">
        <v>3991482.1614720002</v>
      </c>
      <c r="AV77" s="462"/>
      <c r="AW77" s="435">
        <v>3644641.8302770001</v>
      </c>
      <c r="AX77" s="435">
        <v>3639233.0457000001</v>
      </c>
      <c r="AY77" s="435">
        <v>3655375.9328160002</v>
      </c>
      <c r="AZ77" s="435">
        <v>3901979.7061450002</v>
      </c>
      <c r="BA77" s="462"/>
      <c r="BB77" s="435">
        <v>3727961.3637990002</v>
      </c>
      <c r="BC77" s="435">
        <v>3506568.1178799998</v>
      </c>
      <c r="BD77" s="435">
        <v>3203680.3949350002</v>
      </c>
      <c r="BE77" s="435">
        <v>3926018.0005120002</v>
      </c>
      <c r="BF77" s="462"/>
      <c r="BG77" s="435">
        <v>4525871.6238860004</v>
      </c>
      <c r="BH77" s="435">
        <v>4187624.7801569998</v>
      </c>
    </row>
    <row r="78" spans="1:62" ht="13.5" customHeight="1">
      <c r="B78" s="3" t="s">
        <v>229</v>
      </c>
      <c r="C78" s="427" t="s">
        <v>230</v>
      </c>
      <c r="D78" s="463">
        <v>0</v>
      </c>
      <c r="E78" s="463">
        <v>0</v>
      </c>
      <c r="F78" s="463">
        <v>0</v>
      </c>
      <c r="G78" s="463">
        <v>0</v>
      </c>
      <c r="I78" s="463">
        <v>0</v>
      </c>
      <c r="J78" s="463">
        <v>0</v>
      </c>
      <c r="K78" s="463">
        <v>0</v>
      </c>
      <c r="L78" s="463">
        <v>0</v>
      </c>
      <c r="N78" s="463">
        <v>0</v>
      </c>
      <c r="O78" s="463">
        <v>0</v>
      </c>
      <c r="P78" s="463">
        <v>0</v>
      </c>
      <c r="Q78" s="463">
        <v>0</v>
      </c>
      <c r="S78" s="463">
        <v>0</v>
      </c>
      <c r="T78" s="463">
        <v>0</v>
      </c>
      <c r="U78" s="463">
        <v>0</v>
      </c>
      <c r="V78" s="463">
        <v>0</v>
      </c>
      <c r="W78" s="462"/>
      <c r="X78" s="435">
        <v>71281.569497999997</v>
      </c>
      <c r="Y78" s="435">
        <v>70720.228378999993</v>
      </c>
      <c r="Z78" s="435">
        <v>70804.905144000004</v>
      </c>
      <c r="AA78" s="435">
        <v>61867.046693999997</v>
      </c>
      <c r="AB78" s="462"/>
      <c r="AC78" s="435">
        <v>62747.200009</v>
      </c>
      <c r="AD78" s="435">
        <v>61056.520299999996</v>
      </c>
      <c r="AE78" s="435">
        <v>61058.514524999999</v>
      </c>
      <c r="AF78" s="435">
        <v>58430.103726000001</v>
      </c>
      <c r="AG78" s="462"/>
      <c r="AH78" s="435">
        <v>53312.633844000004</v>
      </c>
      <c r="AI78" s="435">
        <v>55413.052237999997</v>
      </c>
      <c r="AJ78" s="435">
        <v>62761</v>
      </c>
      <c r="AK78" s="435">
        <v>54849.839123999998</v>
      </c>
      <c r="AL78" s="462"/>
      <c r="AM78" s="435">
        <v>56428.967387999997</v>
      </c>
      <c r="AN78" s="435">
        <v>57040.218000000001</v>
      </c>
      <c r="AO78" s="435">
        <v>57792.502400999998</v>
      </c>
      <c r="AP78" s="435">
        <v>40539.177000000003</v>
      </c>
      <c r="AQ78" s="462"/>
      <c r="AR78" s="435">
        <v>41001.806955</v>
      </c>
      <c r="AS78" s="435">
        <v>41170.534654000003</v>
      </c>
      <c r="AT78" s="435">
        <v>56904.26829</v>
      </c>
      <c r="AU78" s="435">
        <v>39113.296095999998</v>
      </c>
      <c r="AV78" s="462"/>
      <c r="AW78" s="435">
        <v>39437.390779000001</v>
      </c>
      <c r="AX78" s="435">
        <v>39967.094482</v>
      </c>
      <c r="AY78" s="435">
        <v>43419.663858</v>
      </c>
      <c r="AZ78" s="435">
        <v>21808.465005999999</v>
      </c>
      <c r="BA78" s="462"/>
      <c r="BB78" s="435">
        <v>24756.797124000001</v>
      </c>
      <c r="BC78" s="435">
        <v>36535.547526000002</v>
      </c>
      <c r="BD78" s="435">
        <v>33518.874281999997</v>
      </c>
      <c r="BE78" s="435">
        <v>19418.849441999999</v>
      </c>
      <c r="BF78" s="462"/>
      <c r="BG78" s="435">
        <v>20699.900936999999</v>
      </c>
      <c r="BH78" s="435">
        <v>115651.014595</v>
      </c>
    </row>
    <row r="79" spans="1:62" ht="13.5" customHeight="1">
      <c r="B79" s="3" t="s">
        <v>231</v>
      </c>
      <c r="C79" s="427" t="s">
        <v>232</v>
      </c>
      <c r="D79" s="463">
        <v>149463</v>
      </c>
      <c r="E79" s="463">
        <v>151527</v>
      </c>
      <c r="F79" s="463">
        <v>152696</v>
      </c>
      <c r="G79" s="463">
        <v>0</v>
      </c>
      <c r="I79" s="463">
        <v>0</v>
      </c>
      <c r="J79" s="463">
        <v>0</v>
      </c>
      <c r="K79" s="463">
        <v>0</v>
      </c>
      <c r="L79" s="463">
        <v>79157</v>
      </c>
      <c r="N79" s="435">
        <v>79157</v>
      </c>
      <c r="O79" s="435">
        <v>82403.365216000006</v>
      </c>
      <c r="P79" s="435">
        <v>83992.270378000001</v>
      </c>
      <c r="Q79" s="435">
        <v>85611.847410999995</v>
      </c>
      <c r="S79" s="435">
        <v>87262.688991999996</v>
      </c>
      <c r="T79" s="435">
        <v>88945.399264000007</v>
      </c>
      <c r="U79" s="435">
        <v>90660.594049000007</v>
      </c>
      <c r="V79" s="435">
        <v>92411.308841000005</v>
      </c>
      <c r="W79" s="462"/>
      <c r="X79" s="435">
        <v>94078.496922999999</v>
      </c>
      <c r="Y79" s="435">
        <v>103735.31810800001</v>
      </c>
      <c r="Z79" s="435">
        <v>104328.21841099999</v>
      </c>
      <c r="AA79" s="435">
        <v>99359.525657999999</v>
      </c>
      <c r="AB79" s="462"/>
      <c r="AC79" s="435">
        <v>101217.06456699999</v>
      </c>
      <c r="AD79" s="435">
        <v>103076.06101799999</v>
      </c>
      <c r="AE79" s="435">
        <v>104969.22593</v>
      </c>
      <c r="AF79" s="435">
        <v>106865.093569</v>
      </c>
      <c r="AG79" s="462"/>
      <c r="AH79" s="435">
        <v>108047.554813</v>
      </c>
      <c r="AI79" s="435">
        <v>109243.09998</v>
      </c>
      <c r="AJ79" s="435">
        <v>110452</v>
      </c>
      <c r="AK79" s="435">
        <v>111674.02277900001</v>
      </c>
      <c r="AL79" s="462"/>
      <c r="AM79" s="435">
        <v>113392.79934899999</v>
      </c>
      <c r="AN79" s="435">
        <v>115378.946</v>
      </c>
      <c r="AO79" s="435">
        <v>118359.057459</v>
      </c>
      <c r="AP79" s="435">
        <v>122639.52138799999</v>
      </c>
      <c r="AQ79" s="462"/>
      <c r="AR79" s="435">
        <v>126558.668586</v>
      </c>
      <c r="AS79" s="435">
        <v>119612.611878</v>
      </c>
      <c r="AT79" s="435">
        <v>123676.883031</v>
      </c>
      <c r="AU79" s="435">
        <v>23654.322729</v>
      </c>
      <c r="AV79" s="462"/>
      <c r="AW79" s="435">
        <v>23654.322729</v>
      </c>
      <c r="AX79" s="435">
        <v>25377.863472000001</v>
      </c>
      <c r="AY79" s="435">
        <v>28856.359647000001</v>
      </c>
      <c r="AZ79" s="435">
        <v>30513.367189000001</v>
      </c>
      <c r="BA79" s="462"/>
      <c r="BB79" s="435">
        <v>28259.054542000002</v>
      </c>
      <c r="BC79" s="435">
        <v>26896.866188</v>
      </c>
      <c r="BD79" s="435">
        <v>26348.635613999999</v>
      </c>
      <c r="BE79" s="435">
        <v>292487.96211999998</v>
      </c>
      <c r="BF79" s="462"/>
      <c r="BG79" s="435">
        <v>291267.14554900001</v>
      </c>
      <c r="BH79" s="435">
        <v>290777.977831</v>
      </c>
    </row>
    <row r="80" spans="1:62" ht="13.5" customHeight="1">
      <c r="B80" s="3" t="s">
        <v>233</v>
      </c>
      <c r="C80" s="427" t="s">
        <v>234</v>
      </c>
      <c r="D80" s="463">
        <v>0</v>
      </c>
      <c r="E80" s="463">
        <v>0</v>
      </c>
      <c r="F80" s="463">
        <v>0</v>
      </c>
      <c r="G80" s="463">
        <v>0</v>
      </c>
      <c r="I80" s="463">
        <v>0</v>
      </c>
      <c r="J80" s="463">
        <v>0</v>
      </c>
      <c r="K80" s="463">
        <v>0</v>
      </c>
      <c r="L80" s="463">
        <v>0</v>
      </c>
      <c r="N80" s="463">
        <v>0</v>
      </c>
      <c r="O80" s="463">
        <v>0</v>
      </c>
      <c r="P80" s="463">
        <v>0</v>
      </c>
      <c r="Q80" s="463">
        <v>0</v>
      </c>
      <c r="S80" s="463">
        <v>0</v>
      </c>
      <c r="T80" s="463">
        <v>0</v>
      </c>
      <c r="U80" s="463">
        <v>0</v>
      </c>
      <c r="V80" s="463">
        <v>0</v>
      </c>
      <c r="W80" s="462"/>
      <c r="X80" s="463">
        <v>0</v>
      </c>
      <c r="Y80" s="463">
        <v>0</v>
      </c>
      <c r="Z80" s="463">
        <v>0</v>
      </c>
      <c r="AA80" s="463">
        <v>0</v>
      </c>
      <c r="AB80" s="462"/>
      <c r="AC80" s="463">
        <v>0</v>
      </c>
      <c r="AD80" s="463">
        <v>0</v>
      </c>
      <c r="AE80" s="463">
        <v>0</v>
      </c>
      <c r="AF80" s="463">
        <v>0</v>
      </c>
      <c r="AG80" s="462"/>
      <c r="AH80" s="470" t="s">
        <v>180</v>
      </c>
      <c r="AI80" s="470" t="s">
        <v>180</v>
      </c>
      <c r="AJ80" s="470" t="s">
        <v>180</v>
      </c>
      <c r="AK80" s="470" t="s">
        <v>180</v>
      </c>
      <c r="AL80" s="462"/>
      <c r="AM80" s="470" t="s">
        <v>180</v>
      </c>
      <c r="AN80" s="470" t="s">
        <v>180</v>
      </c>
      <c r="AO80" s="470" t="s">
        <v>180</v>
      </c>
      <c r="AP80" s="470" t="s">
        <v>180</v>
      </c>
      <c r="AQ80" s="462"/>
      <c r="AR80" s="470" t="s">
        <v>180</v>
      </c>
      <c r="AS80" s="470" t="s">
        <v>180</v>
      </c>
      <c r="AT80" s="470" t="s">
        <v>180</v>
      </c>
      <c r="AU80" s="470" t="s">
        <v>180</v>
      </c>
      <c r="AV80" s="462"/>
      <c r="AW80" s="470" t="s">
        <v>180</v>
      </c>
      <c r="AX80" s="470" t="s">
        <v>180</v>
      </c>
      <c r="AY80" s="470" t="s">
        <v>180</v>
      </c>
      <c r="AZ80" s="470" t="s">
        <v>180</v>
      </c>
      <c r="BA80" s="462"/>
      <c r="BB80" s="470" t="s">
        <v>180</v>
      </c>
      <c r="BC80" s="470" t="s">
        <v>180</v>
      </c>
      <c r="BD80" s="470" t="s">
        <v>180</v>
      </c>
      <c r="BE80" s="435">
        <v>1145996.6743129999</v>
      </c>
      <c r="BF80" s="462"/>
      <c r="BG80" s="435">
        <v>1145996.6743129999</v>
      </c>
      <c r="BH80" s="470">
        <v>1132265.823104</v>
      </c>
    </row>
    <row r="81" spans="1:62" ht="13.5" customHeight="1">
      <c r="B81" s="3" t="s">
        <v>235</v>
      </c>
      <c r="C81" s="427" t="s">
        <v>236</v>
      </c>
      <c r="D81" s="413">
        <v>529507.27836899995</v>
      </c>
      <c r="E81" s="413">
        <v>527006.05931499996</v>
      </c>
      <c r="F81" s="413">
        <v>521714</v>
      </c>
      <c r="G81" s="413">
        <v>538443</v>
      </c>
      <c r="I81" s="413">
        <v>537194.24448600004</v>
      </c>
      <c r="J81" s="413">
        <v>524806.32216700003</v>
      </c>
      <c r="K81" s="413">
        <v>528003</v>
      </c>
      <c r="L81" s="413">
        <v>520978.13483548199</v>
      </c>
      <c r="N81" s="435">
        <v>517167</v>
      </c>
      <c r="O81" s="435">
        <v>504785.78746399999</v>
      </c>
      <c r="P81" s="435">
        <v>500588.09132900002</v>
      </c>
      <c r="Q81" s="435">
        <v>494132.21263000002</v>
      </c>
      <c r="S81" s="435">
        <v>491057.677004</v>
      </c>
      <c r="T81" s="435">
        <v>490150</v>
      </c>
      <c r="U81" s="435">
        <v>489673.365123</v>
      </c>
      <c r="V81" s="435">
        <v>423893.71477199998</v>
      </c>
      <c r="W81" s="462"/>
      <c r="X81" s="435">
        <v>418670.93827599997</v>
      </c>
      <c r="Y81" s="435">
        <v>378842.05545699998</v>
      </c>
      <c r="Z81" s="435">
        <v>325216.75041600002</v>
      </c>
      <c r="AA81" s="435">
        <v>324264.22515200003</v>
      </c>
      <c r="AB81" s="462"/>
      <c r="AC81" s="435">
        <v>348723.52220100001</v>
      </c>
      <c r="AD81" s="435">
        <v>347758.13435800001</v>
      </c>
      <c r="AE81" s="435">
        <v>350982.093376</v>
      </c>
      <c r="AF81" s="435">
        <v>325584.93489799998</v>
      </c>
      <c r="AG81" s="462"/>
      <c r="AH81" s="435">
        <v>325243.12970400002</v>
      </c>
      <c r="AI81" s="435">
        <v>336712.316161</v>
      </c>
      <c r="AJ81" s="435">
        <v>398199</v>
      </c>
      <c r="AK81" s="435">
        <v>417240</v>
      </c>
      <c r="AL81" s="462"/>
      <c r="AM81" s="435">
        <v>444501.06085299997</v>
      </c>
      <c r="AN81" s="435">
        <v>437255.88500000001</v>
      </c>
      <c r="AO81" s="435">
        <v>451836.21251099999</v>
      </c>
      <c r="AP81" s="435">
        <v>428151.18300000002</v>
      </c>
      <c r="AQ81" s="462"/>
      <c r="AR81" s="435">
        <v>425625.46550799999</v>
      </c>
      <c r="AS81" s="435">
        <v>427562.59791900002</v>
      </c>
      <c r="AT81" s="435">
        <v>430309.36845200002</v>
      </c>
      <c r="AU81" s="435">
        <v>419929.32045399997</v>
      </c>
      <c r="AV81" s="462"/>
      <c r="AW81" s="435">
        <v>437588.71171900001</v>
      </c>
      <c r="AX81" s="435">
        <v>458023.30652099999</v>
      </c>
      <c r="AY81" s="435">
        <v>450796.22513199999</v>
      </c>
      <c r="AZ81" s="435">
        <v>442673.90152999997</v>
      </c>
      <c r="BA81" s="462"/>
      <c r="BB81" s="435">
        <v>451009.09441899997</v>
      </c>
      <c r="BC81" s="435">
        <v>478983.10463100002</v>
      </c>
      <c r="BD81" s="435">
        <v>476089.664422</v>
      </c>
      <c r="BE81" s="435">
        <v>494906.46302299999</v>
      </c>
      <c r="BF81" s="462"/>
      <c r="BG81" s="435">
        <v>517774.65412399999</v>
      </c>
      <c r="BH81" s="435">
        <v>525191.47727000003</v>
      </c>
    </row>
    <row r="82" spans="1:62" ht="13.5" customHeight="1">
      <c r="B82" s="3" t="s">
        <v>237</v>
      </c>
      <c r="C82" s="427" t="s">
        <v>238</v>
      </c>
      <c r="D82" s="463">
        <v>120859</v>
      </c>
      <c r="E82" s="463">
        <v>125045</v>
      </c>
      <c r="F82" s="463">
        <v>123832</v>
      </c>
      <c r="G82" s="463">
        <v>115571.526035</v>
      </c>
      <c r="I82" s="463">
        <v>115294.91125999999</v>
      </c>
      <c r="J82" s="463">
        <v>115090.808768</v>
      </c>
      <c r="K82" s="463">
        <v>114973.088127</v>
      </c>
      <c r="L82" s="463">
        <v>135615.13540900001</v>
      </c>
      <c r="N82" s="435">
        <v>135331</v>
      </c>
      <c r="O82" s="435">
        <v>135201.34396500001</v>
      </c>
      <c r="P82" s="435">
        <v>140266.65081299999</v>
      </c>
      <c r="Q82" s="435">
        <v>141097.318225</v>
      </c>
      <c r="S82" s="435">
        <v>138659.04988000001</v>
      </c>
      <c r="T82" s="435">
        <v>138230.967072</v>
      </c>
      <c r="U82" s="435">
        <v>137495.71701600001</v>
      </c>
      <c r="V82" s="435">
        <v>134247.615456</v>
      </c>
      <c r="W82" s="462"/>
      <c r="X82" s="435">
        <v>137804.428193</v>
      </c>
      <c r="Y82" s="435">
        <v>137180.58775899999</v>
      </c>
      <c r="Z82" s="435">
        <v>140174.80079099999</v>
      </c>
      <c r="AA82" s="435">
        <v>148176.274772</v>
      </c>
      <c r="AB82" s="462"/>
      <c r="AC82" s="435">
        <v>149270.10315499999</v>
      </c>
      <c r="AD82" s="435">
        <v>148503.04928199999</v>
      </c>
      <c r="AE82" s="435">
        <v>150011.21608499999</v>
      </c>
      <c r="AF82" s="435">
        <v>140893.39827400001</v>
      </c>
      <c r="AG82" s="462"/>
      <c r="AH82" s="435">
        <v>140568.30940500001</v>
      </c>
      <c r="AI82" s="435">
        <v>141355.58546</v>
      </c>
      <c r="AJ82" s="435">
        <v>141743</v>
      </c>
      <c r="AK82" s="435">
        <v>121408</v>
      </c>
      <c r="AL82" s="462"/>
      <c r="AM82" s="435">
        <v>121037.773586</v>
      </c>
      <c r="AN82" s="435">
        <v>120457.666</v>
      </c>
      <c r="AO82" s="435">
        <v>123173.685667</v>
      </c>
      <c r="AP82" s="435">
        <v>98474.967000000004</v>
      </c>
      <c r="AQ82" s="462"/>
      <c r="AR82" s="435">
        <v>98475.587490000005</v>
      </c>
      <c r="AS82" s="435">
        <v>98741.888856000005</v>
      </c>
      <c r="AT82" s="435">
        <v>97063.468187999999</v>
      </c>
      <c r="AU82" s="435">
        <v>119636.29289899999</v>
      </c>
      <c r="AV82" s="462"/>
      <c r="AW82" s="435">
        <v>119593.123974</v>
      </c>
      <c r="AX82" s="435">
        <v>119448.381374</v>
      </c>
      <c r="AY82" s="435">
        <v>119612.053619</v>
      </c>
      <c r="AZ82" s="435">
        <v>131367.97344599999</v>
      </c>
      <c r="BA82" s="462"/>
      <c r="BB82" s="435">
        <v>131656.60948899999</v>
      </c>
      <c r="BC82" s="435">
        <v>131903.01170900001</v>
      </c>
      <c r="BD82" s="435">
        <v>131494.62929000001</v>
      </c>
      <c r="BE82" s="435">
        <v>131580.00840300001</v>
      </c>
      <c r="BF82" s="462"/>
      <c r="BG82" s="435">
        <v>132433.65442000001</v>
      </c>
      <c r="BH82" s="435">
        <v>134772.692553</v>
      </c>
    </row>
    <row r="83" spans="1:62" ht="13.5" customHeight="1">
      <c r="B83" s="3" t="s">
        <v>239</v>
      </c>
      <c r="C83" s="427" t="s">
        <v>240</v>
      </c>
      <c r="D83" s="463"/>
      <c r="E83" s="463"/>
      <c r="F83" s="463"/>
      <c r="G83" s="463"/>
      <c r="I83" s="463"/>
      <c r="J83" s="463"/>
      <c r="K83" s="463"/>
      <c r="L83" s="463"/>
      <c r="N83" s="435"/>
      <c r="O83" s="435"/>
      <c r="P83" s="435"/>
      <c r="Q83" s="435"/>
      <c r="S83" s="463">
        <v>0</v>
      </c>
      <c r="T83" s="463">
        <v>0</v>
      </c>
      <c r="U83" s="463">
        <v>0</v>
      </c>
      <c r="V83" s="463">
        <v>0</v>
      </c>
      <c r="W83" s="462"/>
      <c r="X83" s="463">
        <v>0</v>
      </c>
      <c r="Y83" s="463">
        <v>0</v>
      </c>
      <c r="Z83" s="463">
        <v>0</v>
      </c>
      <c r="AA83" s="463">
        <v>0</v>
      </c>
      <c r="AB83" s="462"/>
      <c r="AC83" s="463">
        <v>0</v>
      </c>
      <c r="AD83" s="463">
        <v>0</v>
      </c>
      <c r="AE83" s="463">
        <v>0</v>
      </c>
      <c r="AF83" s="463">
        <v>0</v>
      </c>
      <c r="AG83" s="462"/>
      <c r="AH83" s="470" t="s">
        <v>180</v>
      </c>
      <c r="AI83" s="470" t="s">
        <v>180</v>
      </c>
      <c r="AJ83" s="470" t="s">
        <v>180</v>
      </c>
      <c r="AK83" s="470" t="s">
        <v>180</v>
      </c>
      <c r="AL83" s="462"/>
      <c r="AM83" s="435">
        <v>5.1844250000000001</v>
      </c>
      <c r="AN83" s="435">
        <v>0</v>
      </c>
      <c r="AO83" s="435">
        <v>0</v>
      </c>
      <c r="AP83" s="435">
        <v>0</v>
      </c>
      <c r="AQ83" s="462"/>
      <c r="AR83" s="435">
        <v>0</v>
      </c>
      <c r="AS83" s="435">
        <v>0</v>
      </c>
      <c r="AT83" s="435">
        <v>0</v>
      </c>
      <c r="AU83" s="435">
        <v>0</v>
      </c>
      <c r="AV83" s="462"/>
      <c r="AW83" s="435">
        <v>0</v>
      </c>
      <c r="AX83" s="435">
        <v>0</v>
      </c>
      <c r="AY83" s="435">
        <v>0</v>
      </c>
      <c r="AZ83" s="435">
        <v>0</v>
      </c>
      <c r="BA83" s="462"/>
      <c r="BB83" s="435">
        <v>0</v>
      </c>
      <c r="BC83" s="435">
        <v>0</v>
      </c>
      <c r="BD83" s="435">
        <v>0</v>
      </c>
      <c r="BE83" s="413">
        <v>0</v>
      </c>
      <c r="BF83" s="462"/>
      <c r="BG83" s="435">
        <v>0</v>
      </c>
      <c r="BH83" s="435">
        <v>0</v>
      </c>
    </row>
    <row r="84" spans="1:62" s="7" customFormat="1" ht="13.5" customHeight="1">
      <c r="B84" s="443" t="s">
        <v>241</v>
      </c>
      <c r="C84" s="428" t="s">
        <v>242</v>
      </c>
      <c r="D84" s="423">
        <f>SUM(D77:D82)</f>
        <v>3568824.2783690002</v>
      </c>
      <c r="E84" s="423">
        <f>SUM(E77:E82)</f>
        <v>3559865.0593149997</v>
      </c>
      <c r="F84" s="423">
        <f>SUM(F77:F82)</f>
        <v>3799199</v>
      </c>
      <c r="G84" s="423">
        <f>SUM(G77:G82)</f>
        <v>3364610.5260350001</v>
      </c>
      <c r="H84" s="462"/>
      <c r="I84" s="423">
        <f>SUM(I77:I82)</f>
        <v>3348505.7491939999</v>
      </c>
      <c r="J84" s="423">
        <f>SUM(J77:J82)</f>
        <v>3204039.1309349998</v>
      </c>
      <c r="K84" s="423">
        <f>SUM(K77:K82)</f>
        <v>3176380.0881269998</v>
      </c>
      <c r="L84" s="423">
        <f>SUM(L77:L82)</f>
        <v>4267949.270244482</v>
      </c>
      <c r="M84" s="462"/>
      <c r="N84" s="423">
        <f>SUM(N77:N82)</f>
        <v>4186022</v>
      </c>
      <c r="O84" s="423">
        <f>SUM(O77:O82)</f>
        <v>4300824.4407480005</v>
      </c>
      <c r="P84" s="423">
        <f>SUM(P77:P82)</f>
        <v>4181657.8348940001</v>
      </c>
      <c r="Q84" s="423">
        <f>SUM(Q77:Q82)</f>
        <v>4095827.7372970004</v>
      </c>
      <c r="R84" s="462"/>
      <c r="S84" s="423">
        <f>SUM(S77:S82)</f>
        <v>3417657.1139550004</v>
      </c>
      <c r="T84" s="423">
        <f>SUM(T77:T82)</f>
        <v>3444932.8066229997</v>
      </c>
      <c r="U84" s="423">
        <f>SUM(U77:U82)</f>
        <v>3552565.4693359998</v>
      </c>
      <c r="V84" s="423">
        <f>SUM(V77:V82)</f>
        <v>3607302.7957279999</v>
      </c>
      <c r="W84" s="462"/>
      <c r="X84" s="423">
        <f>SUM(X77:X82)</f>
        <v>3654751.4859730001</v>
      </c>
      <c r="Y84" s="423">
        <f>SUM(Y77:Y82)</f>
        <v>5110851.8489560001</v>
      </c>
      <c r="Z84" s="423">
        <f>SUM(Z77:Z82)</f>
        <v>4321456.0125899995</v>
      </c>
      <c r="AA84" s="423">
        <f>SUM(AA77:AA82)</f>
        <v>4004477.2902839994</v>
      </c>
      <c r="AB84" s="462"/>
      <c r="AC84" s="423">
        <f>SUM(AC77:AC82)</f>
        <v>4315362.6127530001</v>
      </c>
      <c r="AD84" s="423">
        <f>SUM(AD77:AD82)</f>
        <v>4422371.5406690007</v>
      </c>
      <c r="AE84" s="423">
        <f>SUM(AE77:AE82)</f>
        <v>4521253.7929330003</v>
      </c>
      <c r="AF84" s="423">
        <f>SUM(AF77:AF82)</f>
        <v>4014292.7535349997</v>
      </c>
      <c r="AG84" s="462"/>
      <c r="AH84" s="423">
        <f>SUM(AH77:AH82)</f>
        <v>4347552.7521369997</v>
      </c>
      <c r="AI84" s="423">
        <f>SUM(AI77:AI82)</f>
        <v>4022927.6956730005</v>
      </c>
      <c r="AJ84" s="423">
        <f>SUM(AJ77:AJ82)</f>
        <v>4071534</v>
      </c>
      <c r="AK84" s="423">
        <f>SUM(AK77:AK82)</f>
        <v>4687286.1887699999</v>
      </c>
      <c r="AL84" s="462"/>
      <c r="AM84" s="423">
        <f>+SUM(AM77:AM83)</f>
        <v>4882848.3133570002</v>
      </c>
      <c r="AN84" s="423">
        <f>+SUM(AN77:AN83)</f>
        <v>5051074.546000001</v>
      </c>
      <c r="AO84" s="423">
        <f>+SUM(AO77:AO83)</f>
        <v>5316019.255712999</v>
      </c>
      <c r="AP84" s="423">
        <f>+SUM(AP77:AP83)</f>
        <v>4974444.0183880003</v>
      </c>
      <c r="AQ84" s="462"/>
      <c r="AR84" s="423">
        <v>5191845.7485920005</v>
      </c>
      <c r="AS84" s="423">
        <f>+SUM(AS77:AS83)</f>
        <v>4892074.5527120009</v>
      </c>
      <c r="AT84" s="423">
        <f>+SUM(AT77:AT83)</f>
        <v>4811177.9671620009</v>
      </c>
      <c r="AU84" s="423">
        <f>+SUM(AU77:AU83)</f>
        <v>4593815.3936499991</v>
      </c>
      <c r="AV84" s="462"/>
      <c r="AW84" s="423">
        <f>+SUM(AW77:AW83)</f>
        <v>4264915.3794780001</v>
      </c>
      <c r="AX84" s="423">
        <f>+SUM(AX77:AX83)</f>
        <v>4282049.6915490003</v>
      </c>
      <c r="AY84" s="423">
        <f>+SUM(AY77:AY83)</f>
        <v>4298060.2350720009</v>
      </c>
      <c r="AZ84" s="423">
        <f>+SUM(AZ77:AZ83)</f>
        <v>4528343.4133160003</v>
      </c>
      <c r="BA84" s="462"/>
      <c r="BB84" s="423">
        <f>+SUM(BB77:BB83)</f>
        <v>4363642.919373</v>
      </c>
      <c r="BC84" s="423">
        <f>+SUM(BC77:BC83)</f>
        <v>4180886.647934</v>
      </c>
      <c r="BD84" s="423">
        <f>+SUM(BD77:BD83)</f>
        <v>3871132.198543</v>
      </c>
      <c r="BE84" s="423">
        <f>+SUM(BE77:BE83)</f>
        <v>6010407.9578130003</v>
      </c>
      <c r="BF84" s="462"/>
      <c r="BG84" s="423">
        <f>+SUM(BG77:BG83)</f>
        <v>6634043.653229001</v>
      </c>
      <c r="BH84" s="423">
        <f>+SUM(BH77:BH83)</f>
        <v>6386283.7655099994</v>
      </c>
      <c r="BI84" s="810"/>
      <c r="BJ84" s="810"/>
    </row>
    <row r="85" spans="1:62" ht="6" customHeight="1">
      <c r="B85" s="8"/>
      <c r="W85" s="462"/>
      <c r="AB85" s="462"/>
      <c r="AG85" s="462"/>
      <c r="AL85" s="462"/>
      <c r="AQ85" s="462"/>
      <c r="AV85" s="462"/>
      <c r="BA85" s="462"/>
      <c r="BF85" s="462"/>
    </row>
    <row r="86" spans="1:62" ht="13.5" customHeight="1">
      <c r="B86" s="3" t="s">
        <v>227</v>
      </c>
      <c r="C86" s="427" t="s">
        <v>243</v>
      </c>
      <c r="D86" s="463">
        <v>1118970</v>
      </c>
      <c r="E86" s="463">
        <v>1105721</v>
      </c>
      <c r="F86" s="463">
        <v>1410937</v>
      </c>
      <c r="G86" s="463">
        <v>1575979.3</v>
      </c>
      <c r="I86" s="463">
        <v>1570673.9864759999</v>
      </c>
      <c r="J86" s="463">
        <v>1627110</v>
      </c>
      <c r="K86" s="463">
        <v>1604659.4942900001</v>
      </c>
      <c r="L86" s="463">
        <v>513957</v>
      </c>
      <c r="N86" s="435">
        <v>518525</v>
      </c>
      <c r="O86" s="435">
        <v>449125.75967200001</v>
      </c>
      <c r="P86" s="435">
        <v>501959.549107</v>
      </c>
      <c r="Q86" s="435">
        <v>578222.54450900003</v>
      </c>
      <c r="S86" s="435">
        <v>442540.26234399999</v>
      </c>
      <c r="T86" s="435">
        <v>476541.52835199999</v>
      </c>
      <c r="U86" s="435">
        <v>518877.671577</v>
      </c>
      <c r="V86" s="435">
        <v>669054.16815200006</v>
      </c>
      <c r="W86" s="462"/>
      <c r="X86" s="435">
        <v>735797.66159699997</v>
      </c>
      <c r="Y86" s="435">
        <v>1203651.6013509999</v>
      </c>
      <c r="Z86" s="435">
        <v>988933.97861500003</v>
      </c>
      <c r="AA86" s="435">
        <v>586270.77205300005</v>
      </c>
      <c r="AB86" s="462"/>
      <c r="AC86" s="435">
        <v>842337.41791199998</v>
      </c>
      <c r="AD86" s="435">
        <v>819121.84947500005</v>
      </c>
      <c r="AE86" s="435">
        <v>713308.38569300005</v>
      </c>
      <c r="AF86" s="435">
        <v>483336.14570200001</v>
      </c>
      <c r="AG86" s="462"/>
      <c r="AH86" s="435">
        <v>498103.93838499999</v>
      </c>
      <c r="AI86" s="435">
        <v>952113.06718400004</v>
      </c>
      <c r="AJ86" s="435">
        <v>1181296</v>
      </c>
      <c r="AK86" s="435">
        <v>492082.96645499999</v>
      </c>
      <c r="AL86" s="462"/>
      <c r="AM86" s="435">
        <v>671874.82811700006</v>
      </c>
      <c r="AN86" s="435">
        <v>834403.56200000003</v>
      </c>
      <c r="AO86" s="435">
        <v>1129105.1200000001</v>
      </c>
      <c r="AP86" s="435">
        <v>495008.02500000002</v>
      </c>
      <c r="AQ86" s="462"/>
      <c r="AR86" s="435">
        <v>362925.58667699998</v>
      </c>
      <c r="AS86" s="435">
        <v>749987.40223000001</v>
      </c>
      <c r="AT86" s="435">
        <v>907321.035791</v>
      </c>
      <c r="AU86" s="435">
        <v>997575.59141500003</v>
      </c>
      <c r="AV86" s="462"/>
      <c r="AW86" s="435">
        <v>1702271.5629489999</v>
      </c>
      <c r="AX86" s="435">
        <v>1688157.0510430001</v>
      </c>
      <c r="AY86" s="435">
        <v>1765299.027731</v>
      </c>
      <c r="AZ86" s="435">
        <v>1675906.1899029999</v>
      </c>
      <c r="BA86" s="462"/>
      <c r="BB86" s="435">
        <v>2270336.1474080002</v>
      </c>
      <c r="BC86" s="435">
        <v>2554728.8856890001</v>
      </c>
      <c r="BD86" s="435">
        <v>2812599.8921889998</v>
      </c>
      <c r="BE86" s="435">
        <v>1084895.3643420001</v>
      </c>
      <c r="BF86" s="462"/>
      <c r="BG86" s="435">
        <v>771038.39104699995</v>
      </c>
      <c r="BH86" s="435">
        <v>1022078.4125100001</v>
      </c>
    </row>
    <row r="87" spans="1:62" ht="13.5" customHeight="1">
      <c r="B87" s="3" t="s">
        <v>244</v>
      </c>
      <c r="C87" s="427" t="s">
        <v>245</v>
      </c>
      <c r="D87" s="463">
        <v>0</v>
      </c>
      <c r="E87" s="463">
        <v>0</v>
      </c>
      <c r="F87" s="463">
        <v>0</v>
      </c>
      <c r="G87" s="463">
        <v>0</v>
      </c>
      <c r="I87" s="463">
        <v>0</v>
      </c>
      <c r="J87" s="463">
        <v>0</v>
      </c>
      <c r="K87" s="463">
        <v>0</v>
      </c>
      <c r="L87" s="463">
        <v>0</v>
      </c>
      <c r="N87" s="463">
        <v>0</v>
      </c>
      <c r="O87" s="463">
        <v>0</v>
      </c>
      <c r="P87" s="463">
        <v>0</v>
      </c>
      <c r="Q87" s="463">
        <v>0</v>
      </c>
      <c r="S87" s="463">
        <v>0</v>
      </c>
      <c r="T87" s="463">
        <v>0</v>
      </c>
      <c r="U87" s="463">
        <v>0</v>
      </c>
      <c r="V87" s="463">
        <v>0</v>
      </c>
      <c r="W87" s="462"/>
      <c r="X87" s="463">
        <v>0</v>
      </c>
      <c r="Y87" s="463">
        <v>0</v>
      </c>
      <c r="Z87" s="463">
        <v>0</v>
      </c>
      <c r="AA87" s="463">
        <v>0</v>
      </c>
      <c r="AB87" s="462"/>
      <c r="AC87" s="463">
        <v>0</v>
      </c>
      <c r="AD87" s="463">
        <v>14512.102846</v>
      </c>
      <c r="AE87" s="463">
        <v>10793.716537</v>
      </c>
      <c r="AF87" s="463">
        <v>43473.678802000002</v>
      </c>
      <c r="AG87" s="462"/>
      <c r="AH87" s="463">
        <v>0</v>
      </c>
      <c r="AI87" s="463">
        <v>0</v>
      </c>
      <c r="AJ87" s="463">
        <v>0</v>
      </c>
      <c r="AK87" s="463">
        <v>0</v>
      </c>
      <c r="AL87" s="462"/>
      <c r="AM87" s="463">
        <v>0</v>
      </c>
      <c r="AN87" s="463">
        <v>0</v>
      </c>
      <c r="AO87" s="463">
        <v>0</v>
      </c>
      <c r="AP87" s="463">
        <v>105.97361600000001</v>
      </c>
      <c r="AQ87" s="462"/>
      <c r="AR87" s="463">
        <v>0</v>
      </c>
      <c r="AS87" s="463">
        <v>0</v>
      </c>
      <c r="AT87" s="463">
        <v>0</v>
      </c>
      <c r="AU87" s="463">
        <v>0</v>
      </c>
      <c r="AV87" s="462"/>
      <c r="AW87" s="463">
        <v>1005.845637</v>
      </c>
      <c r="AX87" s="463">
        <v>0</v>
      </c>
      <c r="AY87" s="463">
        <v>0</v>
      </c>
      <c r="AZ87" s="463">
        <v>0</v>
      </c>
      <c r="BA87" s="462"/>
      <c r="BB87" s="463">
        <v>0</v>
      </c>
      <c r="BC87" s="463">
        <v>0</v>
      </c>
      <c r="BD87" s="463">
        <v>0</v>
      </c>
      <c r="BE87" s="463">
        <v>0</v>
      </c>
      <c r="BF87" s="462"/>
      <c r="BG87" s="463">
        <v>0</v>
      </c>
      <c r="BH87" s="463">
        <v>824.36156100000005</v>
      </c>
    </row>
    <row r="88" spans="1:62" ht="13.5" customHeight="1">
      <c r="B88" s="3" t="s">
        <v>229</v>
      </c>
      <c r="C88" s="427" t="s">
        <v>230</v>
      </c>
      <c r="D88" s="463">
        <v>0</v>
      </c>
      <c r="E88" s="463">
        <v>0</v>
      </c>
      <c r="F88" s="463">
        <v>0</v>
      </c>
      <c r="G88" s="463">
        <v>0</v>
      </c>
      <c r="I88" s="463">
        <v>0</v>
      </c>
      <c r="J88" s="463">
        <v>0</v>
      </c>
      <c r="K88" s="463">
        <v>0</v>
      </c>
      <c r="L88" s="463">
        <v>0</v>
      </c>
      <c r="N88" s="463">
        <v>0</v>
      </c>
      <c r="O88" s="463">
        <v>0</v>
      </c>
      <c r="P88" s="463">
        <v>0</v>
      </c>
      <c r="Q88" s="463">
        <v>0</v>
      </c>
      <c r="S88" s="463">
        <v>0</v>
      </c>
      <c r="T88" s="463">
        <v>0</v>
      </c>
      <c r="U88" s="463">
        <v>0</v>
      </c>
      <c r="V88" s="463">
        <v>0</v>
      </c>
      <c r="W88" s="462"/>
      <c r="X88" s="435">
        <v>9717.8644590000004</v>
      </c>
      <c r="Y88" s="435">
        <v>6931.8489820000004</v>
      </c>
      <c r="Z88" s="435">
        <v>4307.6317920000001</v>
      </c>
      <c r="AA88" s="435">
        <v>10942.767313</v>
      </c>
      <c r="AB88" s="462"/>
      <c r="AC88" s="435">
        <v>8522.1785299999992</v>
      </c>
      <c r="AD88" s="435">
        <v>6306.5892080000003</v>
      </c>
      <c r="AE88" s="435">
        <v>3754.5109109999999</v>
      </c>
      <c r="AF88" s="435">
        <v>2795.3817730000001</v>
      </c>
      <c r="AG88" s="462"/>
      <c r="AH88" s="435">
        <v>7392.0425960000002</v>
      </c>
      <c r="AI88" s="435">
        <v>4653.5341090000002</v>
      </c>
      <c r="AJ88" s="435">
        <v>2620</v>
      </c>
      <c r="AK88" s="435">
        <v>13408.029365</v>
      </c>
      <c r="AL88" s="462"/>
      <c r="AM88" s="435">
        <v>10108.298379</v>
      </c>
      <c r="AN88" s="435">
        <v>6790.3850000000002</v>
      </c>
      <c r="AO88" s="435">
        <v>3625.28</v>
      </c>
      <c r="AP88" s="435">
        <v>15752.684999999999</v>
      </c>
      <c r="AQ88" s="462"/>
      <c r="AR88" s="435">
        <v>10233.775613</v>
      </c>
      <c r="AS88" s="435">
        <v>5805.2604430000001</v>
      </c>
      <c r="AT88" s="435">
        <v>2623.070217</v>
      </c>
      <c r="AU88" s="435">
        <v>19911.478821000001</v>
      </c>
      <c r="AV88" s="462"/>
      <c r="AW88" s="435">
        <v>15209.480586</v>
      </c>
      <c r="AX88" s="435">
        <v>7153.1813549999997</v>
      </c>
      <c r="AY88" s="435">
        <v>1628.8952999999999</v>
      </c>
      <c r="AZ88" s="435">
        <v>18090.362416</v>
      </c>
      <c r="BA88" s="462"/>
      <c r="BB88" s="435">
        <v>14552.483152000001</v>
      </c>
      <c r="BC88" s="435">
        <v>8950.2461939999994</v>
      </c>
      <c r="BD88" s="435">
        <v>6309.2332390000001</v>
      </c>
      <c r="BE88" s="435">
        <v>12077.15718</v>
      </c>
      <c r="BF88" s="462"/>
      <c r="BG88" s="435">
        <v>8524.8099860000002</v>
      </c>
      <c r="BH88" s="435">
        <v>8028.3606019999997</v>
      </c>
    </row>
    <row r="89" spans="1:62" ht="13.5" customHeight="1">
      <c r="B89" s="3" t="s">
        <v>246</v>
      </c>
      <c r="C89" s="427" t="s">
        <v>247</v>
      </c>
      <c r="D89" s="463">
        <v>506588</v>
      </c>
      <c r="E89" s="463">
        <v>382453</v>
      </c>
      <c r="F89" s="463">
        <v>480381</v>
      </c>
      <c r="G89" s="463">
        <v>699783</v>
      </c>
      <c r="I89" s="463">
        <v>827347.082329</v>
      </c>
      <c r="J89" s="463">
        <v>657667.44106099999</v>
      </c>
      <c r="K89" s="463">
        <v>452281.94258700003</v>
      </c>
      <c r="L89" s="463">
        <v>261794.672896</v>
      </c>
      <c r="N89" s="435">
        <v>580969</v>
      </c>
      <c r="O89" s="435">
        <v>442189.635641</v>
      </c>
      <c r="P89" s="435">
        <v>412203.375306</v>
      </c>
      <c r="Q89" s="435">
        <v>414115.40274599998</v>
      </c>
      <c r="S89" s="435">
        <v>591694.82028300001</v>
      </c>
      <c r="T89" s="435">
        <v>609505.50832799997</v>
      </c>
      <c r="U89" s="435">
        <v>514973.93413499999</v>
      </c>
      <c r="V89" s="435">
        <v>627645.56828000001</v>
      </c>
      <c r="W89" s="462"/>
      <c r="X89" s="435">
        <v>676636.66743000003</v>
      </c>
      <c r="Y89" s="435">
        <v>701026.78042099997</v>
      </c>
      <c r="Z89" s="435">
        <v>629065.69329700002</v>
      </c>
      <c r="AA89" s="435">
        <v>616080.80330100004</v>
      </c>
      <c r="AB89" s="462"/>
      <c r="AC89" s="435">
        <v>935250.43599999999</v>
      </c>
      <c r="AD89" s="435">
        <v>802413.98603399994</v>
      </c>
      <c r="AE89" s="435">
        <v>602846.56879499997</v>
      </c>
      <c r="AF89" s="435">
        <v>692407.60016699997</v>
      </c>
      <c r="AG89" s="462"/>
      <c r="AH89" s="435">
        <v>908470.29104399995</v>
      </c>
      <c r="AI89" s="435">
        <v>762664.08024299995</v>
      </c>
      <c r="AJ89" s="435">
        <v>907646</v>
      </c>
      <c r="AK89" s="435">
        <v>831295</v>
      </c>
      <c r="AL89" s="462"/>
      <c r="AM89" s="435">
        <v>1182202.8097310001</v>
      </c>
      <c r="AN89" s="435">
        <v>995502.32299999997</v>
      </c>
      <c r="AO89" s="435">
        <v>1074740.787</v>
      </c>
      <c r="AP89" s="435">
        <v>1375460.828</v>
      </c>
      <c r="AQ89" s="462"/>
      <c r="AR89" s="435">
        <v>1611683.635698</v>
      </c>
      <c r="AS89" s="435">
        <v>1507106.9280000001</v>
      </c>
      <c r="AT89" s="435">
        <v>2067592.9023889999</v>
      </c>
      <c r="AU89" s="435">
        <v>2320961.8581989999</v>
      </c>
      <c r="AV89" s="462"/>
      <c r="AW89" s="435">
        <v>2477146.7274130001</v>
      </c>
      <c r="AX89" s="435">
        <v>2378980.4857879998</v>
      </c>
      <c r="AY89" s="435">
        <v>2493158.6530869999</v>
      </c>
      <c r="AZ89" s="435">
        <v>3137700.5144779999</v>
      </c>
      <c r="BA89" s="462"/>
      <c r="BB89" s="435">
        <v>2881388.4194749999</v>
      </c>
      <c r="BC89" s="435">
        <v>2623591.3886549999</v>
      </c>
      <c r="BD89" s="435">
        <v>2299401.4731049999</v>
      </c>
      <c r="BE89" s="435">
        <v>1633982.9806540001</v>
      </c>
      <c r="BF89" s="462"/>
      <c r="BG89" s="435">
        <v>1670899.6646819999</v>
      </c>
      <c r="BH89" s="435">
        <v>1616365.1935060001</v>
      </c>
    </row>
    <row r="90" spans="1:62" ht="13.5" customHeight="1">
      <c r="B90" s="3" t="s">
        <v>248</v>
      </c>
      <c r="C90" s="427" t="s">
        <v>249</v>
      </c>
      <c r="D90" s="463">
        <v>37224</v>
      </c>
      <c r="E90" s="463">
        <v>37424</v>
      </c>
      <c r="F90" s="463">
        <v>36840</v>
      </c>
      <c r="G90" s="463">
        <v>193297.99286599999</v>
      </c>
      <c r="I90" s="463">
        <v>200205.95096300001</v>
      </c>
      <c r="J90" s="463">
        <v>203100.36077999999</v>
      </c>
      <c r="K90" s="463">
        <v>204368</v>
      </c>
      <c r="L90" s="463">
        <v>200574</v>
      </c>
      <c r="N90" s="435">
        <v>205701</v>
      </c>
      <c r="O90" s="435">
        <v>207609.244661</v>
      </c>
      <c r="P90" s="435">
        <v>209170.639738</v>
      </c>
      <c r="Q90" s="435">
        <v>209731.36713900001</v>
      </c>
      <c r="S90" s="435">
        <v>213050.22508999999</v>
      </c>
      <c r="T90" s="435">
        <v>216942.498506</v>
      </c>
      <c r="U90" s="435">
        <v>233849.56314499999</v>
      </c>
      <c r="V90" s="435">
        <v>234358.849238</v>
      </c>
      <c r="W90" s="462"/>
      <c r="X90" s="435">
        <v>237330.762823</v>
      </c>
      <c r="Y90" s="435">
        <v>240537.97484099999</v>
      </c>
      <c r="Z90" s="435">
        <v>241021.955197</v>
      </c>
      <c r="AA90" s="435">
        <v>232419.58940900001</v>
      </c>
      <c r="AB90" s="462"/>
      <c r="AC90" s="435">
        <v>233611.096704</v>
      </c>
      <c r="AD90" s="435">
        <v>224869.56151699999</v>
      </c>
      <c r="AE90" s="435">
        <v>216830.11176299999</v>
      </c>
      <c r="AF90" s="435">
        <v>217789.02993799999</v>
      </c>
      <c r="AG90" s="462"/>
      <c r="AH90" s="435">
        <v>220082.03107200001</v>
      </c>
      <c r="AI90" s="435">
        <v>222150.06927000001</v>
      </c>
      <c r="AJ90" s="435">
        <v>222180</v>
      </c>
      <c r="AK90" s="435">
        <v>159928.45613800001</v>
      </c>
      <c r="AL90" s="462"/>
      <c r="AM90" s="435">
        <v>17522.202017</v>
      </c>
      <c r="AN90" s="435">
        <v>19366.438999999998</v>
      </c>
      <c r="AO90" s="435">
        <v>19729.618999999999</v>
      </c>
      <c r="AP90" s="435">
        <v>22469.825000000001</v>
      </c>
      <c r="AQ90" s="462"/>
      <c r="AR90" s="435">
        <v>17877.119739000002</v>
      </c>
      <c r="AS90" s="435">
        <v>18556.623050999999</v>
      </c>
      <c r="AT90" s="435">
        <v>18955.119739000002</v>
      </c>
      <c r="AU90" s="435">
        <v>25734.077855</v>
      </c>
      <c r="AV90" s="462"/>
      <c r="AW90" s="435">
        <v>35023.294664000001</v>
      </c>
      <c r="AX90" s="435">
        <v>19889.185667000002</v>
      </c>
      <c r="AY90" s="435">
        <v>16309.547417</v>
      </c>
      <c r="AZ90" s="435">
        <v>17014.062161999998</v>
      </c>
      <c r="BA90" s="462"/>
      <c r="BB90" s="435">
        <v>16690.258476999999</v>
      </c>
      <c r="BC90" s="435">
        <v>17378.523605999999</v>
      </c>
      <c r="BD90" s="435">
        <v>18334.029834000001</v>
      </c>
      <c r="BE90" s="435">
        <v>16976.247854000001</v>
      </c>
      <c r="BF90" s="462"/>
      <c r="BG90" s="435">
        <v>17257.183422999999</v>
      </c>
      <c r="BH90" s="435">
        <v>24114.853503999999</v>
      </c>
    </row>
    <row r="91" spans="1:62" ht="13.5" customHeight="1">
      <c r="B91" s="3" t="s">
        <v>250</v>
      </c>
      <c r="C91" s="427" t="s">
        <v>251</v>
      </c>
      <c r="D91" s="463">
        <v>167263</v>
      </c>
      <c r="E91" s="463">
        <v>136818</v>
      </c>
      <c r="F91" s="463">
        <v>159468</v>
      </c>
      <c r="G91" s="463">
        <v>58787.718008999997</v>
      </c>
      <c r="I91" s="463">
        <v>140372.74421999999</v>
      </c>
      <c r="J91" s="463">
        <v>147968.33055000001</v>
      </c>
      <c r="K91" s="463">
        <v>163186.21907799999</v>
      </c>
      <c r="L91" s="463">
        <v>44981</v>
      </c>
      <c r="N91" s="435">
        <v>91987</v>
      </c>
      <c r="O91" s="435">
        <v>107156.00496599999</v>
      </c>
      <c r="P91" s="435">
        <v>136577.40926099999</v>
      </c>
      <c r="Q91" s="435">
        <v>48207.882515999998</v>
      </c>
      <c r="S91" s="435">
        <v>67673.980890999999</v>
      </c>
      <c r="T91" s="435">
        <v>100137.858326</v>
      </c>
      <c r="U91" s="435">
        <v>128085.213921</v>
      </c>
      <c r="V91" s="435">
        <v>53990.828158999997</v>
      </c>
      <c r="W91" s="462"/>
      <c r="X91" s="435">
        <v>82603.471737</v>
      </c>
      <c r="Y91" s="435">
        <v>127662.21589799999</v>
      </c>
      <c r="Z91" s="435">
        <v>196159.748593</v>
      </c>
      <c r="AA91" s="435">
        <v>147010.63485900001</v>
      </c>
      <c r="AB91" s="462"/>
      <c r="AC91" s="435">
        <v>181732.23144800001</v>
      </c>
      <c r="AD91" s="435">
        <v>120546.50757</v>
      </c>
      <c r="AE91" s="435">
        <v>177200.96178899999</v>
      </c>
      <c r="AF91" s="435">
        <v>70447.932365000001</v>
      </c>
      <c r="AG91" s="462"/>
      <c r="AH91" s="435">
        <v>112267.11081300001</v>
      </c>
      <c r="AI91" s="435">
        <v>119808.69905</v>
      </c>
      <c r="AJ91" s="435">
        <v>169870</v>
      </c>
      <c r="AK91" s="435">
        <v>72561.852429999999</v>
      </c>
      <c r="AL91" s="462"/>
      <c r="AM91" s="435">
        <v>153278.00815400001</v>
      </c>
      <c r="AN91" s="435">
        <v>232274.85699999999</v>
      </c>
      <c r="AO91" s="435">
        <v>234388.93599999999</v>
      </c>
      <c r="AP91" s="435">
        <v>125136.72191199999</v>
      </c>
      <c r="AQ91" s="462"/>
      <c r="AR91" s="435">
        <v>185485.201524</v>
      </c>
      <c r="AS91" s="435">
        <v>154667.80741499999</v>
      </c>
      <c r="AT91" s="435">
        <v>196777.66564699999</v>
      </c>
      <c r="AU91" s="435">
        <v>47315.590289</v>
      </c>
      <c r="AV91" s="462"/>
      <c r="AW91" s="435">
        <v>50195.369309000002</v>
      </c>
      <c r="AX91" s="435">
        <v>49286.781331999999</v>
      </c>
      <c r="AY91" s="435">
        <v>94866.371583</v>
      </c>
      <c r="AZ91" s="435">
        <v>46684.000626000001</v>
      </c>
      <c r="BA91" s="462"/>
      <c r="BB91" s="435">
        <v>115479.494406</v>
      </c>
      <c r="BC91" s="435">
        <v>144560.78184499999</v>
      </c>
      <c r="BD91" s="435">
        <v>171419.273414</v>
      </c>
      <c r="BE91" s="435">
        <v>33980.565749000001</v>
      </c>
      <c r="BF91" s="462"/>
      <c r="BG91" s="435">
        <v>81061.801410999993</v>
      </c>
      <c r="BH91" s="435">
        <v>110094.146222</v>
      </c>
    </row>
    <row r="92" spans="1:62" ht="13.5" customHeight="1">
      <c r="B92" s="3" t="s">
        <v>252</v>
      </c>
      <c r="C92" s="427" t="s">
        <v>253</v>
      </c>
      <c r="D92" s="463">
        <v>15363</v>
      </c>
      <c r="E92" s="463">
        <v>18018</v>
      </c>
      <c r="F92" s="463">
        <v>23721</v>
      </c>
      <c r="G92" s="463">
        <v>23593</v>
      </c>
      <c r="I92" s="463">
        <v>27504.840809000001</v>
      </c>
      <c r="J92" s="463">
        <v>18838.438876</v>
      </c>
      <c r="K92" s="463">
        <v>25028.401269000002</v>
      </c>
      <c r="L92" s="463">
        <v>35848.857551000001</v>
      </c>
      <c r="N92" s="435">
        <v>27199</v>
      </c>
      <c r="O92" s="435">
        <v>28144.393076</v>
      </c>
      <c r="P92" s="435">
        <v>37234.705363000001</v>
      </c>
      <c r="Q92" s="435">
        <v>38880.271021</v>
      </c>
      <c r="S92" s="435">
        <v>32565.360941999999</v>
      </c>
      <c r="T92" s="435">
        <v>32370.926044</v>
      </c>
      <c r="U92" s="435">
        <v>43763.945615999997</v>
      </c>
      <c r="V92" s="435">
        <v>46128.259511999997</v>
      </c>
      <c r="W92" s="462"/>
      <c r="X92" s="435">
        <v>40070.393322000004</v>
      </c>
      <c r="Y92" s="435">
        <v>40623.857129000004</v>
      </c>
      <c r="Z92" s="435">
        <v>50869.694031999999</v>
      </c>
      <c r="AA92" s="435">
        <v>53987.761609000001</v>
      </c>
      <c r="AB92" s="462"/>
      <c r="AC92" s="435">
        <v>38570.238510000003</v>
      </c>
      <c r="AD92" s="435">
        <v>42886.566412</v>
      </c>
      <c r="AE92" s="435">
        <v>59018.473277999998</v>
      </c>
      <c r="AF92" s="435">
        <v>59718.489708000001</v>
      </c>
      <c r="AG92" s="462"/>
      <c r="AH92" s="435">
        <v>41719.267577999999</v>
      </c>
      <c r="AI92" s="435">
        <v>48910.021079999999</v>
      </c>
      <c r="AJ92" s="435">
        <v>63931</v>
      </c>
      <c r="AK92" s="435">
        <v>63542.240793999998</v>
      </c>
      <c r="AL92" s="462"/>
      <c r="AM92" s="435">
        <v>49538.028888000001</v>
      </c>
      <c r="AN92" s="435">
        <v>53859.726000000002</v>
      </c>
      <c r="AO92" s="435">
        <v>70435.253060999996</v>
      </c>
      <c r="AP92" s="435">
        <v>70123.91</v>
      </c>
      <c r="AQ92" s="462"/>
      <c r="AR92" s="435">
        <v>60900.016623000003</v>
      </c>
      <c r="AS92" s="435">
        <v>65695.087035999997</v>
      </c>
      <c r="AT92" s="435">
        <v>82870.838975999999</v>
      </c>
      <c r="AU92" s="435">
        <v>79980.715198000005</v>
      </c>
      <c r="AV92" s="462"/>
      <c r="AW92" s="435">
        <v>64610.573327999999</v>
      </c>
      <c r="AX92" s="435">
        <v>68561.109058999995</v>
      </c>
      <c r="AY92" s="435">
        <v>84759.293374999994</v>
      </c>
      <c r="AZ92" s="435">
        <v>82743.622984000001</v>
      </c>
      <c r="BA92" s="462"/>
      <c r="BB92" s="435">
        <v>62476.995792000002</v>
      </c>
      <c r="BC92" s="435">
        <v>64803.268108999997</v>
      </c>
      <c r="BD92" s="435">
        <v>78607.645164999994</v>
      </c>
      <c r="BE92" s="435">
        <v>72374.959782999998</v>
      </c>
      <c r="BF92" s="462"/>
      <c r="BG92" s="435">
        <v>60032.706558999998</v>
      </c>
      <c r="BH92" s="435">
        <v>63259.272742000001</v>
      </c>
    </row>
    <row r="93" spans="1:62" ht="13.5" customHeight="1">
      <c r="A93" s="7"/>
      <c r="B93" s="3" t="s">
        <v>254</v>
      </c>
      <c r="C93" s="427" t="s">
        <v>255</v>
      </c>
      <c r="D93" s="463">
        <v>12876</v>
      </c>
      <c r="E93" s="463">
        <v>18592</v>
      </c>
      <c r="F93" s="463">
        <v>14871</v>
      </c>
      <c r="G93" s="463">
        <v>15188.662149</v>
      </c>
      <c r="I93" s="463">
        <v>14586.700566</v>
      </c>
      <c r="J93" s="463">
        <v>23908.899956000001</v>
      </c>
      <c r="K93" s="463">
        <v>24552</v>
      </c>
      <c r="L93" s="463">
        <v>24133.032254000002</v>
      </c>
      <c r="N93" s="435">
        <v>17900</v>
      </c>
      <c r="O93" s="435">
        <v>14849.0908</v>
      </c>
      <c r="P93" s="435">
        <v>18497.016686999999</v>
      </c>
      <c r="Q93" s="435">
        <v>33093.411409</v>
      </c>
      <c r="S93" s="435">
        <v>31716.029284</v>
      </c>
      <c r="T93" s="435">
        <v>28257.828880000001</v>
      </c>
      <c r="U93" s="435">
        <v>24987.265497</v>
      </c>
      <c r="V93" s="435">
        <v>49014.672731999999</v>
      </c>
      <c r="W93" s="462"/>
      <c r="X93" s="435">
        <v>41790.142843000001</v>
      </c>
      <c r="Y93" s="435">
        <v>55925.642798000001</v>
      </c>
      <c r="Z93" s="435">
        <v>48739.334307999998</v>
      </c>
      <c r="AA93" s="435">
        <v>52554.769776000001</v>
      </c>
      <c r="AB93" s="462"/>
      <c r="AC93" s="435">
        <v>51729.069054</v>
      </c>
      <c r="AD93" s="435">
        <v>36976.353072999998</v>
      </c>
      <c r="AE93" s="435">
        <v>35227.548843999997</v>
      </c>
      <c r="AF93" s="435">
        <v>30178.961960000001</v>
      </c>
      <c r="AG93" s="462"/>
      <c r="AH93" s="435">
        <v>30522.060086000001</v>
      </c>
      <c r="AI93" s="435">
        <v>29874.542006</v>
      </c>
      <c r="AJ93" s="435">
        <v>28809</v>
      </c>
      <c r="AK93" s="435">
        <v>31690.879120000001</v>
      </c>
      <c r="AL93" s="462"/>
      <c r="AM93" s="435">
        <v>32361.665132999999</v>
      </c>
      <c r="AN93" s="435">
        <v>70331.698000000004</v>
      </c>
      <c r="AO93" s="435">
        <v>115193.026855</v>
      </c>
      <c r="AP93" s="435">
        <v>145456.519</v>
      </c>
      <c r="AQ93" s="462"/>
      <c r="AR93" s="435">
        <v>115370.241268</v>
      </c>
      <c r="AS93" s="435">
        <v>111835.26439500001</v>
      </c>
      <c r="AT93" s="435">
        <v>122963.571528</v>
      </c>
      <c r="AU93" s="435">
        <v>152151.044505</v>
      </c>
      <c r="AV93" s="462"/>
      <c r="AW93" s="435">
        <v>152421.032618</v>
      </c>
      <c r="AX93" s="435">
        <v>183982.37532799999</v>
      </c>
      <c r="AY93" s="435">
        <v>134837.419781</v>
      </c>
      <c r="AZ93" s="435">
        <v>211688.699566</v>
      </c>
      <c r="BA93" s="462"/>
      <c r="BB93" s="435">
        <v>161971.61580599999</v>
      </c>
      <c r="BC93" s="435">
        <v>200681.74787699999</v>
      </c>
      <c r="BD93" s="435">
        <v>157222.978626</v>
      </c>
      <c r="BE93" s="435">
        <v>171412.77103500001</v>
      </c>
      <c r="BF93" s="462"/>
      <c r="BG93" s="435">
        <v>126192.91996699999</v>
      </c>
      <c r="BH93" s="435">
        <v>139667.293244</v>
      </c>
    </row>
    <row r="94" spans="1:62" ht="13.5" customHeight="1">
      <c r="A94" s="7"/>
      <c r="B94" s="3" t="s">
        <v>256</v>
      </c>
      <c r="C94" s="427" t="s">
        <v>257</v>
      </c>
      <c r="D94" s="463">
        <v>0</v>
      </c>
      <c r="E94" s="463">
        <v>0</v>
      </c>
      <c r="F94" s="463">
        <v>0</v>
      </c>
      <c r="G94" s="463">
        <v>0</v>
      </c>
      <c r="I94" s="463">
        <v>0</v>
      </c>
      <c r="J94" s="463">
        <v>0</v>
      </c>
      <c r="K94" s="463">
        <v>0</v>
      </c>
      <c r="L94" s="463">
        <v>0</v>
      </c>
      <c r="N94" s="463">
        <v>0</v>
      </c>
      <c r="O94" s="463">
        <v>0</v>
      </c>
      <c r="P94" s="463">
        <v>0</v>
      </c>
      <c r="Q94" s="463">
        <v>0</v>
      </c>
      <c r="S94" s="463">
        <v>0</v>
      </c>
      <c r="T94" s="463">
        <v>0</v>
      </c>
      <c r="U94" s="463">
        <v>0</v>
      </c>
      <c r="V94" s="463">
        <v>0</v>
      </c>
      <c r="W94" s="462"/>
      <c r="X94" s="463">
        <v>0</v>
      </c>
      <c r="Y94" s="463">
        <v>0</v>
      </c>
      <c r="Z94" s="463">
        <v>0</v>
      </c>
      <c r="AA94" s="463">
        <v>0</v>
      </c>
      <c r="AB94" s="462"/>
      <c r="AC94" s="463">
        <v>0</v>
      </c>
      <c r="AD94" s="463">
        <v>0</v>
      </c>
      <c r="AE94" s="463">
        <v>0</v>
      </c>
      <c r="AF94" s="435">
        <v>455563.96603399998</v>
      </c>
      <c r="AG94" s="462"/>
      <c r="AH94" s="435">
        <v>500661.67200600001</v>
      </c>
      <c r="AI94" s="435">
        <v>392234.378386</v>
      </c>
      <c r="AJ94" s="435">
        <v>345051</v>
      </c>
      <c r="AK94" s="435">
        <v>7771.6505429999997</v>
      </c>
      <c r="AL94" s="462"/>
      <c r="AM94" s="435">
        <v>3695.2043450000001</v>
      </c>
      <c r="AN94" s="435">
        <v>3588.6889999999999</v>
      </c>
      <c r="AO94" s="435">
        <v>3452.7445680000001</v>
      </c>
      <c r="AP94" s="435">
        <v>1012607.317</v>
      </c>
      <c r="AQ94" s="462"/>
      <c r="AR94" s="435">
        <v>956953.36615100002</v>
      </c>
      <c r="AS94" s="435">
        <v>819199.83971800003</v>
      </c>
      <c r="AT94" s="435">
        <v>792077.83669200004</v>
      </c>
      <c r="AU94" s="435">
        <v>628.04814199999998</v>
      </c>
      <c r="AV94" s="462"/>
      <c r="AW94" s="435">
        <v>742.35891500000002</v>
      </c>
      <c r="AX94" s="435">
        <v>782.64148499999999</v>
      </c>
      <c r="AY94" s="435">
        <v>764.16630699999996</v>
      </c>
      <c r="AZ94" s="435">
        <v>842.44165199999998</v>
      </c>
      <c r="BA94" s="462"/>
      <c r="BB94" s="435">
        <v>831.98315000000002</v>
      </c>
      <c r="BC94" s="435">
        <v>834.56596500000001</v>
      </c>
      <c r="BD94" s="435">
        <v>851.19117700000004</v>
      </c>
      <c r="BE94" s="435">
        <v>490.62080900000001</v>
      </c>
      <c r="BF94" s="462"/>
      <c r="BG94" s="435">
        <v>2.965401</v>
      </c>
      <c r="BH94" s="435">
        <v>724999.95260900003</v>
      </c>
    </row>
    <row r="95" spans="1:62" s="7" customFormat="1" ht="13.5" customHeight="1">
      <c r="B95" s="443" t="s">
        <v>258</v>
      </c>
      <c r="C95" s="428" t="s">
        <v>259</v>
      </c>
      <c r="D95" s="423">
        <f>SUM(D86:D93)</f>
        <v>1858284</v>
      </c>
      <c r="E95" s="423">
        <f>SUM(E86:E93)</f>
        <v>1699026</v>
      </c>
      <c r="F95" s="423">
        <f>SUM(F86:F93)</f>
        <v>2126218</v>
      </c>
      <c r="G95" s="423">
        <f>SUM(G86:G93)</f>
        <v>2566629.6730240001</v>
      </c>
      <c r="H95" s="462"/>
      <c r="I95" s="423">
        <f>SUM(I86:I93)</f>
        <v>2780691.3053629994</v>
      </c>
      <c r="J95" s="423">
        <f>SUM(J86:J93)</f>
        <v>2678593.4712230004</v>
      </c>
      <c r="K95" s="423">
        <f>SUM(K86:K93)</f>
        <v>2474076.0572240003</v>
      </c>
      <c r="L95" s="423">
        <f>SUM(L86:L93)</f>
        <v>1081288.5627009999</v>
      </c>
      <c r="M95" s="462"/>
      <c r="N95" s="423">
        <f>SUM(N86:N94)</f>
        <v>1442281</v>
      </c>
      <c r="O95" s="423">
        <f>SUM(O86:O94)</f>
        <v>1249074.1288160002</v>
      </c>
      <c r="P95" s="423">
        <f>SUM(P86:P94)</f>
        <v>1315642.6954620001</v>
      </c>
      <c r="Q95" s="423">
        <f>SUM(Q86:Q94)</f>
        <v>1322250.87934</v>
      </c>
      <c r="R95" s="462"/>
      <c r="S95" s="423">
        <f>SUM(S86:S94)</f>
        <v>1379240.6788340001</v>
      </c>
      <c r="T95" s="423">
        <f>SUM(T86:T94)</f>
        <v>1463756.1484359999</v>
      </c>
      <c r="U95" s="423">
        <f>SUM(U86:U94)</f>
        <v>1464537.5938910001</v>
      </c>
      <c r="V95" s="423">
        <f>SUM(V86:V94)</f>
        <v>1680192.346073</v>
      </c>
      <c r="W95" s="462"/>
      <c r="X95" s="423">
        <f>SUM(X86:X94)</f>
        <v>1823946.9642109999</v>
      </c>
      <c r="Y95" s="423">
        <f>SUM(Y86:Y94)</f>
        <v>2376359.92142</v>
      </c>
      <c r="Z95" s="423">
        <f>SUM(Z86:Z94)</f>
        <v>2159098.035834</v>
      </c>
      <c r="AA95" s="423">
        <f>SUM(AA86:AA94)</f>
        <v>1699267.0983200001</v>
      </c>
      <c r="AB95" s="462"/>
      <c r="AC95" s="423">
        <f>SUM(AC86:AC94)</f>
        <v>2291752.6681579999</v>
      </c>
      <c r="AD95" s="423">
        <f>SUM(AD86:AD94)</f>
        <v>2067633.5161349999</v>
      </c>
      <c r="AE95" s="423">
        <f>SUM(AE86:AE94)</f>
        <v>1818980.2776100002</v>
      </c>
      <c r="AF95" s="423">
        <f>SUM(AF86:AF94)</f>
        <v>2055711.1864490001</v>
      </c>
      <c r="AG95" s="462"/>
      <c r="AH95" s="423">
        <f>SUM(AH86:AH94)</f>
        <v>2319218.4135799999</v>
      </c>
      <c r="AI95" s="423">
        <f>SUM(AI86:AI94)</f>
        <v>2532408.391328</v>
      </c>
      <c r="AJ95" s="423">
        <f>SUM(AJ86:AJ94)</f>
        <v>2921403</v>
      </c>
      <c r="AK95" s="423">
        <f>SUM(AK86:AK94)</f>
        <v>1672281.0748450002</v>
      </c>
      <c r="AL95" s="462"/>
      <c r="AM95" s="423">
        <f>+SUM(AM86:AM94)</f>
        <v>2120581.044764</v>
      </c>
      <c r="AN95" s="423">
        <f>+SUM(AN86:AN94)</f>
        <v>2216117.6789999995</v>
      </c>
      <c r="AO95" s="423">
        <f>+SUM(AO86:AO94)</f>
        <v>2650670.7664839993</v>
      </c>
      <c r="AP95" s="423">
        <f>+SUM(AP86:AP94)</f>
        <v>3262121.8045279998</v>
      </c>
      <c r="AQ95" s="462"/>
      <c r="AR95" s="423">
        <f>+SUM(AR86:AR94)</f>
        <v>3321428.9432930001</v>
      </c>
      <c r="AS95" s="423">
        <f>+SUM(AS86:AS94)</f>
        <v>3432854.2122880002</v>
      </c>
      <c r="AT95" s="423">
        <f>+SUM(AT86:AT94)</f>
        <v>4191182.0409789998</v>
      </c>
      <c r="AU95" s="423">
        <f>+SUM(AU86:AU94)</f>
        <v>3644258.4044239996</v>
      </c>
      <c r="AV95" s="462"/>
      <c r="AW95" s="423">
        <f>+SUM(AW86:AW94)</f>
        <v>4498626.2454189993</v>
      </c>
      <c r="AX95" s="423">
        <f>+SUM(AX86:AX94)</f>
        <v>4396792.8110569995</v>
      </c>
      <c r="AY95" s="423">
        <f>+SUM(AY86:AY94)</f>
        <v>4591623.3745810008</v>
      </c>
      <c r="AZ95" s="423">
        <f>+SUM(AZ86:AZ94)</f>
        <v>5190669.8937869985</v>
      </c>
      <c r="BA95" s="462"/>
      <c r="BB95" s="423">
        <f>+SUM(BB86:BB94)</f>
        <v>5523727.3976659989</v>
      </c>
      <c r="BC95" s="423">
        <f>+SUM(BC86:BC94)</f>
        <v>5615529.4079399994</v>
      </c>
      <c r="BD95" s="423">
        <f>+SUM(BD86:BD94)</f>
        <v>5544745.7167490004</v>
      </c>
      <c r="BE95" s="423">
        <f>+SUM(BE86:BE94)</f>
        <v>3026190.6674060002</v>
      </c>
      <c r="BF95" s="462"/>
      <c r="BG95" s="423">
        <f>+SUM(BG86:BG94)</f>
        <v>2735010.4424759997</v>
      </c>
      <c r="BH95" s="423">
        <f>+SUM(BH86:BH94)</f>
        <v>3709431.8465</v>
      </c>
      <c r="BI95" s="810"/>
      <c r="BJ95" s="810"/>
    </row>
    <row r="96" spans="1:62" s="7" customFormat="1" ht="13.5" customHeight="1">
      <c r="B96" s="467" t="s">
        <v>260</v>
      </c>
      <c r="C96" s="468" t="s">
        <v>261</v>
      </c>
      <c r="D96" s="469">
        <f>+D95+D84</f>
        <v>5427108.2783690002</v>
      </c>
      <c r="E96" s="469">
        <f>+E95+E84</f>
        <v>5258891.0593149997</v>
      </c>
      <c r="F96" s="469">
        <f>+F95+F84</f>
        <v>5925417</v>
      </c>
      <c r="G96" s="469">
        <f>+G95+G84</f>
        <v>5931240.1990590002</v>
      </c>
      <c r="H96" s="462"/>
      <c r="I96" s="469">
        <f>+I95+I84</f>
        <v>6129197.0545569994</v>
      </c>
      <c r="J96" s="469">
        <f>+J95+J84</f>
        <v>5882632.6021580007</v>
      </c>
      <c r="K96" s="469">
        <f>+K95+K84</f>
        <v>5650456.1453510001</v>
      </c>
      <c r="L96" s="469">
        <f>+L95+L84</f>
        <v>5349237.8329454819</v>
      </c>
      <c r="M96" s="462"/>
      <c r="N96" s="469">
        <f>+N95+N84</f>
        <v>5628303</v>
      </c>
      <c r="O96" s="469">
        <f>+O95+O84</f>
        <v>5549898.5695640007</v>
      </c>
      <c r="P96" s="469">
        <f>+P95+P84</f>
        <v>5497300.5303560002</v>
      </c>
      <c r="Q96" s="469">
        <f>+Q95+Q84</f>
        <v>5418078.6166370008</v>
      </c>
      <c r="R96" s="462"/>
      <c r="S96" s="469">
        <f>+S95+S84</f>
        <v>4796897.792789001</v>
      </c>
      <c r="T96" s="469">
        <f>+T95+T84</f>
        <v>4908688.9550589994</v>
      </c>
      <c r="U96" s="469">
        <f>+U95+U84</f>
        <v>5017103.0632269997</v>
      </c>
      <c r="V96" s="469">
        <f>+V95+V84</f>
        <v>5287495.1418009996</v>
      </c>
      <c r="W96" s="462"/>
      <c r="X96" s="469">
        <f>+X95+X84</f>
        <v>5478698.4501839997</v>
      </c>
      <c r="Y96" s="469">
        <f>+Y95+Y84</f>
        <v>7487211.7703760006</v>
      </c>
      <c r="Z96" s="469">
        <f>+Z95+Z84</f>
        <v>6480554.0484239999</v>
      </c>
      <c r="AA96" s="469">
        <f>+AA95+AA84</f>
        <v>5703744.3886039993</v>
      </c>
      <c r="AB96" s="462"/>
      <c r="AC96" s="469">
        <f>+AC95+AC84</f>
        <v>6607115.2809110004</v>
      </c>
      <c r="AD96" s="469">
        <f>+AD95+AD84</f>
        <v>6490005.0568040004</v>
      </c>
      <c r="AE96" s="469">
        <f>+AE95+AE84</f>
        <v>6340234.0705430005</v>
      </c>
      <c r="AF96" s="469">
        <f>+AF95+AF84</f>
        <v>6070003.9399839994</v>
      </c>
      <c r="AG96" s="462"/>
      <c r="AH96" s="469">
        <f>+AH95+AH84</f>
        <v>6666771.1657170001</v>
      </c>
      <c r="AI96" s="469">
        <f>+AI95+AI84</f>
        <v>6555336.0870010005</v>
      </c>
      <c r="AJ96" s="469">
        <f>+AJ95+AJ84</f>
        <v>6992937</v>
      </c>
      <c r="AK96" s="469">
        <f>+AK95+AK84</f>
        <v>6359567.2636150001</v>
      </c>
      <c r="AL96" s="462"/>
      <c r="AM96" s="469">
        <f>+AM95+AM84</f>
        <v>7003429.3581210002</v>
      </c>
      <c r="AN96" s="469">
        <f>+AN95+AN84</f>
        <v>7267192.2250000006</v>
      </c>
      <c r="AO96" s="469">
        <f>+AO95+AO84</f>
        <v>7966690.0221969988</v>
      </c>
      <c r="AP96" s="469">
        <f>+AP95+AP84</f>
        <v>8236565.8229160002</v>
      </c>
      <c r="AQ96" s="462"/>
      <c r="AR96" s="469">
        <f>+AR95+AR84</f>
        <v>8513274.6918850001</v>
      </c>
      <c r="AS96" s="469">
        <f>+AS95+AS84</f>
        <v>8324928.7650000006</v>
      </c>
      <c r="AT96" s="469">
        <f>+AT95+AT84</f>
        <v>9002360.0081409998</v>
      </c>
      <c r="AU96" s="469">
        <f>+AU95+AU84</f>
        <v>8238073.7980739987</v>
      </c>
      <c r="AV96" s="462"/>
      <c r="AW96" s="469">
        <f>+AW95+AW84</f>
        <v>8763541.6248969994</v>
      </c>
      <c r="AX96" s="469">
        <f>+AX95+AX84</f>
        <v>8678842.5026060008</v>
      </c>
      <c r="AY96" s="469">
        <f>+AY95+AY84</f>
        <v>8889683.6096530017</v>
      </c>
      <c r="AZ96" s="469">
        <f>+AZ95+AZ84</f>
        <v>9719013.3071029987</v>
      </c>
      <c r="BA96" s="462"/>
      <c r="BB96" s="469">
        <f>+BB95+BB84</f>
        <v>9887370.317038998</v>
      </c>
      <c r="BC96" s="469">
        <f>+BC95+BC84</f>
        <v>9796416.0558739994</v>
      </c>
      <c r="BD96" s="469">
        <f>+BD95+BD84</f>
        <v>9415877.9152920004</v>
      </c>
      <c r="BE96" s="469">
        <f>+BE95+BE84</f>
        <v>9036598.6252190005</v>
      </c>
      <c r="BF96" s="462"/>
      <c r="BG96" s="469">
        <f>+BG95+BG84</f>
        <v>9369054.0957050007</v>
      </c>
      <c r="BH96" s="469">
        <f>+BH95+BH84</f>
        <v>10095715.612009998</v>
      </c>
      <c r="BI96" s="810"/>
      <c r="BJ96" s="810"/>
    </row>
    <row r="97" spans="2:62" ht="13.5" customHeight="1">
      <c r="D97" s="463"/>
      <c r="E97" s="463"/>
      <c r="F97" s="463"/>
      <c r="G97" s="465"/>
      <c r="I97" s="463"/>
      <c r="J97" s="463"/>
      <c r="K97" s="463"/>
      <c r="L97" s="463"/>
      <c r="N97" s="435"/>
      <c r="O97" s="435"/>
      <c r="P97" s="435"/>
      <c r="Q97" s="435"/>
      <c r="S97" s="435"/>
      <c r="T97" s="435"/>
      <c r="U97" s="435"/>
      <c r="Y97" s="435"/>
      <c r="Z97" s="435"/>
      <c r="AD97" s="435"/>
      <c r="AE97" s="435"/>
      <c r="AI97" s="435"/>
      <c r="AJ97" s="435"/>
      <c r="AN97" s="435"/>
      <c r="AO97" s="435"/>
      <c r="AS97" s="435"/>
      <c r="AT97" s="435"/>
      <c r="AU97" s="435"/>
      <c r="AV97" s="464"/>
      <c r="AW97" s="435"/>
      <c r="AX97" s="435"/>
      <c r="AY97" s="435"/>
      <c r="BC97" s="435"/>
      <c r="BD97" s="435"/>
      <c r="BH97" s="435"/>
    </row>
    <row r="98" spans="2:62" s="7" customFormat="1" ht="13.5" customHeight="1">
      <c r="B98" s="467" t="s">
        <v>262</v>
      </c>
      <c r="C98" s="468" t="s">
        <v>263</v>
      </c>
      <c r="D98" s="469">
        <f>+D96+D75</f>
        <v>9558620.2783690002</v>
      </c>
      <c r="E98" s="469">
        <f>+E96+E75</f>
        <v>9438145.0593149997</v>
      </c>
      <c r="F98" s="469">
        <f>+F96+F75</f>
        <v>10113326</v>
      </c>
      <c r="G98" s="469">
        <f>+G96+G75</f>
        <v>10308500.985502001</v>
      </c>
      <c r="H98" s="462"/>
      <c r="I98" s="469">
        <f>+I75+I84+I95</f>
        <v>10220366.698026</v>
      </c>
      <c r="J98" s="469">
        <f>J95+J75+J84</f>
        <v>10060700.778335001</v>
      </c>
      <c r="K98" s="469">
        <f>K95+K84+K75</f>
        <v>9893886.6723970007</v>
      </c>
      <c r="L98" s="469">
        <f>+L75+L84+L95</f>
        <v>9667112.7753454912</v>
      </c>
      <c r="M98" s="462"/>
      <c r="N98" s="469">
        <f>+N96+N75</f>
        <v>9831733</v>
      </c>
      <c r="O98" s="469">
        <f>+O96+O75</f>
        <v>9836238.5517510008</v>
      </c>
      <c r="P98" s="469">
        <f>+P96+P75</f>
        <v>9871004.7671600003</v>
      </c>
      <c r="Q98" s="469">
        <f>+Q96+Q75</f>
        <v>9854973.0545206033</v>
      </c>
      <c r="R98" s="462"/>
      <c r="S98" s="469">
        <f>+S96+S75</f>
        <v>9730722.6698560007</v>
      </c>
      <c r="T98" s="469">
        <f>+T96+T75</f>
        <v>9973586.2816699985</v>
      </c>
      <c r="U98" s="469">
        <f>+U96+U75</f>
        <v>10166726.706019999</v>
      </c>
      <c r="V98" s="469">
        <f>+V96+V75</f>
        <v>10691850.878147</v>
      </c>
      <c r="W98" s="462"/>
      <c r="X98" s="469">
        <f>+X96+X75</f>
        <v>10511638.389483999</v>
      </c>
      <c r="Y98" s="469">
        <f>+Y96+Y75</f>
        <v>12589732.21438</v>
      </c>
      <c r="Z98" s="469">
        <f>+Z96+Z75</f>
        <v>12147003.592701999</v>
      </c>
      <c r="AA98" s="469">
        <f>+AA96+AA75</f>
        <v>11378341.812707998</v>
      </c>
      <c r="AB98" s="462"/>
      <c r="AC98" s="469">
        <f>+AC96+AC75</f>
        <v>12262002.085456001</v>
      </c>
      <c r="AD98" s="469">
        <f>+AD96+AD75</f>
        <v>12147315.988762002</v>
      </c>
      <c r="AE98" s="469">
        <f>+AE96+AE75</f>
        <v>12139152.882130999</v>
      </c>
      <c r="AF98" s="469">
        <f>+AF96+AF75</f>
        <v>11810660.506072</v>
      </c>
      <c r="AG98" s="462"/>
      <c r="AH98" s="469">
        <f>+AH96+AH75</f>
        <v>12273231.223931484</v>
      </c>
      <c r="AI98" s="469">
        <f>+AI96+AI75</f>
        <v>12427459.835995</v>
      </c>
      <c r="AJ98" s="469">
        <f>+AJ96+AJ75</f>
        <v>12974110</v>
      </c>
      <c r="AK98" s="469">
        <f>+AK96+AK75</f>
        <v>12681487.811422002</v>
      </c>
      <c r="AL98" s="462"/>
      <c r="AM98" s="469">
        <f>+AM96+AM75</f>
        <v>12883513.375362001</v>
      </c>
      <c r="AN98" s="469">
        <f>+AN96+AN75</f>
        <v>13485086.457000002</v>
      </c>
      <c r="AO98" s="469">
        <f>+AO96+AO75</f>
        <v>14460016.214536</v>
      </c>
      <c r="AP98" s="469">
        <f>+AP96+AP75</f>
        <v>14933969.803726001</v>
      </c>
      <c r="AQ98" s="462"/>
      <c r="AR98" s="469">
        <f>+AR96+AR75</f>
        <v>14853617.073932</v>
      </c>
      <c r="AS98" s="469">
        <f>+AS96+AS75</f>
        <v>14565895.405360002</v>
      </c>
      <c r="AT98" s="469">
        <f>+AT96+AT75</f>
        <v>15260112.920101002</v>
      </c>
      <c r="AU98" s="469">
        <f>+AU96+AU75</f>
        <v>13754805.538366999</v>
      </c>
      <c r="AV98" s="462"/>
      <c r="AW98" s="469">
        <f>+AW96+AW75</f>
        <v>13875044.929600999</v>
      </c>
      <c r="AX98" s="469">
        <f>+AX96+AX75</f>
        <v>13926614.465163</v>
      </c>
      <c r="AY98" s="469">
        <f>+AY96+AY75</f>
        <v>14225852.667827003</v>
      </c>
      <c r="AZ98" s="469">
        <f>+AZ96+AZ75</f>
        <v>15112166.651906999</v>
      </c>
      <c r="BA98" s="462"/>
      <c r="BB98" s="469">
        <f>+BB96+BB75</f>
        <v>14934262.924574999</v>
      </c>
      <c r="BC98" s="469">
        <f>+BC96+BC75</f>
        <v>14928513.17956</v>
      </c>
      <c r="BD98" s="469">
        <f>+BD96+BD75</f>
        <v>14560506.48113</v>
      </c>
      <c r="BE98" s="469">
        <f>+BE96+BE75</f>
        <v>14201545.074502001</v>
      </c>
      <c r="BF98" s="462"/>
      <c r="BG98" s="469">
        <f>+BG96+BG75</f>
        <v>14209432.419999</v>
      </c>
      <c r="BH98" s="469">
        <f>+BH96+BH75</f>
        <v>14925227.252384998</v>
      </c>
      <c r="BI98" s="810"/>
      <c r="BJ98" s="810"/>
    </row>
    <row r="99" spans="2:62" s="12" customFormat="1" ht="13.5" customHeight="1">
      <c r="B99" s="436"/>
      <c r="C99" s="427"/>
      <c r="D99" s="437"/>
      <c r="E99" s="437"/>
      <c r="F99" s="437"/>
      <c r="G99" s="437"/>
      <c r="H99" s="413"/>
      <c r="I99" s="437">
        <f>+I98-I63</f>
        <v>89258.247533999383</v>
      </c>
      <c r="J99" s="437">
        <f>+J98-J63</f>
        <v>283822.10676800087</v>
      </c>
      <c r="K99" s="437">
        <f>+K98-K63</f>
        <v>271627.78636600077</v>
      </c>
      <c r="L99" s="437">
        <f>+L98-L63</f>
        <v>-49719.273568008095</v>
      </c>
      <c r="M99" s="413"/>
      <c r="N99" s="437">
        <f>+N98-N63</f>
        <v>40368.367150001228</v>
      </c>
      <c r="O99" s="437">
        <f>+O98-O63</f>
        <v>64142.561472998932</v>
      </c>
      <c r="P99" s="437">
        <f>+P98-P63</f>
        <v>63404.986504999921</v>
      </c>
      <c r="Q99" s="437">
        <f>+Q98-Q63</f>
        <v>90160.650411162525</v>
      </c>
      <c r="R99" s="413"/>
      <c r="S99" s="437">
        <f>+S98-S63</f>
        <v>116983.33595300093</v>
      </c>
      <c r="T99" s="437">
        <f>+T98-T63</f>
        <v>144514.5131389983</v>
      </c>
      <c r="U99" s="437">
        <f>+U98-U63</f>
        <v>0</v>
      </c>
      <c r="V99" s="437">
        <f>+V98-V63</f>
        <v>194681.63280400075</v>
      </c>
      <c r="W99" s="437"/>
      <c r="X99" s="437">
        <f>+X98-X63</f>
        <v>0</v>
      </c>
      <c r="Y99" s="437">
        <f>+Y98-Y63</f>
        <v>0</v>
      </c>
      <c r="Z99" s="437">
        <f>+Z98-Z63</f>
        <v>-0.83502200059592724</v>
      </c>
      <c r="AA99" s="437">
        <f>+AA98-AA63</f>
        <v>0</v>
      </c>
      <c r="AB99" s="437"/>
      <c r="AC99" s="437">
        <f>+AC98-AC63</f>
        <v>0</v>
      </c>
      <c r="AD99" s="437">
        <f>+AD98-AD63</f>
        <v>1.0000000018626451</v>
      </c>
      <c r="AE99" s="437">
        <f>+AE98-AE63</f>
        <v>0.99999999813735485</v>
      </c>
      <c r="AF99" s="437">
        <f>+AF98-AF63</f>
        <v>0.99999999813735485</v>
      </c>
      <c r="AG99" s="437"/>
      <c r="AH99" s="437">
        <f>+AH98-AH63</f>
        <v>2.0004808902740479E-6</v>
      </c>
      <c r="AI99" s="437">
        <f>+AI98-AI63</f>
        <v>0</v>
      </c>
      <c r="AJ99" s="437">
        <f>+AJ98-AJ63</f>
        <v>-3</v>
      </c>
      <c r="AK99" s="437">
        <f>+AK98-AK63</f>
        <v>-1.6075569987297058</v>
      </c>
      <c r="AL99" s="437"/>
      <c r="AM99" s="437">
        <f>+AM98-AM63</f>
        <v>0</v>
      </c>
      <c r="AN99" s="437">
        <f>+AN98-AN63</f>
        <v>0</v>
      </c>
      <c r="AO99" s="437">
        <f>+AO98-AO63</f>
        <v>-1.6229972243309021E-3</v>
      </c>
      <c r="AP99" s="437">
        <f>+AP98-AP63</f>
        <v>-3.079976886510849E-4</v>
      </c>
      <c r="AQ99" s="437"/>
      <c r="AR99" s="437">
        <f>+AR98-AR63</f>
        <v>-3.960002213716507E-4</v>
      </c>
      <c r="AS99" s="437">
        <f>+AS98-AS63</f>
        <v>-1.8300116062164307E-4</v>
      </c>
      <c r="AT99" s="437">
        <f>+AT98-AT63</f>
        <v>0</v>
      </c>
      <c r="AU99" s="437">
        <f>+AU98-AU63</f>
        <v>0</v>
      </c>
      <c r="AV99" s="437"/>
      <c r="AW99" s="438">
        <f>+AW98-AW63</f>
        <v>0</v>
      </c>
      <c r="AX99" s="438">
        <f>+AX98-AX63</f>
        <v>0</v>
      </c>
      <c r="AY99" s="438">
        <f>+AY98-AY63</f>
        <v>0</v>
      </c>
      <c r="AZ99" s="438">
        <f>+AZ98-AZ63</f>
        <v>0</v>
      </c>
      <c r="BA99" s="437"/>
      <c r="BB99" s="438">
        <f>+BB98-BB63</f>
        <v>0</v>
      </c>
      <c r="BC99" s="438">
        <f>+BC98-BC63</f>
        <v>0</v>
      </c>
      <c r="BD99" s="438">
        <f>+BD98-BD63</f>
        <v>0</v>
      </c>
      <c r="BE99" s="438">
        <f>+BE98-BE63</f>
        <v>0</v>
      </c>
      <c r="BF99" s="437"/>
      <c r="BG99" s="438">
        <f>+BG98-BG63</f>
        <v>0</v>
      </c>
      <c r="BH99" s="438">
        <f>+BH98-BH63</f>
        <v>0</v>
      </c>
      <c r="BI99" s="812"/>
      <c r="BJ99" s="812"/>
    </row>
    <row r="100" spans="2:62" ht="13.5" customHeight="1">
      <c r="N100" s="435"/>
      <c r="O100" s="435"/>
      <c r="P100" s="435"/>
      <c r="Q100" s="435"/>
      <c r="S100" s="435"/>
      <c r="T100" s="435"/>
      <c r="U100" s="435"/>
      <c r="V100" s="435"/>
      <c r="X100" s="435"/>
      <c r="Y100" s="435"/>
      <c r="Z100" s="435"/>
      <c r="AA100" s="435"/>
      <c r="AC100" s="435"/>
      <c r="AD100" s="435"/>
      <c r="AE100" s="435"/>
      <c r="AF100" s="435"/>
      <c r="AH100" s="435"/>
      <c r="AI100" s="435"/>
      <c r="AJ100" s="435"/>
      <c r="AK100" s="435"/>
      <c r="AM100" s="435"/>
      <c r="AN100" s="435"/>
      <c r="AO100" s="435"/>
      <c r="AP100" s="435"/>
      <c r="AR100" s="435"/>
      <c r="AS100" s="435"/>
      <c r="AT100" s="435"/>
      <c r="AU100" s="435"/>
      <c r="AW100" s="435"/>
      <c r="AX100" s="435"/>
      <c r="AY100" s="435"/>
      <c r="AZ100" s="435"/>
      <c r="BB100" s="435"/>
      <c r="BC100" s="435"/>
      <c r="BD100" s="435"/>
      <c r="BE100" s="435"/>
      <c r="BG100" s="435"/>
      <c r="BH100" s="435"/>
    </row>
    <row r="101" spans="2:62" ht="13.5" customHeight="1">
      <c r="C101" s="439"/>
      <c r="D101" s="2"/>
      <c r="E101" s="2"/>
      <c r="F101" s="2"/>
      <c r="G101" s="2"/>
      <c r="H101" s="2"/>
      <c r="I101" s="2"/>
      <c r="J101" s="2"/>
      <c r="K101" s="2"/>
      <c r="L101" s="2"/>
      <c r="M101" s="2"/>
      <c r="N101" s="2"/>
      <c r="O101" s="2"/>
      <c r="P101" s="2"/>
      <c r="Q101" s="2"/>
      <c r="R101" s="2"/>
      <c r="S101" s="2"/>
      <c r="T101" s="2"/>
      <c r="U101" s="2"/>
      <c r="V101" s="2"/>
      <c r="W101" s="2"/>
      <c r="BA101" s="2"/>
      <c r="BB101" s="2"/>
      <c r="BC101" s="2"/>
      <c r="BD101" s="2"/>
      <c r="BE101" s="2"/>
      <c r="BF101" s="2"/>
      <c r="BG101" s="2"/>
      <c r="BH101" s="2"/>
    </row>
    <row r="102" spans="2:62" ht="13.5" customHeight="1">
      <c r="C102" s="439"/>
      <c r="D102" s="2"/>
      <c r="E102" s="2"/>
      <c r="F102" s="2"/>
      <c r="G102" s="2"/>
      <c r="H102" s="2"/>
      <c r="I102" s="2"/>
      <c r="J102" s="2"/>
      <c r="K102" s="2"/>
      <c r="L102" s="2"/>
      <c r="M102" s="2"/>
      <c r="N102" s="2"/>
      <c r="O102" s="2"/>
      <c r="P102" s="2"/>
      <c r="Q102" s="2"/>
      <c r="R102" s="2"/>
      <c r="S102" s="2"/>
      <c r="T102" s="2"/>
      <c r="U102" s="2"/>
      <c r="V102" s="2"/>
      <c r="W102" s="2"/>
      <c r="BA102" s="2"/>
      <c r="BB102" s="2"/>
      <c r="BC102" s="2"/>
      <c r="BD102" s="2"/>
      <c r="BE102" s="2"/>
      <c r="BF102" s="2"/>
      <c r="BG102" s="2"/>
      <c r="BH102" s="2"/>
    </row>
    <row r="103" spans="2:62" ht="13.5" customHeight="1">
      <c r="C103" s="439"/>
      <c r="D103" s="2"/>
      <c r="E103" s="2"/>
      <c r="F103" s="2"/>
      <c r="G103" s="2"/>
      <c r="H103" s="2"/>
      <c r="I103" s="2"/>
      <c r="J103" s="2"/>
      <c r="K103" s="2"/>
      <c r="L103" s="2"/>
      <c r="M103" s="2"/>
      <c r="N103" s="2"/>
      <c r="O103" s="2"/>
      <c r="P103" s="2"/>
      <c r="Q103" s="2"/>
      <c r="R103" s="2"/>
      <c r="S103" s="2"/>
      <c r="T103" s="2"/>
      <c r="U103" s="2"/>
      <c r="V103" s="2"/>
      <c r="W103" s="2"/>
      <c r="BA103" s="2"/>
      <c r="BB103" s="2"/>
      <c r="BC103" s="2"/>
      <c r="BD103" s="2"/>
      <c r="BE103" s="2"/>
      <c r="BF103" s="2"/>
      <c r="BG103" s="2"/>
      <c r="BH103" s="2"/>
    </row>
    <row r="104" spans="2:62" ht="13.5" customHeight="1">
      <c r="C104" s="439"/>
      <c r="D104" s="2"/>
      <c r="E104" s="2"/>
      <c r="F104" s="2"/>
      <c r="G104" s="2"/>
      <c r="H104" s="2"/>
      <c r="I104" s="2"/>
      <c r="J104" s="2"/>
      <c r="K104" s="2"/>
      <c r="L104" s="2"/>
      <c r="M104" s="2"/>
      <c r="N104" s="2"/>
      <c r="O104" s="2"/>
      <c r="P104" s="2"/>
      <c r="Q104" s="2"/>
      <c r="R104" s="2"/>
      <c r="S104" s="2"/>
      <c r="T104" s="2"/>
      <c r="U104" s="2"/>
      <c r="V104" s="2"/>
      <c r="W104" s="2"/>
      <c r="BA104" s="2"/>
      <c r="BB104" s="2"/>
      <c r="BC104" s="2"/>
      <c r="BD104" s="2"/>
      <c r="BE104" s="2"/>
      <c r="BF104" s="2"/>
      <c r="BG104" s="2"/>
      <c r="BH104" s="2"/>
    </row>
    <row r="105" spans="2:62" ht="13.5" customHeight="1">
      <c r="C105" s="439"/>
      <c r="D105" s="2"/>
      <c r="E105" s="2"/>
      <c r="F105" s="2"/>
      <c r="G105" s="2"/>
      <c r="H105" s="2"/>
      <c r="I105" s="2"/>
      <c r="J105" s="2"/>
      <c r="K105" s="2"/>
      <c r="L105" s="2"/>
      <c r="M105" s="2"/>
      <c r="N105" s="2"/>
      <c r="O105" s="2"/>
      <c r="P105" s="2"/>
      <c r="Q105" s="2"/>
      <c r="R105" s="2"/>
      <c r="S105" s="2"/>
      <c r="T105" s="2"/>
      <c r="U105" s="2"/>
      <c r="V105" s="2"/>
      <c r="W105" s="2"/>
      <c r="BA105" s="2"/>
      <c r="BB105" s="2"/>
      <c r="BC105" s="2"/>
      <c r="BD105" s="2"/>
      <c r="BE105" s="2"/>
      <c r="BF105" s="2"/>
      <c r="BG105" s="2"/>
      <c r="BH105" s="2"/>
    </row>
    <row r="106" spans="2:62" ht="13.5" customHeight="1">
      <c r="C106" s="439"/>
      <c r="D106" s="2"/>
      <c r="E106" s="2"/>
      <c r="F106" s="2"/>
      <c r="G106" s="2"/>
      <c r="H106" s="2"/>
      <c r="I106" s="2"/>
      <c r="J106" s="2"/>
      <c r="K106" s="2"/>
      <c r="L106" s="2"/>
      <c r="M106" s="2"/>
      <c r="N106" s="2"/>
      <c r="O106" s="2"/>
      <c r="P106" s="2"/>
      <c r="Q106" s="2"/>
      <c r="R106" s="2"/>
      <c r="S106" s="2"/>
      <c r="T106" s="2"/>
      <c r="U106" s="2"/>
      <c r="V106" s="2"/>
      <c r="W106" s="2"/>
      <c r="BA106" s="2"/>
      <c r="BB106" s="2"/>
      <c r="BC106" s="2"/>
      <c r="BD106" s="2"/>
      <c r="BE106" s="2"/>
      <c r="BF106" s="2"/>
      <c r="BG106" s="2"/>
      <c r="BH106" s="2"/>
    </row>
    <row r="107" spans="2:62" ht="13.5" customHeight="1">
      <c r="C107" s="439"/>
      <c r="D107" s="2"/>
      <c r="E107" s="2"/>
      <c r="F107" s="2"/>
      <c r="G107" s="2"/>
      <c r="H107" s="2"/>
      <c r="I107" s="2"/>
      <c r="J107" s="2"/>
      <c r="K107" s="2"/>
      <c r="L107" s="2"/>
      <c r="M107" s="2"/>
      <c r="N107" s="2"/>
      <c r="O107" s="2"/>
      <c r="P107" s="2"/>
      <c r="Q107" s="2"/>
      <c r="R107" s="2"/>
      <c r="S107" s="2"/>
      <c r="T107" s="2"/>
      <c r="U107" s="2"/>
      <c r="V107" s="2"/>
      <c r="W107" s="2"/>
      <c r="BA107" s="2"/>
      <c r="BB107" s="2"/>
      <c r="BC107" s="2"/>
      <c r="BD107" s="2"/>
      <c r="BE107" s="2"/>
      <c r="BF107" s="2"/>
      <c r="BG107" s="2"/>
      <c r="BH107" s="2"/>
    </row>
    <row r="108" spans="2:62" ht="13.5" customHeight="1">
      <c r="C108" s="439"/>
      <c r="D108" s="2"/>
      <c r="E108" s="2"/>
      <c r="F108" s="2"/>
      <c r="G108" s="2"/>
      <c r="H108" s="2"/>
      <c r="I108" s="2"/>
      <c r="J108" s="2"/>
      <c r="K108" s="2"/>
      <c r="L108" s="2"/>
      <c r="M108" s="2"/>
      <c r="N108" s="2"/>
      <c r="O108" s="2"/>
      <c r="P108" s="2"/>
      <c r="Q108" s="2"/>
      <c r="R108" s="2"/>
      <c r="S108" s="2"/>
      <c r="T108" s="2"/>
      <c r="U108" s="2"/>
      <c r="V108" s="2"/>
      <c r="W108" s="2"/>
      <c r="BA108" s="2"/>
      <c r="BB108" s="2"/>
      <c r="BC108" s="2"/>
      <c r="BD108" s="2"/>
      <c r="BE108" s="2"/>
      <c r="BF108" s="2"/>
      <c r="BG108" s="2"/>
      <c r="BH108" s="2"/>
    </row>
    <row r="109" spans="2:62" ht="13.5" customHeight="1">
      <c r="C109" s="439"/>
      <c r="D109" s="2"/>
      <c r="E109" s="2"/>
      <c r="F109" s="2"/>
      <c r="G109" s="2"/>
      <c r="H109" s="2"/>
      <c r="I109" s="2"/>
      <c r="J109" s="2"/>
      <c r="K109" s="2"/>
      <c r="L109" s="2"/>
      <c r="M109" s="2"/>
      <c r="N109" s="2"/>
      <c r="O109" s="2"/>
      <c r="P109" s="2"/>
      <c r="Q109" s="2"/>
      <c r="R109" s="2"/>
      <c r="S109" s="2"/>
      <c r="T109" s="2"/>
      <c r="U109" s="2"/>
      <c r="V109" s="2"/>
      <c r="W109" s="2"/>
      <c r="BA109" s="2"/>
      <c r="BB109" s="2"/>
      <c r="BC109" s="2"/>
      <c r="BD109" s="2"/>
      <c r="BE109" s="2"/>
      <c r="BF109" s="2"/>
      <c r="BG109" s="2"/>
      <c r="BH109" s="2"/>
    </row>
    <row r="110" spans="2:62" ht="13.5" customHeight="1">
      <c r="C110" s="439"/>
      <c r="D110" s="2"/>
      <c r="E110" s="2"/>
      <c r="F110" s="2"/>
      <c r="G110" s="2"/>
      <c r="H110" s="2"/>
      <c r="I110" s="2"/>
      <c r="J110" s="2"/>
      <c r="K110" s="2"/>
      <c r="L110" s="2"/>
      <c r="M110" s="2"/>
      <c r="N110" s="2"/>
      <c r="O110" s="2"/>
      <c r="P110" s="2"/>
      <c r="Q110" s="2"/>
      <c r="R110" s="2"/>
      <c r="S110" s="2"/>
      <c r="T110" s="2"/>
      <c r="U110" s="2"/>
      <c r="V110" s="2"/>
      <c r="W110" s="2"/>
      <c r="BA110" s="2"/>
      <c r="BB110" s="2"/>
      <c r="BC110" s="2"/>
      <c r="BD110" s="2"/>
      <c r="BE110" s="2"/>
      <c r="BF110" s="2"/>
      <c r="BG110" s="2"/>
      <c r="BH110" s="2"/>
    </row>
    <row r="111" spans="2:62" ht="13.5" customHeight="1">
      <c r="C111" s="439"/>
      <c r="D111" s="2"/>
      <c r="E111" s="2"/>
      <c r="F111" s="2"/>
      <c r="G111" s="2"/>
      <c r="H111" s="2"/>
      <c r="I111" s="2"/>
      <c r="J111" s="2"/>
      <c r="K111" s="2"/>
      <c r="L111" s="2"/>
      <c r="M111" s="2"/>
      <c r="N111" s="2"/>
      <c r="O111" s="2"/>
      <c r="P111" s="2"/>
      <c r="Q111" s="2"/>
      <c r="R111" s="2"/>
      <c r="S111" s="2"/>
      <c r="T111" s="2"/>
      <c r="U111" s="2"/>
      <c r="V111" s="2"/>
      <c r="W111" s="2"/>
      <c r="BA111" s="2"/>
      <c r="BB111" s="2"/>
      <c r="BC111" s="2"/>
      <c r="BD111" s="2"/>
      <c r="BE111" s="2"/>
      <c r="BF111" s="2"/>
      <c r="BG111" s="2"/>
      <c r="BH111" s="2"/>
    </row>
    <row r="112" spans="2:62" ht="13.5" customHeight="1">
      <c r="C112" s="439"/>
      <c r="D112" s="2"/>
      <c r="E112" s="2"/>
      <c r="F112" s="2"/>
      <c r="G112" s="2"/>
      <c r="H112" s="2"/>
      <c r="I112" s="2"/>
      <c r="J112" s="2"/>
      <c r="K112" s="2"/>
      <c r="L112" s="2"/>
      <c r="M112" s="2"/>
      <c r="N112" s="2"/>
      <c r="O112" s="2"/>
      <c r="P112" s="2"/>
      <c r="Q112" s="2"/>
      <c r="R112" s="2"/>
      <c r="S112" s="2"/>
      <c r="T112" s="2"/>
      <c r="U112" s="2"/>
      <c r="V112" s="2"/>
      <c r="W112" s="2"/>
      <c r="BA112" s="2"/>
      <c r="BB112" s="2"/>
      <c r="BC112" s="2"/>
      <c r="BD112" s="2"/>
      <c r="BE112" s="2"/>
      <c r="BF112" s="2"/>
      <c r="BG112" s="2"/>
      <c r="BH112" s="2"/>
    </row>
    <row r="113" spans="3:62" ht="13.5" customHeight="1">
      <c r="C113" s="439"/>
      <c r="D113" s="2"/>
      <c r="E113" s="2"/>
      <c r="F113" s="2"/>
      <c r="G113" s="2"/>
      <c r="H113" s="2"/>
      <c r="I113" s="2"/>
      <c r="J113" s="2"/>
      <c r="K113" s="2"/>
      <c r="L113" s="2"/>
      <c r="M113" s="2"/>
      <c r="N113" s="2"/>
      <c r="O113" s="2"/>
      <c r="P113" s="2"/>
      <c r="Q113" s="2"/>
      <c r="R113" s="2"/>
      <c r="S113" s="2"/>
      <c r="T113" s="2"/>
      <c r="U113" s="2"/>
      <c r="V113" s="2"/>
      <c r="W113" s="2"/>
      <c r="BA113" s="2"/>
      <c r="BB113" s="2"/>
      <c r="BC113" s="2"/>
      <c r="BD113" s="2"/>
      <c r="BE113" s="2"/>
      <c r="BF113" s="2"/>
      <c r="BG113" s="2"/>
      <c r="BH113" s="2"/>
    </row>
    <row r="114" spans="3:62" ht="13.5" customHeight="1">
      <c r="C114" s="439"/>
      <c r="D114" s="2"/>
      <c r="E114" s="2"/>
      <c r="F114" s="2"/>
      <c r="G114" s="2"/>
      <c r="H114" s="2"/>
      <c r="I114" s="2"/>
      <c r="J114" s="2"/>
      <c r="K114" s="2"/>
      <c r="L114" s="2"/>
      <c r="M114" s="2"/>
      <c r="N114" s="2"/>
      <c r="O114" s="2"/>
      <c r="P114" s="2"/>
      <c r="Q114" s="2"/>
      <c r="R114" s="2"/>
      <c r="S114" s="2"/>
      <c r="T114" s="2"/>
      <c r="U114" s="2"/>
      <c r="V114" s="2"/>
      <c r="W114" s="2"/>
      <c r="BA114" s="2"/>
      <c r="BB114" s="2"/>
      <c r="BC114" s="2"/>
      <c r="BD114" s="2"/>
      <c r="BE114" s="2"/>
      <c r="BF114" s="2"/>
      <c r="BG114" s="2"/>
      <c r="BH114" s="2"/>
    </row>
    <row r="115" spans="3:62" ht="13.5" customHeight="1">
      <c r="C115" s="439"/>
      <c r="D115" s="2"/>
      <c r="E115" s="2"/>
      <c r="F115" s="2"/>
      <c r="G115" s="2"/>
      <c r="H115" s="2"/>
      <c r="I115" s="2"/>
      <c r="J115" s="2"/>
      <c r="K115" s="2"/>
      <c r="L115" s="2"/>
      <c r="M115" s="2"/>
      <c r="N115" s="2"/>
      <c r="O115" s="2"/>
      <c r="P115" s="2"/>
      <c r="Q115" s="2"/>
      <c r="R115" s="2"/>
      <c r="S115" s="2"/>
      <c r="T115" s="2"/>
      <c r="U115" s="2"/>
      <c r="V115" s="2"/>
      <c r="W115" s="2"/>
      <c r="BA115" s="2"/>
      <c r="BB115" s="2"/>
      <c r="BC115" s="2"/>
      <c r="BD115" s="2"/>
      <c r="BE115" s="2"/>
      <c r="BF115" s="2"/>
      <c r="BG115" s="2"/>
      <c r="BH115" s="2"/>
    </row>
    <row r="116" spans="3:62" s="7" customFormat="1" ht="13.5" customHeight="1">
      <c r="C116" s="439"/>
      <c r="BI116" s="810"/>
      <c r="BJ116" s="810"/>
    </row>
    <row r="117" spans="3:62" ht="13.5" customHeight="1">
      <c r="C117" s="439"/>
      <c r="D117" s="2"/>
      <c r="E117" s="2"/>
      <c r="F117" s="2"/>
      <c r="G117" s="2"/>
      <c r="H117" s="2"/>
      <c r="I117" s="2"/>
      <c r="J117" s="2"/>
      <c r="K117" s="2"/>
      <c r="L117" s="2"/>
      <c r="M117" s="2"/>
      <c r="N117" s="2"/>
      <c r="O117" s="2"/>
      <c r="P117" s="2"/>
      <c r="Q117" s="2"/>
      <c r="R117" s="2"/>
      <c r="S117" s="2"/>
      <c r="T117" s="2"/>
      <c r="U117" s="2"/>
      <c r="V117" s="2"/>
      <c r="W117" s="2"/>
      <c r="BA117" s="2"/>
      <c r="BB117" s="2"/>
      <c r="BC117" s="2"/>
      <c r="BD117" s="2"/>
      <c r="BE117" s="2"/>
      <c r="BF117" s="2"/>
      <c r="BG117" s="2"/>
      <c r="BH117" s="2"/>
    </row>
    <row r="118" spans="3:62" ht="13.5" customHeight="1">
      <c r="C118" s="439"/>
      <c r="D118" s="2"/>
      <c r="E118" s="2"/>
      <c r="F118" s="2"/>
      <c r="G118" s="2"/>
      <c r="H118" s="2"/>
      <c r="I118" s="2"/>
      <c r="J118" s="2"/>
      <c r="K118" s="2"/>
      <c r="L118" s="2"/>
      <c r="M118" s="2"/>
      <c r="N118" s="2"/>
      <c r="O118" s="2"/>
      <c r="P118" s="2"/>
      <c r="Q118" s="2"/>
      <c r="R118" s="2"/>
      <c r="S118" s="2"/>
      <c r="T118" s="2"/>
      <c r="U118" s="2"/>
      <c r="V118" s="2"/>
      <c r="W118" s="2"/>
      <c r="BA118" s="2"/>
      <c r="BB118" s="2"/>
      <c r="BC118" s="2"/>
      <c r="BD118" s="2"/>
      <c r="BE118" s="2"/>
      <c r="BF118" s="2"/>
      <c r="BG118" s="2"/>
      <c r="BH118" s="2"/>
    </row>
    <row r="119" spans="3:62" ht="13.5" customHeight="1">
      <c r="C119" s="439"/>
      <c r="D119" s="2"/>
      <c r="E119" s="2"/>
      <c r="F119" s="2"/>
      <c r="G119" s="2"/>
      <c r="H119" s="2"/>
      <c r="I119" s="2"/>
      <c r="J119" s="2"/>
      <c r="K119" s="2"/>
      <c r="L119" s="2"/>
      <c r="M119" s="2"/>
      <c r="N119" s="2"/>
      <c r="O119" s="2"/>
      <c r="P119" s="2"/>
      <c r="Q119" s="2"/>
      <c r="R119" s="2"/>
      <c r="S119" s="2"/>
      <c r="T119" s="2"/>
      <c r="U119" s="2"/>
      <c r="V119" s="2"/>
      <c r="W119" s="2"/>
      <c r="BA119" s="2"/>
      <c r="BB119" s="2"/>
      <c r="BC119" s="2"/>
      <c r="BD119" s="2"/>
      <c r="BE119" s="2"/>
      <c r="BF119" s="2"/>
      <c r="BG119" s="2"/>
      <c r="BH119" s="2"/>
    </row>
    <row r="120" spans="3:62" s="13" customFormat="1" ht="13.5" customHeight="1">
      <c r="C120" s="440"/>
      <c r="BI120" s="813"/>
      <c r="BJ120" s="813"/>
    </row>
    <row r="121" spans="3:62" s="13" customFormat="1" ht="13.5" customHeight="1">
      <c r="C121" s="440"/>
      <c r="BI121" s="813"/>
      <c r="BJ121" s="813"/>
    </row>
  </sheetData>
  <mergeCells count="3">
    <mergeCell ref="B41:C41"/>
    <mergeCell ref="B5:C5"/>
    <mergeCell ref="B2:C2"/>
  </mergeCells>
  <hyperlinks>
    <hyperlink ref="B1" location="Contenido!A1" display="Volver a contenido" xr:uid="{00000000-0004-0000-0200-000000000000}"/>
  </hyperlinks>
  <pageMargins left="0.7" right="0.7" top="0.75" bottom="0.75" header="0.511811023622047" footer="0.511811023622047"/>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C1B8C-DB26-4996-92BA-F86147E14F4E}">
  <sheetPr>
    <tabColor rgb="FFD5752D"/>
  </sheetPr>
  <dimension ref="B1:AN99"/>
  <sheetViews>
    <sheetView showGridLines="0" zoomScaleNormal="100" workbookViewId="0">
      <pane xSplit="3" ySplit="2" topLeftCell="AG3" activePane="bottomRight" state="frozen"/>
      <selection pane="topRight" activeCell="AT1" sqref="AT1"/>
      <selection pane="bottomLeft" activeCell="A4" sqref="A4"/>
      <selection pane="bottomRight" activeCell="B2" sqref="B2:C2"/>
    </sheetView>
  </sheetViews>
  <sheetFormatPr baseColWidth="10" defaultColWidth="11.453125" defaultRowHeight="11.5"/>
  <cols>
    <col min="1" max="1" width="8.1796875" style="2" customWidth="1"/>
    <col min="2" max="2" width="31.453125" style="3" customWidth="1"/>
    <col min="3" max="3" width="24.7265625" style="427" customWidth="1"/>
    <col min="4" max="40" width="11" style="413" customWidth="1"/>
    <col min="41" max="16384" width="11.453125" style="2"/>
  </cols>
  <sheetData>
    <row r="1" spans="2:40" ht="13.5" customHeight="1">
      <c r="B1" s="5" t="s">
        <v>31</v>
      </c>
      <c r="C1" s="431"/>
    </row>
    <row r="2" spans="2:40" ht="19.5" customHeight="1">
      <c r="B2" s="815" t="s">
        <v>357</v>
      </c>
      <c r="C2" s="816"/>
      <c r="D2" s="415" t="s">
        <v>81</v>
      </c>
      <c r="E2" s="415" t="s">
        <v>82</v>
      </c>
      <c r="F2" s="415" t="s">
        <v>83</v>
      </c>
      <c r="G2" s="415" t="s">
        <v>84</v>
      </c>
      <c r="H2" s="450" t="s">
        <v>1026</v>
      </c>
      <c r="I2" s="415" t="s">
        <v>85</v>
      </c>
      <c r="J2" s="415" t="s">
        <v>86</v>
      </c>
      <c r="K2" s="415" t="s">
        <v>87</v>
      </c>
      <c r="L2" s="415" t="s">
        <v>88</v>
      </c>
      <c r="M2" s="450">
        <f>+H2+1</f>
        <v>2020</v>
      </c>
      <c r="N2" s="415" t="s">
        <v>89</v>
      </c>
      <c r="O2" s="415" t="s">
        <v>90</v>
      </c>
      <c r="P2" s="415" t="s">
        <v>91</v>
      </c>
      <c r="Q2" s="415" t="s">
        <v>92</v>
      </c>
      <c r="R2" s="450">
        <f>+M2+1</f>
        <v>2021</v>
      </c>
      <c r="S2" s="415" t="s">
        <v>93</v>
      </c>
      <c r="T2" s="415" t="s">
        <v>94</v>
      </c>
      <c r="U2" s="415" t="s">
        <v>95</v>
      </c>
      <c r="V2" s="415" t="s">
        <v>96</v>
      </c>
      <c r="W2" s="450" t="s">
        <v>1027</v>
      </c>
      <c r="X2" s="415" t="s">
        <v>97</v>
      </c>
      <c r="Y2" s="415" t="s">
        <v>98</v>
      </c>
      <c r="Z2" s="415" t="s">
        <v>99</v>
      </c>
      <c r="AA2" s="415" t="s">
        <v>100</v>
      </c>
      <c r="AB2" s="450">
        <f>+W2+1</f>
        <v>2023</v>
      </c>
      <c r="AC2" s="415" t="s">
        <v>101</v>
      </c>
      <c r="AD2" s="415" t="s">
        <v>102</v>
      </c>
      <c r="AE2" s="415" t="s">
        <v>103</v>
      </c>
      <c r="AF2" s="415" t="s">
        <v>104</v>
      </c>
      <c r="AG2" s="450">
        <f>+AB2+1</f>
        <v>2024</v>
      </c>
      <c r="AH2" s="415" t="s">
        <v>105</v>
      </c>
      <c r="AI2" s="415" t="s">
        <v>106</v>
      </c>
      <c r="AJ2" s="415" t="s">
        <v>107</v>
      </c>
      <c r="AK2" s="415" t="s">
        <v>108</v>
      </c>
      <c r="AL2" s="450">
        <v>2025</v>
      </c>
      <c r="AM2" s="415" t="s">
        <v>109</v>
      </c>
      <c r="AN2" s="415" t="s">
        <v>447</v>
      </c>
    </row>
    <row r="3" spans="2:40" s="422" customFormat="1" ht="3.5" customHeight="1">
      <c r="B3" s="416"/>
      <c r="C3" s="426"/>
      <c r="D3" s="417"/>
      <c r="E3" s="417"/>
      <c r="F3" s="417"/>
      <c r="G3" s="417"/>
      <c r="H3" s="421"/>
      <c r="I3" s="417"/>
      <c r="J3" s="417"/>
      <c r="K3" s="417"/>
      <c r="L3" s="417"/>
      <c r="M3" s="421"/>
      <c r="N3" s="417"/>
      <c r="O3" s="417"/>
      <c r="P3" s="417"/>
      <c r="Q3" s="417"/>
      <c r="R3" s="421"/>
      <c r="S3" s="417"/>
      <c r="T3" s="417"/>
      <c r="U3" s="417"/>
      <c r="V3" s="417"/>
      <c r="W3" s="421"/>
      <c r="X3" s="417"/>
      <c r="Y3" s="417"/>
      <c r="Z3" s="417"/>
      <c r="AA3" s="417"/>
      <c r="AB3" s="421"/>
      <c r="AC3" s="417"/>
      <c r="AD3" s="417"/>
      <c r="AE3" s="417"/>
      <c r="AF3" s="417"/>
      <c r="AG3" s="421"/>
      <c r="AH3" s="417"/>
      <c r="AI3" s="417"/>
      <c r="AJ3" s="417"/>
      <c r="AK3" s="417"/>
      <c r="AL3" s="421"/>
      <c r="AM3" s="417"/>
      <c r="AN3" s="417"/>
    </row>
    <row r="4" spans="2:40" s="422" customFormat="1" ht="15" customHeight="1">
      <c r="B4" s="814" t="s">
        <v>1025</v>
      </c>
      <c r="C4" s="814"/>
      <c r="D4" s="441"/>
      <c r="E4" s="441"/>
      <c r="F4" s="441"/>
      <c r="G4" s="441"/>
      <c r="H4" s="442"/>
      <c r="I4" s="441"/>
      <c r="J4" s="441"/>
      <c r="K4" s="441"/>
      <c r="L4" s="441"/>
      <c r="M4" s="442"/>
      <c r="N4" s="441"/>
      <c r="O4" s="441"/>
      <c r="P4" s="441"/>
      <c r="Q4" s="441"/>
      <c r="R4" s="442"/>
      <c r="S4" s="441"/>
      <c r="T4" s="441"/>
      <c r="U4" s="441"/>
      <c r="V4" s="441"/>
      <c r="W4" s="442"/>
      <c r="X4" s="441"/>
      <c r="Y4" s="441"/>
      <c r="Z4" s="441"/>
      <c r="AA4" s="441"/>
      <c r="AB4" s="442"/>
      <c r="AC4" s="441"/>
      <c r="AD4" s="441"/>
      <c r="AE4" s="441"/>
      <c r="AF4" s="441"/>
      <c r="AG4" s="442"/>
      <c r="AH4" s="441"/>
      <c r="AI4" s="441"/>
      <c r="AJ4" s="441"/>
      <c r="AK4" s="441"/>
      <c r="AL4" s="442"/>
      <c r="AM4" s="441"/>
      <c r="AN4" s="441"/>
    </row>
    <row r="5" spans="2:40" ht="13.5" customHeight="1">
      <c r="B5" s="3" t="s">
        <v>120</v>
      </c>
      <c r="C5" s="427" t="s">
        <v>362</v>
      </c>
      <c r="D5" s="418">
        <v>13632.726688000001</v>
      </c>
      <c r="E5" s="418">
        <v>17148.162421999994</v>
      </c>
      <c r="F5" s="418">
        <v>17462.496835000005</v>
      </c>
      <c r="G5" s="418">
        <v>21717.037928999998</v>
      </c>
      <c r="H5" s="458">
        <f>+SUM(D5:G5)</f>
        <v>69960.423874</v>
      </c>
      <c r="I5" s="418">
        <v>35112.210944999999</v>
      </c>
      <c r="J5" s="418">
        <v>38640.352314000003</v>
      </c>
      <c r="K5" s="418">
        <v>16165.066124999998</v>
      </c>
      <c r="L5" s="418">
        <v>15278.358545999989</v>
      </c>
      <c r="M5" s="458">
        <f>+SUM(I5:L5)</f>
        <v>105195.98792999999</v>
      </c>
      <c r="N5" s="418">
        <v>11132.017041000001</v>
      </c>
      <c r="O5" s="418">
        <v>-1265.2873120000004</v>
      </c>
      <c r="P5" s="418">
        <v>13904.614281</v>
      </c>
      <c r="Q5" s="418">
        <v>-163443.41201</v>
      </c>
      <c r="R5" s="458">
        <f>+SUM(N5:Q5)</f>
        <v>-139672.068</v>
      </c>
      <c r="S5" s="418">
        <v>15374.390343999999</v>
      </c>
      <c r="T5" s="418">
        <v>21496.443369000001</v>
      </c>
      <c r="U5" s="418">
        <v>15999.023057999999</v>
      </c>
      <c r="V5" s="418">
        <v>16048.892490000006</v>
      </c>
      <c r="W5" s="458">
        <f>+SUM(S5:V5)</f>
        <v>68918.749261000004</v>
      </c>
      <c r="X5" s="418">
        <v>21949.573432999998</v>
      </c>
      <c r="Y5" s="418">
        <v>25019.758999999998</v>
      </c>
      <c r="Z5" s="418">
        <v>46760.923630000012</v>
      </c>
      <c r="AA5" s="418">
        <v>62617.351400000014</v>
      </c>
      <c r="AB5" s="458">
        <f>+SUM(X5:AA5)</f>
        <v>156347.60746300002</v>
      </c>
      <c r="AC5" s="418">
        <v>51046.098313999995</v>
      </c>
      <c r="AD5" s="418">
        <v>57466.289719000015</v>
      </c>
      <c r="AE5" s="418">
        <v>40558.502987</v>
      </c>
      <c r="AF5" s="418">
        <v>379914.03680999996</v>
      </c>
      <c r="AG5" s="458">
        <f>+SUM(AC5:AF5)</f>
        <v>528984.92782999994</v>
      </c>
      <c r="AH5" s="418">
        <v>9371.3830679999992</v>
      </c>
      <c r="AI5" s="418">
        <v>9921.6349620000037</v>
      </c>
      <c r="AJ5" s="418">
        <v>12705.349474999999</v>
      </c>
      <c r="AK5" s="418">
        <v>17507.002636999998</v>
      </c>
      <c r="AL5" s="458">
        <f>+SUM(AH5:AK5)</f>
        <v>49505.370142</v>
      </c>
      <c r="AM5" s="418">
        <v>14118.090376</v>
      </c>
      <c r="AN5" s="418">
        <v>10521.669768</v>
      </c>
    </row>
    <row r="6" spans="2:40" ht="13.5" customHeight="1">
      <c r="B6" s="3" t="s">
        <v>1028</v>
      </c>
      <c r="C6" s="427" t="s">
        <v>1029</v>
      </c>
      <c r="D6" s="418">
        <v>46172.269987999993</v>
      </c>
      <c r="E6" s="418">
        <v>31766.013546000024</v>
      </c>
      <c r="F6" s="418">
        <v>37304.447082999963</v>
      </c>
      <c r="G6" s="418">
        <v>12756.867299000063</v>
      </c>
      <c r="H6" s="458">
        <f>+SUM(D6:G6)</f>
        <v>127999.59791600004</v>
      </c>
      <c r="I6" s="418">
        <v>52975.698376</v>
      </c>
      <c r="J6" s="418">
        <v>76890.296674000012</v>
      </c>
      <c r="K6" s="418">
        <v>90047.246438999966</v>
      </c>
      <c r="L6" s="418">
        <v>80273.573456000013</v>
      </c>
      <c r="M6" s="458">
        <f>+SUM(I6:L6)</f>
        <v>300186.81494499999</v>
      </c>
      <c r="N6" s="418">
        <v>85351.767441000004</v>
      </c>
      <c r="O6" s="418">
        <v>129370.49628000005</v>
      </c>
      <c r="P6" s="418">
        <v>100804.00947099994</v>
      </c>
      <c r="Q6" s="418">
        <v>287506.72680800001</v>
      </c>
      <c r="R6" s="458">
        <f>+SUM(N6:Q6)</f>
        <v>603033</v>
      </c>
      <c r="S6" s="418">
        <v>109995.09480499997</v>
      </c>
      <c r="T6" s="418">
        <v>108110.24391800005</v>
      </c>
      <c r="U6" s="418">
        <v>72337.043084999954</v>
      </c>
      <c r="V6" s="418">
        <v>18566.189293999982</v>
      </c>
      <c r="W6" s="458">
        <f>+SUM(S6:V6)</f>
        <v>309008.57110199996</v>
      </c>
      <c r="X6" s="418">
        <v>99214.288254000014</v>
      </c>
      <c r="Y6" s="418">
        <v>76924.409</v>
      </c>
      <c r="Z6" s="418">
        <v>58515.59085399998</v>
      </c>
      <c r="AA6" s="418">
        <v>-725015.74317800009</v>
      </c>
      <c r="AB6" s="458">
        <f>+SUM(X6:AA6)</f>
        <v>-490361.45507000014</v>
      </c>
      <c r="AC6" s="418">
        <v>19347.460875999997</v>
      </c>
      <c r="AD6" s="418">
        <v>88462.26822100002</v>
      </c>
      <c r="AE6" s="418">
        <v>78030.671252999993</v>
      </c>
      <c r="AF6" s="418">
        <v>73518.03043699995</v>
      </c>
      <c r="AG6" s="458">
        <f>+SUM(AC6:AF6)</f>
        <v>259358.43078699996</v>
      </c>
      <c r="AH6" s="418">
        <v>86458.970780999996</v>
      </c>
      <c r="AI6" s="418">
        <v>76718.732118999978</v>
      </c>
      <c r="AJ6" s="418">
        <v>70415.187646000035</v>
      </c>
      <c r="AK6" s="418">
        <v>35326.310988999991</v>
      </c>
      <c r="AL6" s="458">
        <f>+SUM(AH6:AK6)</f>
        <v>268919.201535</v>
      </c>
      <c r="AM6" s="418">
        <v>53015.13504600001</v>
      </c>
      <c r="AN6" s="418">
        <v>67990.519115000003</v>
      </c>
    </row>
    <row r="7" spans="2:40" s="7" customFormat="1" ht="13.5" customHeight="1">
      <c r="B7" s="443" t="s">
        <v>122</v>
      </c>
      <c r="C7" s="428" t="s">
        <v>123</v>
      </c>
      <c r="D7" s="423">
        <v>59707.580643999994</v>
      </c>
      <c r="E7" s="423">
        <v>48914.175968000018</v>
      </c>
      <c r="F7" s="423">
        <v>54766.943917999968</v>
      </c>
      <c r="G7" s="423">
        <v>34473.905228000061</v>
      </c>
      <c r="H7" s="459">
        <f>+SUM(D7:G7)</f>
        <v>197862.60575800005</v>
      </c>
      <c r="I7" s="423">
        <v>88087.909320999999</v>
      </c>
      <c r="J7" s="423">
        <v>115530.64898800002</v>
      </c>
      <c r="K7" s="423">
        <v>106212.31256399996</v>
      </c>
      <c r="L7" s="423">
        <v>95551.932002000001</v>
      </c>
      <c r="M7" s="459">
        <f>+SUM(I7:L7)</f>
        <v>405382.80287499999</v>
      </c>
      <c r="N7" s="423">
        <v>96483.784482000003</v>
      </c>
      <c r="O7" s="423">
        <v>128105.20896800005</v>
      </c>
      <c r="P7" s="423">
        <v>114708.62375199993</v>
      </c>
      <c r="Q7" s="423">
        <v>124063.31479800001</v>
      </c>
      <c r="R7" s="459">
        <f>+SUM(N7:Q7)</f>
        <v>463360.93200000003</v>
      </c>
      <c r="S7" s="423">
        <v>125369.48514899997</v>
      </c>
      <c r="T7" s="423">
        <v>129606.68728700005</v>
      </c>
      <c r="U7" s="423">
        <v>88336.066142999945</v>
      </c>
      <c r="V7" s="423">
        <v>34615.081783999987</v>
      </c>
      <c r="W7" s="459">
        <f>+SUM(S7:V7)</f>
        <v>377927.32036299998</v>
      </c>
      <c r="X7" s="423">
        <v>121163.86168700001</v>
      </c>
      <c r="Y7" s="423">
        <v>101944.16800000001</v>
      </c>
      <c r="Z7" s="423">
        <v>105276.51448399998</v>
      </c>
      <c r="AA7" s="423">
        <v>-662398.39177800005</v>
      </c>
      <c r="AB7" s="459">
        <f>+SUM(X7:AA7)</f>
        <v>-334013.84760700003</v>
      </c>
      <c r="AC7" s="423">
        <v>70393.55919</v>
      </c>
      <c r="AD7" s="423">
        <v>145928.55794000003</v>
      </c>
      <c r="AE7" s="423">
        <v>118589.17423999999</v>
      </c>
      <c r="AF7" s="423">
        <v>453432.06724699994</v>
      </c>
      <c r="AG7" s="459">
        <f>+SUM(AC7:AF7)</f>
        <v>788343.35861699993</v>
      </c>
      <c r="AH7" s="423">
        <v>95830.353848999992</v>
      </c>
      <c r="AI7" s="423">
        <v>86640.367080999975</v>
      </c>
      <c r="AJ7" s="423">
        <v>83120.53712100003</v>
      </c>
      <c r="AK7" s="423">
        <v>52833.313625999988</v>
      </c>
      <c r="AL7" s="459">
        <f>+SUM(AH7:AK7)</f>
        <v>318424.57167699991</v>
      </c>
      <c r="AM7" s="423">
        <v>67133.225422000018</v>
      </c>
      <c r="AN7" s="423">
        <v>78512.188882999995</v>
      </c>
    </row>
    <row r="8" spans="2:40" ht="6.5" customHeight="1">
      <c r="B8" s="8"/>
      <c r="H8" s="451"/>
      <c r="M8" s="451"/>
      <c r="R8" s="451"/>
      <c r="W8" s="451"/>
      <c r="AB8" s="451"/>
      <c r="AG8" s="451"/>
      <c r="AL8" s="451"/>
    </row>
    <row r="9" spans="2:40" ht="13.5" customHeight="1">
      <c r="B9" s="3" t="s">
        <v>124</v>
      </c>
      <c r="C9" s="427" t="s">
        <v>125</v>
      </c>
      <c r="D9" s="418">
        <v>-6147.1232310000005</v>
      </c>
      <c r="E9" s="418">
        <v>-5743.4377150000028</v>
      </c>
      <c r="F9" s="418">
        <v>-6174.1341699999957</v>
      </c>
      <c r="G9" s="418">
        <v>-6847.0678280000029</v>
      </c>
      <c r="H9" s="458">
        <f>+SUM(D9:G9)</f>
        <v>-24911.762944000002</v>
      </c>
      <c r="I9" s="418">
        <v>-5417.8952490000038</v>
      </c>
      <c r="J9" s="418">
        <v>-5211.2349239999958</v>
      </c>
      <c r="K9" s="418">
        <v>-5811.2247420000003</v>
      </c>
      <c r="L9" s="418">
        <v>-6871.7325850000016</v>
      </c>
      <c r="M9" s="458">
        <f>+SUM(I9:L9)</f>
        <v>-23312.087500000001</v>
      </c>
      <c r="N9" s="418">
        <v>-6427.2881449999995</v>
      </c>
      <c r="O9" s="418">
        <v>-10522.904898000001</v>
      </c>
      <c r="P9" s="418">
        <v>521.3810389999926</v>
      </c>
      <c r="Q9" s="418">
        <v>-7039.1879959999933</v>
      </c>
      <c r="R9" s="458">
        <f>+SUM(N9:Q9)</f>
        <v>-23468</v>
      </c>
      <c r="S9" s="418">
        <v>-6425.6238369999992</v>
      </c>
      <c r="T9" s="418">
        <v>-5906.7958740000031</v>
      </c>
      <c r="U9" s="418">
        <v>-7491.6001280000019</v>
      </c>
      <c r="V9" s="418">
        <v>-6479.2186849999925</v>
      </c>
      <c r="W9" s="458">
        <f>+SUM(S9:V9)</f>
        <v>-26303.238523999997</v>
      </c>
      <c r="X9" s="418">
        <v>-8978.9053519999998</v>
      </c>
      <c r="Y9" s="418">
        <v>-10013.339</v>
      </c>
      <c r="Z9" s="418">
        <v>-6559.7668750000121</v>
      </c>
      <c r="AA9" s="418">
        <v>-5258.9194579999967</v>
      </c>
      <c r="AB9" s="458">
        <f>+SUM(X9:AA9)</f>
        <v>-30810.93068500001</v>
      </c>
      <c r="AC9" s="418">
        <v>-7569.5993179999978</v>
      </c>
      <c r="AD9" s="418">
        <v>-7811.5244300000022</v>
      </c>
      <c r="AE9" s="418">
        <v>-7872.693741000001</v>
      </c>
      <c r="AF9" s="418">
        <v>-8575.1677539999982</v>
      </c>
      <c r="AG9" s="458">
        <f>+SUM(AC9:AF9)</f>
        <v>-31828.985242999999</v>
      </c>
      <c r="AH9" s="418">
        <v>-15356.029697000005</v>
      </c>
      <c r="AI9" s="418">
        <v>-2559.964542999991</v>
      </c>
      <c r="AJ9" s="418">
        <v>-7481.3314569999966</v>
      </c>
      <c r="AK9" s="418">
        <v>-8325.9048930000208</v>
      </c>
      <c r="AL9" s="458">
        <f>+SUM(AH9:AK9)</f>
        <v>-33723.230590000014</v>
      </c>
      <c r="AM9" s="418">
        <v>-7363.4090000000006</v>
      </c>
      <c r="AN9" s="418">
        <v>-7970.8270349999957</v>
      </c>
    </row>
    <row r="10" spans="2:40" s="7" customFormat="1" ht="13.5" customHeight="1">
      <c r="B10" s="443" t="s">
        <v>1021</v>
      </c>
      <c r="C10" s="428" t="s">
        <v>127</v>
      </c>
      <c r="D10" s="423">
        <v>53560.457412999996</v>
      </c>
      <c r="E10" s="423">
        <v>43170.738253000018</v>
      </c>
      <c r="F10" s="423">
        <v>48592.809747999971</v>
      </c>
      <c r="G10" s="423">
        <v>27626.837400000059</v>
      </c>
      <c r="H10" s="459">
        <f>+SUM(D10:G10)</f>
        <v>172950.84281400003</v>
      </c>
      <c r="I10" s="423">
        <v>82670.014071999991</v>
      </c>
      <c r="J10" s="423">
        <v>110319.41406400003</v>
      </c>
      <c r="K10" s="423">
        <v>100401.08782199996</v>
      </c>
      <c r="L10" s="423">
        <v>88680.199416999996</v>
      </c>
      <c r="M10" s="459">
        <f>+SUM(I10:L10)</f>
        <v>382070.71537499997</v>
      </c>
      <c r="N10" s="423">
        <v>90056.496337000019</v>
      </c>
      <c r="O10" s="423">
        <v>117582.30407000004</v>
      </c>
      <c r="P10" s="423">
        <v>115230.00479099993</v>
      </c>
      <c r="Q10" s="423">
        <v>117024.12680200001</v>
      </c>
      <c r="R10" s="459">
        <f>+SUM(N10:Q10)</f>
        <v>439892.93200000003</v>
      </c>
      <c r="S10" s="423">
        <v>118943.86131199996</v>
      </c>
      <c r="T10" s="423">
        <v>123699.89141300005</v>
      </c>
      <c r="U10" s="423">
        <v>80844.46601499994</v>
      </c>
      <c r="V10" s="423">
        <v>28135.863098999995</v>
      </c>
      <c r="W10" s="459">
        <f>+SUM(S10:V10)</f>
        <v>351624.08183899999</v>
      </c>
      <c r="X10" s="423">
        <v>112184.95633500001</v>
      </c>
      <c r="Y10" s="423">
        <v>91930.828999999998</v>
      </c>
      <c r="Z10" s="423">
        <v>98716.747608999969</v>
      </c>
      <c r="AA10" s="423">
        <v>-667657.31123600004</v>
      </c>
      <c r="AB10" s="459">
        <f>+SUM(X10:AA10)</f>
        <v>-364824.77829200006</v>
      </c>
      <c r="AC10" s="423">
        <v>62823.959871999999</v>
      </c>
      <c r="AD10" s="423">
        <v>138117.03351000004</v>
      </c>
      <c r="AE10" s="423">
        <v>110716.480499</v>
      </c>
      <c r="AF10" s="423">
        <v>444856.89949299995</v>
      </c>
      <c r="AG10" s="459">
        <f>+SUM(AC10:AF10)</f>
        <v>756514.37337399996</v>
      </c>
      <c r="AH10" s="423">
        <v>80474.324151999986</v>
      </c>
      <c r="AI10" s="423">
        <v>84080.40253799998</v>
      </c>
      <c r="AJ10" s="423">
        <v>75639.205664000037</v>
      </c>
      <c r="AK10" s="423">
        <v>44507.408732999967</v>
      </c>
      <c r="AL10" s="459">
        <f>+SUM(AH10:AK10)</f>
        <v>284701.34108699998</v>
      </c>
      <c r="AM10" s="423">
        <v>59769.816422000018</v>
      </c>
      <c r="AN10" s="423">
        <v>70541.361848</v>
      </c>
    </row>
    <row r="11" spans="2:40" ht="10" customHeight="1">
      <c r="B11" s="8"/>
      <c r="H11" s="452"/>
      <c r="M11" s="452"/>
      <c r="R11" s="452"/>
      <c r="W11" s="452"/>
      <c r="AB11" s="452"/>
      <c r="AG11" s="452"/>
      <c r="AL11" s="452"/>
    </row>
    <row r="12" spans="2:40" ht="13.5" customHeight="1">
      <c r="B12" s="449" t="s">
        <v>130</v>
      </c>
      <c r="C12" s="427" t="s">
        <v>131</v>
      </c>
      <c r="D12" s="418">
        <v>110.418572</v>
      </c>
      <c r="E12" s="418">
        <v>33.901921000000002</v>
      </c>
      <c r="F12" s="418">
        <v>311500.47878799989</v>
      </c>
      <c r="G12" s="418">
        <v>162.73662100010552</v>
      </c>
      <c r="H12" s="458">
        <f t="shared" ref="H12:H15" si="0">+SUM(D12:G12)</f>
        <v>311807.53590199997</v>
      </c>
      <c r="I12" s="418">
        <v>8.4204720000000002</v>
      </c>
      <c r="J12" s="418">
        <v>55.621445000000001</v>
      </c>
      <c r="K12" s="418">
        <v>15.104501999999993</v>
      </c>
      <c r="L12" s="418">
        <v>215.95654599999997</v>
      </c>
      <c r="M12" s="458">
        <f t="shared" ref="M12:M15" si="1">+SUM(I12:L12)</f>
        <v>295.10296499999998</v>
      </c>
      <c r="N12" s="418">
        <v>9.0754419999999989</v>
      </c>
      <c r="O12" s="418">
        <v>28.701273</v>
      </c>
      <c r="P12" s="418">
        <v>37570.375948999994</v>
      </c>
      <c r="Q12" s="418">
        <v>4076.8473360000062</v>
      </c>
      <c r="R12" s="458">
        <f t="shared" ref="R12:R15" si="2">+SUM(N12:Q12)</f>
        <v>41685</v>
      </c>
      <c r="S12" s="418">
        <v>63.570242999999998</v>
      </c>
      <c r="T12" s="418">
        <v>265.12846399999995</v>
      </c>
      <c r="U12" s="418">
        <v>113.06856399999998</v>
      </c>
      <c r="V12" s="418">
        <v>81.7605870000001</v>
      </c>
      <c r="W12" s="458">
        <f t="shared" ref="W12:W15" si="3">+SUM(S12:V12)</f>
        <v>523.52785800000004</v>
      </c>
      <c r="X12" s="418">
        <v>1487.45832</v>
      </c>
      <c r="Y12" s="418">
        <v>134.75800000000001</v>
      </c>
      <c r="Z12" s="418">
        <v>30.583041999999978</v>
      </c>
      <c r="AA12" s="418">
        <v>76075.037664999996</v>
      </c>
      <c r="AB12" s="458">
        <f t="shared" ref="AB12:AB15" si="4">+SUM(X12:AA12)</f>
        <v>77727.837027000001</v>
      </c>
      <c r="AC12" s="418">
        <v>475.710847</v>
      </c>
      <c r="AD12" s="418">
        <v>98.171638999999971</v>
      </c>
      <c r="AE12" s="418">
        <v>782.44674600000008</v>
      </c>
      <c r="AF12" s="418">
        <v>-321.02259000000004</v>
      </c>
      <c r="AG12" s="458">
        <f t="shared" ref="AG12:AG15" si="5">+SUM(AC12:AF12)</f>
        <v>1035.306642</v>
      </c>
      <c r="AH12" s="418">
        <v>44.343618999999997</v>
      </c>
      <c r="AI12" s="418">
        <v>12.321557000000006</v>
      </c>
      <c r="AJ12" s="418">
        <v>33.258459999999999</v>
      </c>
      <c r="AK12" s="418">
        <v>6.9999999965375537E-6</v>
      </c>
      <c r="AL12" s="458">
        <f t="shared" ref="AL12:AL15" si="6">+SUM(AH12:AK12)</f>
        <v>89.923642999999998</v>
      </c>
      <c r="AM12" s="418">
        <v>75.163054000000002</v>
      </c>
      <c r="AN12" s="418">
        <v>30.684034999999994</v>
      </c>
    </row>
    <row r="13" spans="2:40" ht="13.5" customHeight="1">
      <c r="B13" s="449" t="s">
        <v>132</v>
      </c>
      <c r="C13" s="427" t="s">
        <v>133</v>
      </c>
      <c r="D13" s="418">
        <v>-9449.2195129999982</v>
      </c>
      <c r="E13" s="418">
        <v>-12136.070067999999</v>
      </c>
      <c r="F13" s="418">
        <v>-12370.714291000018</v>
      </c>
      <c r="G13" s="418">
        <v>-10317.425366999982</v>
      </c>
      <c r="H13" s="458">
        <f t="shared" si="0"/>
        <v>-44273.429238999997</v>
      </c>
      <c r="I13" s="418">
        <v>-8371.2350320000041</v>
      </c>
      <c r="J13" s="418">
        <v>-8084.967508999991</v>
      </c>
      <c r="K13" s="418">
        <v>-8039.7584020000068</v>
      </c>
      <c r="L13" s="418">
        <v>-8459.165186000002</v>
      </c>
      <c r="M13" s="458">
        <f t="shared" si="1"/>
        <v>-32955.126129000004</v>
      </c>
      <c r="N13" s="418">
        <v>-6190.2484879999984</v>
      </c>
      <c r="O13" s="418">
        <v>-7974.0504400000018</v>
      </c>
      <c r="P13" s="418">
        <v>-7473.5495670000055</v>
      </c>
      <c r="Q13" s="418">
        <v>-7547.1515049999944</v>
      </c>
      <c r="R13" s="458">
        <f t="shared" si="2"/>
        <v>-29185</v>
      </c>
      <c r="S13" s="418">
        <v>-7296.0689349999948</v>
      </c>
      <c r="T13" s="418">
        <v>-8645.211933000006</v>
      </c>
      <c r="U13" s="418">
        <v>-7914.2935750000033</v>
      </c>
      <c r="V13" s="418">
        <v>-11214.178920999992</v>
      </c>
      <c r="W13" s="458">
        <f t="shared" si="3"/>
        <v>-35069.753363999997</v>
      </c>
      <c r="X13" s="418">
        <v>-7701.3003460000018</v>
      </c>
      <c r="Y13" s="418">
        <v>-10840.982</v>
      </c>
      <c r="Z13" s="418">
        <v>-7669.0200930000065</v>
      </c>
      <c r="AA13" s="418">
        <v>-12364.181240999987</v>
      </c>
      <c r="AB13" s="458">
        <f t="shared" si="4"/>
        <v>-38575.48367999999</v>
      </c>
      <c r="AC13" s="418">
        <v>-7925.7881879999986</v>
      </c>
      <c r="AD13" s="418">
        <v>-10342.330939000003</v>
      </c>
      <c r="AE13" s="418">
        <v>-15710.951150000004</v>
      </c>
      <c r="AF13" s="418">
        <v>-12745.04443899999</v>
      </c>
      <c r="AG13" s="458">
        <f t="shared" si="5"/>
        <v>-46724.114715999996</v>
      </c>
      <c r="AH13" s="418">
        <v>-9469.1012679999985</v>
      </c>
      <c r="AI13" s="418">
        <v>-13278.507266999994</v>
      </c>
      <c r="AJ13" s="418">
        <v>-11212.678873000004</v>
      </c>
      <c r="AK13" s="418">
        <v>-10824.081435</v>
      </c>
      <c r="AL13" s="458">
        <f t="shared" si="6"/>
        <v>-44784.368842999997</v>
      </c>
      <c r="AM13" s="418">
        <v>-12586.398313999998</v>
      </c>
      <c r="AN13" s="418">
        <v>-12732.127886000013</v>
      </c>
    </row>
    <row r="14" spans="2:40" ht="13.5" customHeight="1">
      <c r="B14" s="449" t="s">
        <v>134</v>
      </c>
      <c r="C14" s="427" t="s">
        <v>135</v>
      </c>
      <c r="D14" s="418">
        <v>-4451.1492749999989</v>
      </c>
      <c r="E14" s="418">
        <v>-258.40186200000062</v>
      </c>
      <c r="F14" s="418">
        <v>-255.24743800000033</v>
      </c>
      <c r="G14" s="418">
        <v>-200361.28703500002</v>
      </c>
      <c r="H14" s="458">
        <f t="shared" si="0"/>
        <v>-205326.08561000001</v>
      </c>
      <c r="I14" s="418">
        <v>-4985.5968570000014</v>
      </c>
      <c r="J14" s="418">
        <v>-763.05389399999785</v>
      </c>
      <c r="K14" s="418">
        <v>-38774.568893000003</v>
      </c>
      <c r="L14" s="418">
        <v>-1175.139777999997</v>
      </c>
      <c r="M14" s="458">
        <f t="shared" si="1"/>
        <v>-45698.359422000001</v>
      </c>
      <c r="N14" s="418">
        <v>-5161.4861330000003</v>
      </c>
      <c r="O14" s="418">
        <v>-59971.976735999997</v>
      </c>
      <c r="P14" s="418">
        <v>-72292.975709000035</v>
      </c>
      <c r="Q14" s="418">
        <v>-9.4934219999995548</v>
      </c>
      <c r="R14" s="458">
        <f t="shared" si="2"/>
        <v>-137435.93200000003</v>
      </c>
      <c r="S14" s="418">
        <v>-5405.6266029999997</v>
      </c>
      <c r="T14" s="418">
        <v>-4.4100209999996878</v>
      </c>
      <c r="U14" s="418">
        <v>-8.229842000001554</v>
      </c>
      <c r="V14" s="418">
        <v>-34163.912545999992</v>
      </c>
      <c r="W14" s="458">
        <f t="shared" si="3"/>
        <v>-39582.179011999993</v>
      </c>
      <c r="X14" s="418">
        <v>-5990.2391419999994</v>
      </c>
      <c r="Y14" s="418">
        <v>-9.5310000000000006</v>
      </c>
      <c r="Z14" s="418">
        <v>-1177.531817</v>
      </c>
      <c r="AA14" s="418">
        <v>-91600.548955999999</v>
      </c>
      <c r="AB14" s="458">
        <f t="shared" si="4"/>
        <v>-98777.850915000003</v>
      </c>
      <c r="AC14" s="418">
        <v>-12535.160948999999</v>
      </c>
      <c r="AD14" s="418">
        <v>-15386.070960000006</v>
      </c>
      <c r="AE14" s="418">
        <v>5.3852130000013858</v>
      </c>
      <c r="AF14" s="418">
        <v>-115.40211599999748</v>
      </c>
      <c r="AG14" s="458">
        <f t="shared" si="5"/>
        <v>-28031.248812000002</v>
      </c>
      <c r="AH14" s="418">
        <v>-6717.6301059999996</v>
      </c>
      <c r="AI14" s="418">
        <v>-20.666432000000896</v>
      </c>
      <c r="AJ14" s="418">
        <v>-157.81093700000019</v>
      </c>
      <c r="AK14" s="418">
        <v>-97.58321899999828</v>
      </c>
      <c r="AL14" s="458">
        <f t="shared" si="6"/>
        <v>-6993.690693999999</v>
      </c>
      <c r="AM14" s="418">
        <v>-6529.9976829999996</v>
      </c>
      <c r="AN14" s="418">
        <v>-2.8240000010555377E-3</v>
      </c>
    </row>
    <row r="15" spans="2:40" s="7" customFormat="1" ht="13.5" customHeight="1">
      <c r="B15" s="443" t="s">
        <v>1018</v>
      </c>
      <c r="C15" s="428" t="s">
        <v>140</v>
      </c>
      <c r="D15" s="423">
        <v>39770.507196999999</v>
      </c>
      <c r="E15" s="423">
        <v>30810.168244000015</v>
      </c>
      <c r="F15" s="423">
        <v>347467.32680699986</v>
      </c>
      <c r="G15" s="423">
        <v>-182889.13838099982</v>
      </c>
      <c r="H15" s="458">
        <f t="shared" si="0"/>
        <v>235158.86386700007</v>
      </c>
      <c r="I15" s="423">
        <v>69321.602654999995</v>
      </c>
      <c r="J15" s="423">
        <v>101527.01410600003</v>
      </c>
      <c r="K15" s="423">
        <v>53601.86502899995</v>
      </c>
      <c r="L15" s="423">
        <v>79261.850999000002</v>
      </c>
      <c r="M15" s="458">
        <f t="shared" si="1"/>
        <v>303712.33278899995</v>
      </c>
      <c r="N15" s="423">
        <v>78713.837158000009</v>
      </c>
      <c r="O15" s="423">
        <v>49664.978167000038</v>
      </c>
      <c r="P15" s="423">
        <v>73033.855463999891</v>
      </c>
      <c r="Q15" s="423">
        <v>113544.32921100003</v>
      </c>
      <c r="R15" s="458">
        <f t="shared" si="2"/>
        <v>314957</v>
      </c>
      <c r="S15" s="423">
        <v>106305.73601699997</v>
      </c>
      <c r="T15" s="423">
        <v>115315.39792300004</v>
      </c>
      <c r="U15" s="423">
        <v>73035.011161999937</v>
      </c>
      <c r="V15" s="423">
        <v>-17160.467780999985</v>
      </c>
      <c r="W15" s="458">
        <f t="shared" si="3"/>
        <v>277495.67732100002</v>
      </c>
      <c r="X15" s="423">
        <v>99980.875167000006</v>
      </c>
      <c r="Y15" s="423">
        <v>81215.073999999993</v>
      </c>
      <c r="Z15" s="423">
        <v>89900.778740999958</v>
      </c>
      <c r="AA15" s="423">
        <v>-695547.00376800005</v>
      </c>
      <c r="AB15" s="458">
        <f t="shared" si="4"/>
        <v>-424450.27586000005</v>
      </c>
      <c r="AC15" s="423">
        <v>42838.721581999998</v>
      </c>
      <c r="AD15" s="423">
        <v>112486.80325000003</v>
      </c>
      <c r="AE15" s="423">
        <v>95793.361307999992</v>
      </c>
      <c r="AF15" s="423">
        <v>431675.43034799997</v>
      </c>
      <c r="AG15" s="458">
        <f t="shared" si="5"/>
        <v>682794.31648799998</v>
      </c>
      <c r="AH15" s="423">
        <v>64331.936396999983</v>
      </c>
      <c r="AI15" s="423">
        <v>70793.550395999977</v>
      </c>
      <c r="AJ15" s="423">
        <v>64301.974314000036</v>
      </c>
      <c r="AK15" s="423">
        <v>33585.74408599997</v>
      </c>
      <c r="AL15" s="458">
        <f t="shared" si="6"/>
        <v>233013.20519299997</v>
      </c>
      <c r="AM15" s="423">
        <v>40728.583479000023</v>
      </c>
      <c r="AN15" s="423">
        <v>57839.915172999987</v>
      </c>
    </row>
    <row r="16" spans="2:40" s="7" customFormat="1" ht="8" customHeight="1">
      <c r="B16" s="461"/>
      <c r="C16" s="429"/>
      <c r="D16" s="424"/>
      <c r="E16" s="424"/>
      <c r="F16" s="424"/>
      <c r="G16" s="424"/>
      <c r="H16" s="466"/>
      <c r="I16" s="424"/>
      <c r="J16" s="424"/>
      <c r="K16" s="424"/>
      <c r="L16" s="424"/>
      <c r="M16" s="466"/>
      <c r="N16" s="424"/>
      <c r="O16" s="424"/>
      <c r="P16" s="424"/>
      <c r="Q16" s="424"/>
      <c r="R16" s="466"/>
      <c r="S16" s="424"/>
      <c r="T16" s="424"/>
      <c r="U16" s="424"/>
      <c r="V16" s="424"/>
      <c r="W16" s="466"/>
      <c r="X16" s="424"/>
      <c r="Y16" s="424"/>
      <c r="Z16" s="424"/>
      <c r="AA16" s="424"/>
      <c r="AB16" s="466"/>
      <c r="AC16" s="424"/>
      <c r="AD16" s="424"/>
      <c r="AE16" s="424"/>
      <c r="AF16" s="424"/>
      <c r="AG16" s="466"/>
      <c r="AH16" s="424"/>
      <c r="AI16" s="424"/>
      <c r="AJ16" s="424"/>
      <c r="AK16" s="424"/>
      <c r="AL16" s="466"/>
      <c r="AM16" s="424"/>
      <c r="AN16" s="424"/>
    </row>
    <row r="17" spans="2:40" ht="13.5" customHeight="1">
      <c r="B17" s="449" t="s">
        <v>141</v>
      </c>
      <c r="C17" s="427" t="s">
        <v>142</v>
      </c>
      <c r="D17" s="418">
        <v>13900.125640999999</v>
      </c>
      <c r="E17" s="418">
        <v>11691.150029000004</v>
      </c>
      <c r="F17" s="418">
        <v>10834.129706</v>
      </c>
      <c r="G17" s="418">
        <v>17961.440821999997</v>
      </c>
      <c r="H17" s="458">
        <f t="shared" ref="H17:H31" si="7">+SUM(D17:G17)</f>
        <v>54386.846197999999</v>
      </c>
      <c r="I17" s="418">
        <v>13594.685891000001</v>
      </c>
      <c r="J17" s="418">
        <v>12151.671995999997</v>
      </c>
      <c r="K17" s="418">
        <v>11160.552577000009</v>
      </c>
      <c r="L17" s="418">
        <v>7503.5369369999898</v>
      </c>
      <c r="M17" s="458">
        <f t="shared" ref="M17:M31" si="8">+SUM(I17:L17)</f>
        <v>44410.447400999998</v>
      </c>
      <c r="N17" s="418">
        <v>8392.840044999999</v>
      </c>
      <c r="O17" s="418">
        <v>9075.5328020000034</v>
      </c>
      <c r="P17" s="418">
        <v>10633.463533999999</v>
      </c>
      <c r="Q17" s="418">
        <v>11813.163618999999</v>
      </c>
      <c r="R17" s="458">
        <f t="shared" ref="R17:R31" si="9">+SUM(N17:Q17)</f>
        <v>39915</v>
      </c>
      <c r="S17" s="418">
        <v>12627.807697</v>
      </c>
      <c r="T17" s="418">
        <v>14600.874467000001</v>
      </c>
      <c r="U17" s="418">
        <v>16047.124126999992</v>
      </c>
      <c r="V17" s="418">
        <v>18365.566755000007</v>
      </c>
      <c r="W17" s="458">
        <f t="shared" ref="W17:W31" si="10">+SUM(S17:V17)</f>
        <v>61641.373046000001</v>
      </c>
      <c r="X17" s="418">
        <v>19387.073733000001</v>
      </c>
      <c r="Y17" s="418">
        <v>19874.534</v>
      </c>
      <c r="Z17" s="418">
        <v>19274.03822599999</v>
      </c>
      <c r="AA17" s="418">
        <v>21470.996694999994</v>
      </c>
      <c r="AB17" s="458">
        <f t="shared" ref="AB17:AB31" si="11">+SUM(X17:AA17)</f>
        <v>80006.642653999981</v>
      </c>
      <c r="AC17" s="418">
        <v>16919.906645999999</v>
      </c>
      <c r="AD17" s="418">
        <v>14711.857019999999</v>
      </c>
      <c r="AE17" s="418">
        <v>13657.533623000003</v>
      </c>
      <c r="AF17" s="418">
        <v>15097.956285</v>
      </c>
      <c r="AG17" s="458">
        <f t="shared" ref="AG17:AG31" si="12">+SUM(AC17:AF17)</f>
        <v>60387.253574000002</v>
      </c>
      <c r="AH17" s="418">
        <v>12260.170291999999</v>
      </c>
      <c r="AI17" s="418">
        <v>12717.667128000005</v>
      </c>
      <c r="AJ17" s="418">
        <v>11784.415638999992</v>
      </c>
      <c r="AK17" s="418">
        <v>11633.714440000011</v>
      </c>
      <c r="AL17" s="458">
        <f t="shared" ref="AL17:AL31" si="13">+SUM(AH17:AK17)</f>
        <v>48395.967499000006</v>
      </c>
      <c r="AM17" s="418">
        <v>5653.7283930000003</v>
      </c>
      <c r="AN17" s="418">
        <v>6765.1752569999981</v>
      </c>
    </row>
    <row r="18" spans="2:40" ht="13.5" customHeight="1">
      <c r="B18" s="449" t="s">
        <v>143</v>
      </c>
      <c r="C18" s="427" t="s">
        <v>144</v>
      </c>
      <c r="D18" s="419">
        <v>-17404.478546000002</v>
      </c>
      <c r="E18" s="419">
        <v>-18709.47427699999</v>
      </c>
      <c r="F18" s="419">
        <v>-19141.20115600001</v>
      </c>
      <c r="G18" s="419">
        <v>-20030.429661999988</v>
      </c>
      <c r="H18" s="458">
        <f t="shared" si="7"/>
        <v>-75285.58364099999</v>
      </c>
      <c r="I18" s="419">
        <v>-13770.175984</v>
      </c>
      <c r="J18" s="419">
        <v>-12992.151058000001</v>
      </c>
      <c r="K18" s="419">
        <v>-11295.567703999997</v>
      </c>
      <c r="L18" s="419">
        <v>-8689.6927680000008</v>
      </c>
      <c r="M18" s="458">
        <f t="shared" si="8"/>
        <v>-46747.587513999999</v>
      </c>
      <c r="N18" s="419">
        <v>-9228.4481780000006</v>
      </c>
      <c r="O18" s="418">
        <v>-11862.110044999999</v>
      </c>
      <c r="P18" s="418">
        <v>-13847.899152999998</v>
      </c>
      <c r="Q18" s="418">
        <v>-16712.542624000002</v>
      </c>
      <c r="R18" s="458">
        <f t="shared" si="9"/>
        <v>-51651</v>
      </c>
      <c r="S18" s="418">
        <v>-19103.981097000004</v>
      </c>
      <c r="T18" s="418">
        <v>-22944.193335000004</v>
      </c>
      <c r="U18" s="418">
        <v>-27083.282782000002</v>
      </c>
      <c r="V18" s="418">
        <v>-33592.781430000032</v>
      </c>
      <c r="W18" s="458">
        <f t="shared" si="10"/>
        <v>-102724.23864400004</v>
      </c>
      <c r="X18" s="418">
        <v>-38209.385727000001</v>
      </c>
      <c r="Y18" s="418">
        <v>-39744.482000000004</v>
      </c>
      <c r="Z18" s="418">
        <v>-39393.174260000014</v>
      </c>
      <c r="AA18" s="418">
        <v>-37056.978847000006</v>
      </c>
      <c r="AB18" s="458">
        <f t="shared" si="11"/>
        <v>-154404.02083400002</v>
      </c>
      <c r="AC18" s="418">
        <v>-30875.269211999999</v>
      </c>
      <c r="AD18" s="418">
        <v>-32277.895261999991</v>
      </c>
      <c r="AE18" s="418">
        <v>-31822.555835000006</v>
      </c>
      <c r="AF18" s="418">
        <v>-27027.118306999997</v>
      </c>
      <c r="AG18" s="458">
        <f t="shared" si="12"/>
        <v>-122002.83861599999</v>
      </c>
      <c r="AH18" s="418">
        <v>-22243.069712</v>
      </c>
      <c r="AI18" s="418">
        <v>-23161.571926000001</v>
      </c>
      <c r="AJ18" s="418">
        <v>-22920.200620000018</v>
      </c>
      <c r="AK18" s="418">
        <v>-22793.181706999996</v>
      </c>
      <c r="AL18" s="458">
        <f t="shared" si="13"/>
        <v>-91118.023965000015</v>
      </c>
      <c r="AM18" s="418">
        <v>-20291.930095</v>
      </c>
      <c r="AN18" s="418">
        <v>-26985.602840000003</v>
      </c>
    </row>
    <row r="19" spans="2:40" ht="13.5" customHeight="1">
      <c r="B19" s="449" t="s">
        <v>145</v>
      </c>
      <c r="C19" s="427" t="s">
        <v>363</v>
      </c>
      <c r="D19" s="420">
        <v>1231.5086719999999</v>
      </c>
      <c r="E19" s="420">
        <v>141.33085000000005</v>
      </c>
      <c r="F19" s="420">
        <v>30007.543452000002</v>
      </c>
      <c r="G19" s="420">
        <v>-8490.5612430000147</v>
      </c>
      <c r="H19" s="458">
        <f t="shared" si="7"/>
        <v>22889.821730999985</v>
      </c>
      <c r="I19" s="420">
        <v>22114.798734000007</v>
      </c>
      <c r="J19" s="420">
        <v>-9460.7854230000103</v>
      </c>
      <c r="K19" s="420">
        <v>3615.9952410000024</v>
      </c>
      <c r="L19" s="420">
        <v>-18860.283208000001</v>
      </c>
      <c r="M19" s="458">
        <f t="shared" si="8"/>
        <v>-2590.2746560000014</v>
      </c>
      <c r="N19" s="420">
        <v>13690.916587000002</v>
      </c>
      <c r="O19" s="420">
        <v>907.30853299999944</v>
      </c>
      <c r="P19" s="420">
        <v>4969.2612059999974</v>
      </c>
      <c r="Q19" s="420">
        <v>21931.513674000002</v>
      </c>
      <c r="R19" s="458">
        <f t="shared" si="9"/>
        <v>41499</v>
      </c>
      <c r="S19" s="420">
        <v>-866.87618199999997</v>
      </c>
      <c r="T19" s="420">
        <v>1301.5228109999998</v>
      </c>
      <c r="U19" s="420">
        <v>8949.3525909999989</v>
      </c>
      <c r="V19" s="420">
        <v>4983.855620999997</v>
      </c>
      <c r="W19" s="458">
        <f t="shared" si="10"/>
        <v>14367.854840999995</v>
      </c>
      <c r="X19" s="420">
        <v>-3731.4279609999962</v>
      </c>
      <c r="Y19" s="420">
        <v>-6164.9059999999999</v>
      </c>
      <c r="Z19" s="420">
        <v>-2017.2369760000001</v>
      </c>
      <c r="AA19" s="420">
        <v>734212.75929200009</v>
      </c>
      <c r="AB19" s="458">
        <f t="shared" si="11"/>
        <v>722299.18835500011</v>
      </c>
      <c r="AC19" s="420">
        <v>1900.9098019999994</v>
      </c>
      <c r="AD19" s="420">
        <v>14079.733489999997</v>
      </c>
      <c r="AE19" s="420">
        <v>407.39814000000842</v>
      </c>
      <c r="AF19" s="420">
        <v>6538.500591999993</v>
      </c>
      <c r="AG19" s="458">
        <f t="shared" si="12"/>
        <v>22926.542023999998</v>
      </c>
      <c r="AH19" s="420">
        <v>-7939.226353</v>
      </c>
      <c r="AI19" s="420">
        <v>-2651.3176379999986</v>
      </c>
      <c r="AJ19" s="420">
        <v>-6245.1583810000011</v>
      </c>
      <c r="AK19" s="420">
        <v>-7104.0706360000004</v>
      </c>
      <c r="AL19" s="458">
        <f t="shared" si="13"/>
        <v>-23939.773008</v>
      </c>
      <c r="AM19" s="420">
        <v>-2229.4372299999995</v>
      </c>
      <c r="AN19" s="420">
        <v>-3638.3114870000009</v>
      </c>
    </row>
    <row r="20" spans="2:40" s="7" customFormat="1" ht="13.5" customHeight="1">
      <c r="B20" s="443" t="s">
        <v>1019</v>
      </c>
      <c r="C20" s="428" t="s">
        <v>148</v>
      </c>
      <c r="D20" s="423">
        <v>37497.662963999988</v>
      </c>
      <c r="E20" s="423">
        <v>23933.174846000027</v>
      </c>
      <c r="F20" s="423">
        <v>369167.79880899983</v>
      </c>
      <c r="G20" s="423">
        <v>-193448.6884639998</v>
      </c>
      <c r="H20" s="459">
        <f t="shared" si="7"/>
        <v>237149.94815500002</v>
      </c>
      <c r="I20" s="423">
        <v>91260.911296000006</v>
      </c>
      <c r="J20" s="423">
        <v>91225.749621000024</v>
      </c>
      <c r="K20" s="423">
        <v>57082.845142999962</v>
      </c>
      <c r="L20" s="423">
        <v>59215.411959999976</v>
      </c>
      <c r="M20" s="459">
        <f t="shared" si="8"/>
        <v>298784.91801999998</v>
      </c>
      <c r="N20" s="423">
        <v>91569.145612000008</v>
      </c>
      <c r="O20" s="423">
        <v>47785.709457000034</v>
      </c>
      <c r="P20" s="423">
        <v>74788.681050999876</v>
      </c>
      <c r="Q20" s="423">
        <v>130576.46388000005</v>
      </c>
      <c r="R20" s="459">
        <f t="shared" si="9"/>
        <v>344720</v>
      </c>
      <c r="S20" s="423">
        <v>98962.686434999967</v>
      </c>
      <c r="T20" s="423">
        <v>108273.60186600004</v>
      </c>
      <c r="U20" s="423">
        <v>70948.205097999919</v>
      </c>
      <c r="V20" s="423">
        <v>-27403.826835000014</v>
      </c>
      <c r="W20" s="459">
        <f t="shared" si="10"/>
        <v>250780.6665639999</v>
      </c>
      <c r="X20" s="423">
        <v>77427.135212000008</v>
      </c>
      <c r="Y20" s="423">
        <v>55180.219999999987</v>
      </c>
      <c r="Z20" s="423">
        <v>67764.405730999933</v>
      </c>
      <c r="AA20" s="423">
        <v>23079.773372000083</v>
      </c>
      <c r="AB20" s="459">
        <f t="shared" si="11"/>
        <v>223451.534315</v>
      </c>
      <c r="AC20" s="423">
        <v>30784.268817999997</v>
      </c>
      <c r="AD20" s="423">
        <v>109000.49849800003</v>
      </c>
      <c r="AE20" s="423">
        <v>78035.737236000001</v>
      </c>
      <c r="AF20" s="423">
        <v>426284.76891799999</v>
      </c>
      <c r="AG20" s="459">
        <f t="shared" si="12"/>
        <v>644105.27347000001</v>
      </c>
      <c r="AH20" s="423">
        <v>46409.810623999983</v>
      </c>
      <c r="AI20" s="423">
        <v>57698.327959999981</v>
      </c>
      <c r="AJ20" s="423">
        <v>46921.030952000008</v>
      </c>
      <c r="AK20" s="423">
        <v>15322.206182999984</v>
      </c>
      <c r="AL20" s="459">
        <f t="shared" si="13"/>
        <v>166351.37571899995</v>
      </c>
      <c r="AM20" s="423">
        <v>23860.944547000025</v>
      </c>
      <c r="AN20" s="423">
        <v>33981.176102999976</v>
      </c>
    </row>
    <row r="21" spans="2:40" ht="13.5" customHeight="1">
      <c r="B21" s="449" t="s">
        <v>149</v>
      </c>
      <c r="C21" s="427" t="s">
        <v>150</v>
      </c>
      <c r="D21" s="425">
        <v>-2855.2006379999998</v>
      </c>
      <c r="E21" s="425">
        <v>-3981.8186519999999</v>
      </c>
      <c r="F21" s="425">
        <v>1151.5645930000001</v>
      </c>
      <c r="G21" s="418">
        <v>-41825.735866000003</v>
      </c>
      <c r="H21" s="458">
        <f t="shared" si="7"/>
        <v>-47511.190563000004</v>
      </c>
      <c r="I21" s="425">
        <v>-17433.379527000001</v>
      </c>
      <c r="J21" s="425">
        <v>1120.5213400000011</v>
      </c>
      <c r="K21" s="425">
        <v>-1899.1892270000008</v>
      </c>
      <c r="L21" s="418">
        <v>12525.562631000001</v>
      </c>
      <c r="M21" s="458">
        <f t="shared" si="8"/>
        <v>-5686.4847829999999</v>
      </c>
      <c r="N21" s="418">
        <v>-3809.6073379999998</v>
      </c>
      <c r="O21" s="418">
        <v>502.42378499999995</v>
      </c>
      <c r="P21" s="418">
        <v>-2889.8043420000004</v>
      </c>
      <c r="Q21" s="418">
        <v>2534.820909</v>
      </c>
      <c r="R21" s="458">
        <f t="shared" si="9"/>
        <v>-3662.1669860000002</v>
      </c>
      <c r="S21" s="418">
        <v>3187.0520630000001</v>
      </c>
      <c r="T21" s="418">
        <v>-2115.9725870000002</v>
      </c>
      <c r="U21" s="418">
        <v>-1200.7899689999999</v>
      </c>
      <c r="V21" s="418">
        <v>2466.7773910000001</v>
      </c>
      <c r="W21" s="458">
        <f t="shared" si="10"/>
        <v>2337.066898</v>
      </c>
      <c r="X21" s="418">
        <v>4079.246588</v>
      </c>
      <c r="Y21" s="418">
        <v>3942.1439999999998</v>
      </c>
      <c r="Z21" s="418">
        <v>-5209.5902719999995</v>
      </c>
      <c r="AA21" s="418">
        <v>9518.8726229999993</v>
      </c>
      <c r="AB21" s="458">
        <f t="shared" si="11"/>
        <v>12330.672939</v>
      </c>
      <c r="AC21" s="418">
        <v>-6516.4655499999999</v>
      </c>
      <c r="AD21" s="418">
        <v>-4456.8181219999988</v>
      </c>
      <c r="AE21" s="418">
        <v>-3683</v>
      </c>
      <c r="AF21" s="418">
        <v>16069</v>
      </c>
      <c r="AG21" s="458">
        <f t="shared" si="12"/>
        <v>1412.7163280000022</v>
      </c>
      <c r="AH21" s="418">
        <v>4831.10311</v>
      </c>
      <c r="AI21" s="418">
        <v>7023.9934960000001</v>
      </c>
      <c r="AJ21" s="418">
        <v>5530</v>
      </c>
      <c r="AK21" s="418">
        <v>2600</v>
      </c>
      <c r="AL21" s="458">
        <f t="shared" si="13"/>
        <v>19985.096605999999</v>
      </c>
      <c r="AM21" s="418">
        <v>3455.3054609999999</v>
      </c>
      <c r="AN21" s="418">
        <v>16177.651731000002</v>
      </c>
    </row>
    <row r="22" spans="2:40" ht="13.5" customHeight="1">
      <c r="B22" s="449" t="s">
        <v>364</v>
      </c>
      <c r="C22" s="427" t="s">
        <v>151</v>
      </c>
      <c r="D22" s="419">
        <v>-492.96144600000002</v>
      </c>
      <c r="E22" s="419">
        <v>-4129.3170410000002</v>
      </c>
      <c r="F22" s="419">
        <v>-62684.460397000003</v>
      </c>
      <c r="G22" s="419">
        <v>-1714.904760999998</v>
      </c>
      <c r="H22" s="458">
        <f t="shared" si="7"/>
        <v>-69021.643645000004</v>
      </c>
      <c r="I22" s="419">
        <v>-2678.716383</v>
      </c>
      <c r="J22" s="419">
        <v>-6106.0870019999993</v>
      </c>
      <c r="K22" s="419">
        <v>2812.8103529999989</v>
      </c>
      <c r="L22" s="419">
        <v>-4602.7810799999988</v>
      </c>
      <c r="M22" s="458">
        <f t="shared" si="8"/>
        <v>-10574.774111999999</v>
      </c>
      <c r="N22" s="419">
        <v>-689.78423099999998</v>
      </c>
      <c r="O22" s="418">
        <v>4341.7353490000005</v>
      </c>
      <c r="P22" s="418">
        <v>433.82615900000019</v>
      </c>
      <c r="Q22" s="418">
        <v>-3293.0476900000003</v>
      </c>
      <c r="R22" s="458">
        <f t="shared" si="9"/>
        <v>792.72958700000027</v>
      </c>
      <c r="S22" s="418"/>
      <c r="T22" s="418">
        <v>-1.411</v>
      </c>
      <c r="U22" s="418">
        <v>0</v>
      </c>
      <c r="V22" s="418">
        <v>0</v>
      </c>
      <c r="W22" s="458">
        <f t="shared" si="10"/>
        <v>-1.411</v>
      </c>
      <c r="X22" s="418">
        <v>0</v>
      </c>
      <c r="Y22" s="418">
        <v>0</v>
      </c>
      <c r="Z22" s="418">
        <v>0</v>
      </c>
      <c r="AA22" s="418">
        <v>-7742.7849999999999</v>
      </c>
      <c r="AB22" s="458">
        <f t="shared" si="11"/>
        <v>-7742.7849999999999</v>
      </c>
      <c r="AC22" s="418">
        <v>-1434.403515</v>
      </c>
      <c r="AD22" s="418">
        <v>-4304.7535010000001</v>
      </c>
      <c r="AE22" s="418">
        <v>0</v>
      </c>
      <c r="AF22" s="418">
        <v>-9458</v>
      </c>
      <c r="AG22" s="458">
        <f t="shared" si="12"/>
        <v>-15197.157016000001</v>
      </c>
      <c r="AH22" s="418">
        <v>0</v>
      </c>
      <c r="AI22" s="418">
        <v>0</v>
      </c>
      <c r="AJ22" s="418">
        <v>4571.0214070000002</v>
      </c>
      <c r="AK22" s="418">
        <v>0</v>
      </c>
      <c r="AL22" s="458">
        <f t="shared" si="13"/>
        <v>4571.0214070000002</v>
      </c>
      <c r="AM22" s="418">
        <v>0</v>
      </c>
      <c r="AN22" s="418">
        <v>0</v>
      </c>
    </row>
    <row r="23" spans="2:40" s="7" customFormat="1" ht="13.5" customHeight="1">
      <c r="B23" s="443" t="s">
        <v>452</v>
      </c>
      <c r="C23" s="428" t="s">
        <v>365</v>
      </c>
      <c r="D23" s="423">
        <v>34149.50088</v>
      </c>
      <c r="E23" s="423">
        <v>15822.039153000029</v>
      </c>
      <c r="F23" s="423">
        <v>307634.90300499985</v>
      </c>
      <c r="G23" s="423">
        <v>-236989.32909099979</v>
      </c>
      <c r="H23" s="459">
        <f t="shared" si="7"/>
        <v>120617.11394700012</v>
      </c>
      <c r="I23" s="423">
        <v>71148.815385999987</v>
      </c>
      <c r="J23" s="423">
        <v>86240.183959000002</v>
      </c>
      <c r="K23" s="423">
        <v>57996.46626899996</v>
      </c>
      <c r="L23" s="423">
        <v>67138.193510999976</v>
      </c>
      <c r="M23" s="459">
        <f t="shared" si="8"/>
        <v>282523.65912499995</v>
      </c>
      <c r="N23" s="423">
        <v>87069.754043000008</v>
      </c>
      <c r="O23" s="423">
        <v>52629.868591000035</v>
      </c>
      <c r="P23" s="423">
        <v>72332.702867999877</v>
      </c>
      <c r="Q23" s="423">
        <v>129818.23709900002</v>
      </c>
      <c r="R23" s="459">
        <f t="shared" si="9"/>
        <v>341850.56260099995</v>
      </c>
      <c r="S23" s="423">
        <v>102149.73849799996</v>
      </c>
      <c r="T23" s="423">
        <v>106156.21827900004</v>
      </c>
      <c r="U23" s="423">
        <v>69747.415128999914</v>
      </c>
      <c r="V23" s="423">
        <v>-24937.049444000015</v>
      </c>
      <c r="W23" s="459">
        <f t="shared" si="10"/>
        <v>253116.32246199989</v>
      </c>
      <c r="X23" s="423">
        <v>81506.381800000003</v>
      </c>
      <c r="Y23" s="423">
        <v>59122.363999999987</v>
      </c>
      <c r="Z23" s="423">
        <v>62554.815458999932</v>
      </c>
      <c r="AA23" s="423">
        <v>24855.860995000083</v>
      </c>
      <c r="AB23" s="459">
        <f t="shared" si="11"/>
        <v>228039.422254</v>
      </c>
      <c r="AC23" s="423">
        <v>22833.399752999998</v>
      </c>
      <c r="AD23" s="423">
        <v>100238.92687500003</v>
      </c>
      <c r="AE23" s="423">
        <v>74352.737236000001</v>
      </c>
      <c r="AF23" s="423">
        <v>432895.76891799999</v>
      </c>
      <c r="AG23" s="459">
        <f t="shared" si="12"/>
        <v>630320.83278200007</v>
      </c>
      <c r="AH23" s="423">
        <v>51240.913733999987</v>
      </c>
      <c r="AI23" s="423">
        <v>64722.321455999983</v>
      </c>
      <c r="AJ23" s="423">
        <v>57022.052359000008</v>
      </c>
      <c r="AK23" s="423">
        <v>17922.206182999984</v>
      </c>
      <c r="AL23" s="459">
        <f t="shared" si="13"/>
        <v>190907.49373199997</v>
      </c>
      <c r="AM23" s="423">
        <v>27316.250008000025</v>
      </c>
      <c r="AN23" s="423">
        <v>50158.888914999989</v>
      </c>
    </row>
    <row r="24" spans="2:40" ht="13.5" customHeight="1">
      <c r="B24" s="449"/>
      <c r="D24" s="418"/>
      <c r="E24" s="418"/>
      <c r="F24" s="418"/>
      <c r="G24" s="418"/>
      <c r="H24" s="418"/>
      <c r="I24" s="418"/>
      <c r="J24" s="418"/>
      <c r="K24" s="418"/>
      <c r="L24" s="418"/>
      <c r="M24" s="418"/>
      <c r="N24" s="418"/>
      <c r="O24" s="418"/>
      <c r="P24" s="418"/>
      <c r="Q24" s="418"/>
      <c r="R24" s="418"/>
      <c r="S24" s="418"/>
      <c r="T24" s="418"/>
      <c r="U24" s="418"/>
      <c r="V24" s="418"/>
      <c r="W24" s="418"/>
      <c r="X24" s="418"/>
      <c r="Y24" s="418"/>
      <c r="Z24" s="418"/>
      <c r="AA24" s="418"/>
      <c r="AB24" s="418"/>
      <c r="AC24" s="418"/>
      <c r="AD24" s="418"/>
      <c r="AE24" s="418"/>
      <c r="AF24" s="418"/>
      <c r="AG24" s="418"/>
      <c r="AH24" s="418"/>
      <c r="AI24" s="418"/>
      <c r="AJ24" s="418"/>
      <c r="AK24" s="418"/>
      <c r="AL24" s="418"/>
      <c r="AM24" s="418"/>
      <c r="AN24" s="418"/>
    </row>
    <row r="25" spans="2:40" ht="13.5" customHeight="1">
      <c r="B25" s="449" t="s">
        <v>156</v>
      </c>
      <c r="C25" s="429" t="s">
        <v>157</v>
      </c>
      <c r="D25" s="418">
        <v>34149.500879999985</v>
      </c>
      <c r="E25" s="418">
        <v>15822.039153000027</v>
      </c>
      <c r="F25" s="418">
        <v>307634.9030049998</v>
      </c>
      <c r="G25" s="418">
        <v>-236989.32909099979</v>
      </c>
      <c r="H25" s="458">
        <f t="shared" si="7"/>
        <v>120617.11394700001</v>
      </c>
      <c r="I25" s="418">
        <v>71148.815385999987</v>
      </c>
      <c r="J25" s="418">
        <v>86240.183959000002</v>
      </c>
      <c r="K25" s="418">
        <v>57996.466269000004</v>
      </c>
      <c r="L25" s="418">
        <v>67138.19351099999</v>
      </c>
      <c r="M25" s="458">
        <f t="shared" si="8"/>
        <v>282523.65912500001</v>
      </c>
      <c r="N25" s="418">
        <v>87069.754043000008</v>
      </c>
      <c r="O25" s="418">
        <v>52629.868591000035</v>
      </c>
      <c r="P25" s="418">
        <v>72332.702867999877</v>
      </c>
      <c r="Q25" s="418">
        <v>129818.23709899999</v>
      </c>
      <c r="R25" s="458">
        <f t="shared" si="9"/>
        <v>341850.5626009999</v>
      </c>
      <c r="S25" s="418">
        <v>102149.73849799996</v>
      </c>
      <c r="T25" s="418">
        <v>106156.21827900002</v>
      </c>
      <c r="U25" s="418">
        <v>69747.415128999943</v>
      </c>
      <c r="V25" s="418">
        <v>-24937.049444000018</v>
      </c>
      <c r="W25" s="458">
        <f t="shared" si="10"/>
        <v>253116.32246199995</v>
      </c>
      <c r="X25" s="418">
        <v>81506.381800000003</v>
      </c>
      <c r="Y25" s="418">
        <v>59122.364000000001</v>
      </c>
      <c r="Z25" s="418">
        <v>62554.815458999961</v>
      </c>
      <c r="AA25" s="418">
        <v>24855.86099500017</v>
      </c>
      <c r="AB25" s="458">
        <f t="shared" si="11"/>
        <v>228039.42225400015</v>
      </c>
      <c r="AC25" s="418">
        <v>22833.399753000012</v>
      </c>
      <c r="AD25" s="418">
        <v>100238.92687500003</v>
      </c>
      <c r="AE25" s="418">
        <v>74353.304246999964</v>
      </c>
      <c r="AF25" s="418">
        <v>432896.36490099994</v>
      </c>
      <c r="AG25" s="458">
        <f t="shared" si="12"/>
        <v>630321.99577599997</v>
      </c>
      <c r="AH25" s="418">
        <v>51240.913733999987</v>
      </c>
      <c r="AI25" s="418">
        <v>64722.321455999991</v>
      </c>
      <c r="AJ25" s="418">
        <v>57022.416357000002</v>
      </c>
      <c r="AK25" s="418">
        <v>17922.206182999984</v>
      </c>
      <c r="AL25" s="458">
        <f t="shared" si="13"/>
        <v>190907.85772999996</v>
      </c>
      <c r="AM25" s="418">
        <v>27316.250008000021</v>
      </c>
      <c r="AN25" s="418">
        <v>50158.888914999989</v>
      </c>
    </row>
    <row r="26" spans="2:40" s="7" customFormat="1" ht="13.5" customHeight="1">
      <c r="B26" s="443" t="s">
        <v>1032</v>
      </c>
      <c r="C26" s="428" t="s">
        <v>161</v>
      </c>
      <c r="D26" s="423">
        <v>34149.500879999985</v>
      </c>
      <c r="E26" s="423">
        <v>15822.039153000027</v>
      </c>
      <c r="F26" s="423">
        <v>307634.9030049998</v>
      </c>
      <c r="G26" s="423">
        <v>-236989.32909099979</v>
      </c>
      <c r="H26" s="459">
        <f t="shared" si="7"/>
        <v>120617.11394700001</v>
      </c>
      <c r="I26" s="423">
        <v>71148.815385999987</v>
      </c>
      <c r="J26" s="423">
        <v>86240.183959000002</v>
      </c>
      <c r="K26" s="423">
        <v>57996.466269000004</v>
      </c>
      <c r="L26" s="423">
        <v>67138.19351099999</v>
      </c>
      <c r="M26" s="459">
        <f t="shared" si="8"/>
        <v>282523.65912500001</v>
      </c>
      <c r="N26" s="423">
        <v>87069.754043000008</v>
      </c>
      <c r="O26" s="423">
        <v>52629.868591000035</v>
      </c>
      <c r="P26" s="423">
        <v>72332.702867999877</v>
      </c>
      <c r="Q26" s="423">
        <v>129818.23709899999</v>
      </c>
      <c r="R26" s="459">
        <f t="shared" si="9"/>
        <v>341850.5626009999</v>
      </c>
      <c r="S26" s="423">
        <v>102149.73849799996</v>
      </c>
      <c r="T26" s="423">
        <v>106156.21827900002</v>
      </c>
      <c r="U26" s="423">
        <v>69747.415128999943</v>
      </c>
      <c r="V26" s="423">
        <v>-24937.049444000018</v>
      </c>
      <c r="W26" s="459">
        <f t="shared" si="10"/>
        <v>253116.32246199995</v>
      </c>
      <c r="X26" s="423">
        <v>81506.381800000003</v>
      </c>
      <c r="Y26" s="423">
        <v>59122.364000000001</v>
      </c>
      <c r="Z26" s="423">
        <v>62554.815458999961</v>
      </c>
      <c r="AA26" s="423">
        <v>24855.86099500017</v>
      </c>
      <c r="AB26" s="459">
        <f t="shared" si="11"/>
        <v>228039.42225400015</v>
      </c>
      <c r="AC26" s="423">
        <v>22833.399753000012</v>
      </c>
      <c r="AD26" s="423">
        <v>100238.92687500003</v>
      </c>
      <c r="AE26" s="423">
        <v>74353.304246999964</v>
      </c>
      <c r="AF26" s="423">
        <v>432896.36490099994</v>
      </c>
      <c r="AG26" s="459">
        <f t="shared" si="12"/>
        <v>630321.99577599997</v>
      </c>
      <c r="AH26" s="423">
        <v>51240.913733999987</v>
      </c>
      <c r="AI26" s="423">
        <v>64722.321455999991</v>
      </c>
      <c r="AJ26" s="423">
        <v>57022.416357000002</v>
      </c>
      <c r="AK26" s="423">
        <v>17922.206182999984</v>
      </c>
      <c r="AL26" s="459">
        <f t="shared" si="13"/>
        <v>190907.85772999996</v>
      </c>
      <c r="AM26" s="423">
        <v>27316.250008000021</v>
      </c>
      <c r="AN26" s="423">
        <v>50158.888914999989</v>
      </c>
    </row>
    <row r="27" spans="2:40" ht="13.5" customHeight="1">
      <c r="B27" s="449"/>
      <c r="C27" s="429"/>
      <c r="D27" s="418"/>
      <c r="E27" s="418"/>
      <c r="F27" s="418"/>
      <c r="G27" s="418"/>
      <c r="H27" s="418"/>
      <c r="I27" s="418"/>
      <c r="J27" s="418"/>
      <c r="K27" s="418"/>
      <c r="L27" s="418"/>
      <c r="M27" s="418"/>
      <c r="N27" s="418"/>
      <c r="O27" s="418"/>
      <c r="P27" s="418"/>
      <c r="Q27" s="418"/>
      <c r="R27" s="418"/>
      <c r="S27" s="418"/>
      <c r="T27" s="418"/>
      <c r="U27" s="418"/>
      <c r="V27" s="418"/>
      <c r="W27" s="418"/>
      <c r="X27" s="418"/>
      <c r="Y27" s="418"/>
      <c r="Z27" s="418"/>
      <c r="AA27" s="418"/>
      <c r="AB27" s="418"/>
      <c r="AC27" s="418"/>
      <c r="AD27" s="418"/>
      <c r="AE27" s="418"/>
      <c r="AF27" s="418"/>
      <c r="AG27" s="418"/>
      <c r="AH27" s="418"/>
      <c r="AI27" s="418"/>
      <c r="AJ27" s="418"/>
      <c r="AK27" s="418"/>
      <c r="AL27" s="418"/>
      <c r="AM27" s="418"/>
      <c r="AN27" s="418"/>
    </row>
    <row r="28" spans="2:40" s="7" customFormat="1" ht="13.5" customHeight="1">
      <c r="B28" s="443" t="s">
        <v>162</v>
      </c>
      <c r="C28" s="428" t="s">
        <v>162</v>
      </c>
      <c r="D28" s="423">
        <v>1257.0355020000025</v>
      </c>
      <c r="E28" s="423">
        <v>3001.287148999992</v>
      </c>
      <c r="F28" s="423">
        <v>2453.6890119999916</v>
      </c>
      <c r="G28" s="423">
        <v>7938.9106330000122</v>
      </c>
      <c r="H28" s="459">
        <f t="shared" si="7"/>
        <v>14650.922295999999</v>
      </c>
      <c r="I28" s="423">
        <v>24549.238533999993</v>
      </c>
      <c r="J28" s="423">
        <v>28714.957098000014</v>
      </c>
      <c r="K28" s="423">
        <v>6087.7744709999824</v>
      </c>
      <c r="L28" s="423">
        <v>3920.9991169999848</v>
      </c>
      <c r="M28" s="459">
        <f t="shared" si="8"/>
        <v>63272.96921999997</v>
      </c>
      <c r="N28" s="423">
        <v>3432.1214970000037</v>
      </c>
      <c r="O28" s="423">
        <v>-11720.098859999982</v>
      </c>
      <c r="P28" s="423">
        <v>3492.1820359999583</v>
      </c>
      <c r="Q28" s="423">
        <v>-174787.69328899996</v>
      </c>
      <c r="R28" s="459">
        <f t="shared" si="9"/>
        <v>-179583.48861599999</v>
      </c>
      <c r="S28" s="423">
        <v>4842.263348000004</v>
      </c>
      <c r="T28" s="423">
        <v>10112.308217999976</v>
      </c>
      <c r="U28" s="423">
        <v>3731.1191459999827</v>
      </c>
      <c r="V28" s="423">
        <v>1515.7252480000425</v>
      </c>
      <c r="W28" s="459">
        <f t="shared" si="10"/>
        <v>20201.415960000006</v>
      </c>
      <c r="X28" s="423">
        <v>8416.3045029999921</v>
      </c>
      <c r="Y28" s="423">
        <v>7468</v>
      </c>
      <c r="Z28" s="423">
        <v>35786.973839000057</v>
      </c>
      <c r="AA28" s="423">
        <v>48270.624881999982</v>
      </c>
      <c r="AB28" s="459">
        <f t="shared" si="11"/>
        <v>99941.903224000038</v>
      </c>
      <c r="AC28" s="423">
        <v>38729.882045000006</v>
      </c>
      <c r="AD28" s="423">
        <v>42442.65586899998</v>
      </c>
      <c r="AE28" s="423">
        <v>20089.048832999993</v>
      </c>
      <c r="AF28" s="423">
        <v>361681.95853999991</v>
      </c>
      <c r="AG28" s="459">
        <f t="shared" si="12"/>
        <v>462943.5452869999</v>
      </c>
      <c r="AH28" s="423">
        <v>-12429.177209000009</v>
      </c>
      <c r="AI28" s="423">
        <v>-2836.9835129999919</v>
      </c>
      <c r="AJ28" s="423">
        <v>-2806.693505999996</v>
      </c>
      <c r="AK28" s="423">
        <v>3012.8557590000291</v>
      </c>
      <c r="AL28" s="459">
        <f t="shared" si="13"/>
        <v>-15059.998468999967</v>
      </c>
      <c r="AM28" s="423">
        <v>-2251.5592089999905</v>
      </c>
      <c r="AN28" s="423">
        <v>-6618.3348320000132</v>
      </c>
    </row>
    <row r="29" spans="2:40" s="457" customFormat="1" ht="13.5" customHeight="1">
      <c r="B29" s="445" t="s">
        <v>404</v>
      </c>
      <c r="C29" s="455" t="s">
        <v>164</v>
      </c>
      <c r="D29" s="456">
        <v>2.1053197742091426E-2</v>
      </c>
      <c r="E29" s="456">
        <v>6.1358227744927239E-2</v>
      </c>
      <c r="F29" s="456">
        <v>4.4802372315566621E-2</v>
      </c>
      <c r="G29" s="456">
        <v>0.2302875343102106</v>
      </c>
      <c r="H29" s="460">
        <f>+H28/H7</f>
        <v>7.4045938290730445E-2</v>
      </c>
      <c r="I29" s="456">
        <v>0.27869021666231664</v>
      </c>
      <c r="J29" s="456">
        <v>0.24854839256535805</v>
      </c>
      <c r="K29" s="456">
        <v>5.7317031557256551E-2</v>
      </c>
      <c r="L29" s="456">
        <v>4.1035267784202564E-2</v>
      </c>
      <c r="M29" s="460">
        <f>+M28/M7</f>
        <v>0.15608202610289373</v>
      </c>
      <c r="N29" s="456">
        <v>3.5572003269008376E-2</v>
      </c>
      <c r="O29" s="456">
        <v>-9.1488074172905762E-2</v>
      </c>
      <c r="P29" s="456">
        <v>3.0443936312496058E-2</v>
      </c>
      <c r="Q29" s="456">
        <v>-1.4088588038582512</v>
      </c>
      <c r="R29" s="460">
        <f>+R28/R7</f>
        <v>-0.38756717757983095</v>
      </c>
      <c r="S29" s="456">
        <v>3.8623939009122026E-2</v>
      </c>
      <c r="T29" s="456">
        <v>7.8023043638229553E-2</v>
      </c>
      <c r="U29" s="456">
        <v>4.2237777941797665E-2</v>
      </c>
      <c r="V29" s="456">
        <v>4.3788001353232422E-2</v>
      </c>
      <c r="W29" s="460">
        <f>+W28/W7</f>
        <v>5.3453177030431419E-2</v>
      </c>
      <c r="X29" s="456">
        <v>6.9462167892450064E-2</v>
      </c>
      <c r="Y29" s="456">
        <v>7.3255784479991037E-2</v>
      </c>
      <c r="Z29" s="456">
        <v>0.3399331181736549</v>
      </c>
      <c r="AA29" s="456">
        <v>-7.2872497097151281E-2</v>
      </c>
      <c r="AB29" s="460">
        <f>+AB28/AB7</f>
        <v>-0.29921484974356949</v>
      </c>
      <c r="AC29" s="456">
        <v>0.55019070623299171</v>
      </c>
      <c r="AD29" s="456">
        <v>0.29084544155127401</v>
      </c>
      <c r="AE29" s="456">
        <v>0.16940036020778682</v>
      </c>
      <c r="AF29" s="456">
        <v>0.79765412432327898</v>
      </c>
      <c r="AG29" s="460">
        <f>+AG28/AG7</f>
        <v>0.58723592991148832</v>
      </c>
      <c r="AH29" s="456">
        <v>-0.12969979458267136</v>
      </c>
      <c r="AI29" s="456">
        <v>-3.2744361647818271E-2</v>
      </c>
      <c r="AJ29" s="456">
        <v>-3.3766546791128678E-2</v>
      </c>
      <c r="AK29" s="456">
        <v>5.7025682324747508E-2</v>
      </c>
      <c r="AL29" s="460">
        <f>+AL28/AL7</f>
        <v>-4.7295340273791328E-2</v>
      </c>
      <c r="AM29" s="456">
        <f>+AM28/AM7</f>
        <v>-3.3538671720994638E-2</v>
      </c>
      <c r="AN29" s="456">
        <f>+AN28/AN7</f>
        <v>-8.429690887694842E-2</v>
      </c>
    </row>
    <row r="30" spans="2:40">
      <c r="H30" s="452"/>
      <c r="M30" s="452"/>
      <c r="R30" s="452"/>
      <c r="W30" s="452"/>
      <c r="AB30" s="452"/>
      <c r="AG30" s="452"/>
      <c r="AL30" s="452"/>
    </row>
    <row r="31" spans="2:40" s="448" customFormat="1" ht="13.5" customHeight="1">
      <c r="B31" s="444" t="s">
        <v>165</v>
      </c>
      <c r="C31" s="446" t="s">
        <v>165</v>
      </c>
      <c r="D31" s="472">
        <v>3318.0675900000001</v>
      </c>
      <c r="E31" s="472">
        <v>3732.6325099999981</v>
      </c>
      <c r="F31" s="472">
        <v>3536.0406380000004</v>
      </c>
      <c r="G31" s="472">
        <v>3386.3658989999985</v>
      </c>
      <c r="H31" s="458">
        <f t="shared" si="7"/>
        <v>13973.106636999997</v>
      </c>
      <c r="I31" s="472">
        <v>3226.15787</v>
      </c>
      <c r="J31" s="472">
        <v>3370.8072169999987</v>
      </c>
      <c r="K31" s="472">
        <v>3773.6914900000011</v>
      </c>
      <c r="L31" s="472">
        <v>3973.5383419999998</v>
      </c>
      <c r="M31" s="458">
        <f t="shared" si="8"/>
        <v>14344.194919</v>
      </c>
      <c r="N31" s="472">
        <v>4917.6410889999997</v>
      </c>
      <c r="O31" s="472">
        <v>8042.143790000001</v>
      </c>
      <c r="P31" s="472"/>
      <c r="Q31" s="472">
        <v>3242.0582219999997</v>
      </c>
      <c r="R31" s="458">
        <f t="shared" si="9"/>
        <v>16201.843101</v>
      </c>
      <c r="S31" s="472">
        <v>3189.5657759999995</v>
      </c>
      <c r="T31" s="472">
        <v>3167.8726560000005</v>
      </c>
      <c r="U31" s="472">
        <v>3137.9897909999991</v>
      </c>
      <c r="V31" s="472">
        <v>3160.2303639999973</v>
      </c>
      <c r="W31" s="458">
        <f t="shared" si="10"/>
        <v>12655.658586999996</v>
      </c>
      <c r="X31" s="472">
        <v>3146.9367679999996</v>
      </c>
      <c r="Y31" s="472">
        <v>3303</v>
      </c>
      <c r="Z31" s="472">
        <v>3254.8371770000003</v>
      </c>
      <c r="AA31" s="472">
        <v>3276.3741809999956</v>
      </c>
      <c r="AB31" s="458">
        <f t="shared" si="11"/>
        <v>12981.148125999996</v>
      </c>
      <c r="AC31" s="472">
        <v>3179.1712369999991</v>
      </c>
      <c r="AD31" s="472">
        <v>3130.2215190000011</v>
      </c>
      <c r="AE31" s="472">
        <v>3114</v>
      </c>
      <c r="AF31" s="472">
        <v>3088</v>
      </c>
      <c r="AG31" s="458">
        <f t="shared" si="12"/>
        <v>12511.392756000001</v>
      </c>
      <c r="AH31" s="472">
        <v>3024.5706879999989</v>
      </c>
      <c r="AI31" s="472">
        <v>3080</v>
      </c>
      <c r="AJ31" s="472">
        <v>3181.9673490000005</v>
      </c>
      <c r="AK31" s="472">
        <v>4656</v>
      </c>
      <c r="AL31" s="458">
        <f t="shared" si="13"/>
        <v>13942.538036999998</v>
      </c>
      <c r="AM31" s="472">
        <v>3580.157729</v>
      </c>
      <c r="AN31" s="472">
        <v>3562.9503209999998</v>
      </c>
    </row>
    <row r="32" spans="2:40">
      <c r="H32" s="452"/>
      <c r="M32" s="452"/>
      <c r="R32" s="452"/>
      <c r="W32" s="452"/>
      <c r="AB32" s="452"/>
      <c r="AG32" s="452"/>
      <c r="AL32" s="452"/>
    </row>
    <row r="33" spans="2:40" s="422" customFormat="1" ht="15" customHeight="1">
      <c r="B33" s="814" t="s">
        <v>1030</v>
      </c>
      <c r="C33" s="814"/>
      <c r="D33" s="441"/>
      <c r="E33" s="441"/>
      <c r="F33" s="441"/>
      <c r="G33" s="441"/>
      <c r="H33" s="442"/>
      <c r="I33" s="441"/>
      <c r="J33" s="441"/>
      <c r="K33" s="441"/>
      <c r="L33" s="441"/>
      <c r="M33" s="442"/>
      <c r="N33" s="441"/>
      <c r="O33" s="441"/>
      <c r="P33" s="441"/>
      <c r="Q33" s="441"/>
      <c r="R33" s="442"/>
      <c r="S33" s="441"/>
      <c r="T33" s="441"/>
      <c r="U33" s="441"/>
      <c r="V33" s="441"/>
      <c r="W33" s="442"/>
      <c r="X33" s="441"/>
      <c r="Y33" s="441"/>
      <c r="Z33" s="441"/>
      <c r="AA33" s="441"/>
      <c r="AB33" s="442"/>
      <c r="AC33" s="441"/>
      <c r="AD33" s="441"/>
      <c r="AE33" s="441"/>
      <c r="AF33" s="441"/>
      <c r="AG33" s="442"/>
      <c r="AH33" s="441"/>
      <c r="AI33" s="441"/>
      <c r="AJ33" s="441"/>
      <c r="AK33" s="441"/>
      <c r="AL33" s="442"/>
      <c r="AM33" s="441"/>
      <c r="AN33" s="441"/>
    </row>
    <row r="34" spans="2:40" ht="13.5" customHeight="1">
      <c r="B34" s="3" t="s">
        <v>112</v>
      </c>
      <c r="C34" s="439" t="s">
        <v>113</v>
      </c>
      <c r="D34" s="413">
        <v>174308.608373</v>
      </c>
      <c r="E34" s="413">
        <v>162945.03358500014</v>
      </c>
      <c r="F34" s="413">
        <v>140145.58702999994</v>
      </c>
      <c r="G34" s="413">
        <v>210498.25565999991</v>
      </c>
      <c r="H34" s="458">
        <f t="shared" ref="H34:H47" si="14">+SUM(D34:G34)</f>
        <v>687897.48464799998</v>
      </c>
      <c r="I34" s="413">
        <v>266907.28946999996</v>
      </c>
      <c r="J34" s="413">
        <v>287061.63840399997</v>
      </c>
      <c r="K34" s="413">
        <v>170295.216655</v>
      </c>
      <c r="L34" s="413">
        <v>181405.4944770002</v>
      </c>
      <c r="M34" s="458">
        <f t="shared" ref="M34:M48" si="15">+SUM(I34:L34)</f>
        <v>905669.63900600013</v>
      </c>
      <c r="N34" s="413">
        <v>259668.61887900002</v>
      </c>
      <c r="O34" s="413">
        <v>216852.817262</v>
      </c>
      <c r="P34" s="413">
        <v>178537.70930500003</v>
      </c>
      <c r="Q34" s="413">
        <v>346062.07807699998</v>
      </c>
      <c r="R34" s="458">
        <f t="shared" ref="R34:R48" si="16">+SUM(N34:Q34)</f>
        <v>1001121.223523</v>
      </c>
      <c r="S34" s="413">
        <v>400471.43628400005</v>
      </c>
      <c r="T34" s="413">
        <v>264867.12563100026</v>
      </c>
      <c r="U34" s="413">
        <v>271224.65141399973</v>
      </c>
      <c r="V34" s="413">
        <v>425912.642008</v>
      </c>
      <c r="W34" s="458">
        <f t="shared" ref="W34:W48" si="17">+SUM(S34:V34)</f>
        <v>1362475.855337</v>
      </c>
      <c r="X34" s="413">
        <v>518530.45564299996</v>
      </c>
      <c r="Y34" s="413">
        <v>357102.50264299999</v>
      </c>
      <c r="Z34" s="413">
        <v>433707.75476499996</v>
      </c>
      <c r="AA34" s="413">
        <v>590370.62930500042</v>
      </c>
      <c r="AB34" s="458">
        <f t="shared" ref="AB34:AB48" si="18">+SUM(X34:AA34)</f>
        <v>1899711.3423560003</v>
      </c>
      <c r="AC34" s="413">
        <v>335436.95622500003</v>
      </c>
      <c r="AD34" s="413">
        <v>582643.16673200019</v>
      </c>
      <c r="AE34" s="413">
        <v>401988.18222799932</v>
      </c>
      <c r="AF34" s="413">
        <v>840833.68837400153</v>
      </c>
      <c r="AG34" s="458">
        <f t="shared" ref="AG34:AG48" si="19">+SUM(AC34:AF34)</f>
        <v>2160901.993559001</v>
      </c>
      <c r="AH34" s="413">
        <v>389482.19720199995</v>
      </c>
      <c r="AI34" s="413">
        <v>306977.87238599977</v>
      </c>
      <c r="AJ34" s="413">
        <v>293494.10311200016</v>
      </c>
      <c r="AK34" s="413">
        <v>321725.65646300034</v>
      </c>
      <c r="AL34" s="458">
        <f t="shared" ref="AL34:AL48" si="20">+SUM(AH34:AK34)</f>
        <v>1311679.8291630002</v>
      </c>
      <c r="AM34" s="413">
        <v>297445.69526299997</v>
      </c>
      <c r="AN34" s="413">
        <v>321500.73740400013</v>
      </c>
    </row>
    <row r="35" spans="2:40" ht="13.5" customHeight="1">
      <c r="B35" s="3" t="s">
        <v>114</v>
      </c>
      <c r="C35" s="439" t="s">
        <v>115</v>
      </c>
      <c r="D35" s="413">
        <v>261250.73162499999</v>
      </c>
      <c r="E35" s="413">
        <v>337643.6007350001</v>
      </c>
      <c r="F35" s="413">
        <v>436489.99621899996</v>
      </c>
      <c r="G35" s="413">
        <v>421077.66419099981</v>
      </c>
      <c r="H35" s="458">
        <f t="shared" si="14"/>
        <v>1456461.9927699999</v>
      </c>
      <c r="I35" s="413">
        <v>436863.92530299997</v>
      </c>
      <c r="J35" s="413">
        <v>430487.52858099999</v>
      </c>
      <c r="K35" s="413">
        <v>461314.67673199973</v>
      </c>
      <c r="L35" s="413">
        <v>513448.33246700047</v>
      </c>
      <c r="M35" s="458">
        <f t="shared" si="15"/>
        <v>1842114.4630830002</v>
      </c>
      <c r="N35" s="413">
        <v>495461.10892799997</v>
      </c>
      <c r="O35" s="413">
        <v>499137.29946000001</v>
      </c>
      <c r="P35" s="413">
        <v>557152.09574699984</v>
      </c>
      <c r="Q35" s="413">
        <v>583244.32311700028</v>
      </c>
      <c r="R35" s="458">
        <f t="shared" si="16"/>
        <v>2134994.8272520001</v>
      </c>
      <c r="S35" s="413">
        <v>591484.976409</v>
      </c>
      <c r="T35" s="413">
        <v>663784.94799999997</v>
      </c>
      <c r="U35" s="413">
        <v>702640.66038700053</v>
      </c>
      <c r="V35" s="413">
        <v>647761.16652099998</v>
      </c>
      <c r="W35" s="458">
        <f t="shared" si="17"/>
        <v>2605671.7513170005</v>
      </c>
      <c r="X35" s="413">
        <v>626853.020471</v>
      </c>
      <c r="Y35" s="413">
        <v>675139.27627800021</v>
      </c>
      <c r="Z35" s="413">
        <v>693729.51000000024</v>
      </c>
      <c r="AA35" s="413">
        <v>734765.25873699994</v>
      </c>
      <c r="AB35" s="458">
        <f t="shared" si="18"/>
        <v>2730487.0654860004</v>
      </c>
      <c r="AC35" s="413">
        <v>773059.2944009999</v>
      </c>
      <c r="AD35" s="413">
        <v>752223.14145700017</v>
      </c>
      <c r="AE35" s="413">
        <v>727504.0079110004</v>
      </c>
      <c r="AF35" s="413">
        <v>769609.8480000007</v>
      </c>
      <c r="AG35" s="458">
        <f t="shared" si="19"/>
        <v>3022396.2917690012</v>
      </c>
      <c r="AH35" s="413">
        <v>817853.13931099977</v>
      </c>
      <c r="AI35" s="413">
        <v>739330.47780300002</v>
      </c>
      <c r="AJ35" s="413">
        <v>753168.71309100068</v>
      </c>
      <c r="AK35" s="413">
        <v>742243.43243299983</v>
      </c>
      <c r="AL35" s="458">
        <f t="shared" si="20"/>
        <v>3052595.7626380003</v>
      </c>
      <c r="AM35" s="413">
        <v>762482.98757799994</v>
      </c>
      <c r="AN35" s="413">
        <v>814864.99442700041</v>
      </c>
    </row>
    <row r="36" spans="2:40" ht="13.5" customHeight="1">
      <c r="B36" s="3" t="s">
        <v>116</v>
      </c>
      <c r="C36" s="439" t="s">
        <v>117</v>
      </c>
      <c r="D36" s="413">
        <v>77367.062225000016</v>
      </c>
      <c r="E36" s="413">
        <v>99579.55456699997</v>
      </c>
      <c r="F36" s="413">
        <v>105362.62756699996</v>
      </c>
      <c r="G36" s="413">
        <v>156940.62028899998</v>
      </c>
      <c r="H36" s="458">
        <f t="shared" si="14"/>
        <v>439249.86464799993</v>
      </c>
      <c r="I36" s="413">
        <v>73724.975186000011</v>
      </c>
      <c r="J36" s="413">
        <v>64645.823732999954</v>
      </c>
      <c r="K36" s="413">
        <v>66425.817470000009</v>
      </c>
      <c r="L36" s="413">
        <v>66794.254831999948</v>
      </c>
      <c r="M36" s="458">
        <f t="shared" si="15"/>
        <v>271590.87122099992</v>
      </c>
      <c r="N36" s="413">
        <v>65926.011383999998</v>
      </c>
      <c r="O36" s="413">
        <v>73754.682338000057</v>
      </c>
      <c r="P36" s="413">
        <v>79672.271020999906</v>
      </c>
      <c r="Q36" s="413">
        <v>89142.520005000028</v>
      </c>
      <c r="R36" s="458">
        <f t="shared" si="16"/>
        <v>308495.48474799999</v>
      </c>
      <c r="S36" s="413">
        <v>85851.160779000027</v>
      </c>
      <c r="T36" s="413">
        <v>99810.275999999998</v>
      </c>
      <c r="U36" s="413">
        <v>111572.07772500004</v>
      </c>
      <c r="V36" s="413">
        <v>133534.647467</v>
      </c>
      <c r="W36" s="458">
        <f t="shared" si="17"/>
        <v>430768.16197100008</v>
      </c>
      <c r="X36" s="413">
        <v>156825.06233400002</v>
      </c>
      <c r="Y36" s="413">
        <v>158751.94884600007</v>
      </c>
      <c r="Z36" s="413">
        <v>156639.62032799993</v>
      </c>
      <c r="AA36" s="413">
        <v>162919.56912300008</v>
      </c>
      <c r="AB36" s="458">
        <f t="shared" si="18"/>
        <v>635136.2006310001</v>
      </c>
      <c r="AC36" s="413">
        <v>146863.23855099999</v>
      </c>
      <c r="AD36" s="413">
        <v>146878.36571000001</v>
      </c>
      <c r="AE36" s="413">
        <v>147766.20852399996</v>
      </c>
      <c r="AF36" s="413">
        <v>149501.3931949999</v>
      </c>
      <c r="AG36" s="458">
        <f t="shared" si="19"/>
        <v>591009.20597999985</v>
      </c>
      <c r="AH36" s="413">
        <v>135807.25470799999</v>
      </c>
      <c r="AI36" s="413">
        <v>141503.74287900014</v>
      </c>
      <c r="AJ36" s="413">
        <v>150606.28644499974</v>
      </c>
      <c r="AK36" s="413">
        <v>155737.72318500024</v>
      </c>
      <c r="AL36" s="458">
        <f t="shared" si="20"/>
        <v>583655.00721700012</v>
      </c>
      <c r="AM36" s="413">
        <v>144415.72165399999</v>
      </c>
      <c r="AN36" s="413">
        <v>146480.40159400011</v>
      </c>
    </row>
    <row r="37" spans="2:40" ht="13.5" customHeight="1">
      <c r="B37" s="3" t="s">
        <v>118</v>
      </c>
      <c r="C37" s="439" t="s">
        <v>119</v>
      </c>
      <c r="D37" s="413">
        <v>0</v>
      </c>
      <c r="E37" s="413">
        <v>0</v>
      </c>
      <c r="F37" s="413">
        <v>0</v>
      </c>
      <c r="G37" s="413">
        <v>462.68968299999995</v>
      </c>
      <c r="H37" s="458">
        <f t="shared" si="14"/>
        <v>462.68968299999995</v>
      </c>
      <c r="I37" s="413">
        <v>1213.0065090000001</v>
      </c>
      <c r="J37" s="413">
        <v>782.31392699999992</v>
      </c>
      <c r="K37" s="413">
        <v>0</v>
      </c>
      <c r="L37" s="413">
        <v>17.334912000000031</v>
      </c>
      <c r="M37" s="458">
        <f t="shared" si="15"/>
        <v>2012.655348</v>
      </c>
      <c r="N37" s="413">
        <v>0</v>
      </c>
      <c r="O37" s="413">
        <v>0</v>
      </c>
      <c r="P37" s="413">
        <v>0</v>
      </c>
      <c r="Q37" s="413">
        <v>0</v>
      </c>
      <c r="R37" s="458">
        <f t="shared" si="16"/>
        <v>0</v>
      </c>
      <c r="S37" s="413">
        <v>0</v>
      </c>
      <c r="T37" s="413">
        <v>0</v>
      </c>
      <c r="U37" s="413">
        <v>0</v>
      </c>
      <c r="V37" s="413">
        <v>0</v>
      </c>
      <c r="W37" s="458">
        <f t="shared" si="17"/>
        <v>0</v>
      </c>
      <c r="X37" s="413">
        <v>0</v>
      </c>
      <c r="Y37" s="413">
        <v>0</v>
      </c>
      <c r="Z37" s="413">
        <v>0</v>
      </c>
      <c r="AA37" s="413">
        <v>0</v>
      </c>
      <c r="AB37" s="458">
        <f t="shared" si="18"/>
        <v>0</v>
      </c>
      <c r="AC37" s="413">
        <v>0</v>
      </c>
      <c r="AD37" s="413">
        <v>0</v>
      </c>
      <c r="AE37" s="413">
        <v>0</v>
      </c>
      <c r="AF37" s="413">
        <v>26957.247963999995</v>
      </c>
      <c r="AG37" s="458">
        <f t="shared" si="19"/>
        <v>26957.247963999995</v>
      </c>
      <c r="AH37" s="413">
        <v>273.71945599999998</v>
      </c>
      <c r="AI37" s="413">
        <v>0</v>
      </c>
      <c r="AJ37" s="413">
        <v>0</v>
      </c>
      <c r="AK37" s="413">
        <v>0</v>
      </c>
      <c r="AL37" s="458">
        <f t="shared" si="20"/>
        <v>273.71945599999998</v>
      </c>
      <c r="AM37" s="413">
        <v>0</v>
      </c>
      <c r="AN37" s="413">
        <v>0</v>
      </c>
    </row>
    <row r="38" spans="2:40" ht="13.5" customHeight="1">
      <c r="B38" s="3" t="s">
        <v>120</v>
      </c>
      <c r="C38" s="439" t="s">
        <v>121</v>
      </c>
      <c r="D38" s="413">
        <v>10988.337287000002</v>
      </c>
      <c r="E38" s="413">
        <v>18007.679665000003</v>
      </c>
      <c r="F38" s="413">
        <v>26017.466889000003</v>
      </c>
      <c r="G38" s="413">
        <v>25207.270953000028</v>
      </c>
      <c r="H38" s="458">
        <f t="shared" si="14"/>
        <v>80220.754794000037</v>
      </c>
      <c r="I38" s="413">
        <v>19474.642850000033</v>
      </c>
      <c r="J38" s="413">
        <v>24729.954264999993</v>
      </c>
      <c r="K38" s="413">
        <v>27262.933170999939</v>
      </c>
      <c r="L38" s="413">
        <v>39052.339109000022</v>
      </c>
      <c r="M38" s="458">
        <f t="shared" si="15"/>
        <v>110519.86939499999</v>
      </c>
      <c r="N38" s="413">
        <v>37335.080932999997</v>
      </c>
      <c r="O38" s="413">
        <v>32426.978090000026</v>
      </c>
      <c r="P38" s="413">
        <v>43650.54245999991</v>
      </c>
      <c r="Q38" s="413">
        <v>55425.214550000004</v>
      </c>
      <c r="R38" s="458">
        <f t="shared" si="16"/>
        <v>168837.81603299995</v>
      </c>
      <c r="S38" s="413">
        <v>52337.946119999986</v>
      </c>
      <c r="T38" s="413">
        <v>47757.453999999998</v>
      </c>
      <c r="U38" s="413">
        <v>78665.583119999981</v>
      </c>
      <c r="V38" s="413">
        <v>415430.97566400003</v>
      </c>
      <c r="W38" s="458">
        <f t="shared" si="17"/>
        <v>594191.958904</v>
      </c>
      <c r="X38" s="413">
        <v>54718.838783999992</v>
      </c>
      <c r="Y38" s="413">
        <v>233751.56407700008</v>
      </c>
      <c r="Z38" s="413">
        <v>91835.72457000002</v>
      </c>
      <c r="AA38" s="413">
        <v>125613.87504899991</v>
      </c>
      <c r="AB38" s="458">
        <f t="shared" si="18"/>
        <v>505920.00247999997</v>
      </c>
      <c r="AC38" s="413">
        <v>81383.205363000001</v>
      </c>
      <c r="AD38" s="413">
        <v>402831.40792400017</v>
      </c>
      <c r="AE38" s="413">
        <v>139180.71575999976</v>
      </c>
      <c r="AF38" s="413">
        <v>296655.73422700027</v>
      </c>
      <c r="AG38" s="458">
        <f t="shared" si="19"/>
        <v>920051.06327400019</v>
      </c>
      <c r="AH38" s="413">
        <v>88832.648872000005</v>
      </c>
      <c r="AI38" s="413">
        <v>99889.866318000029</v>
      </c>
      <c r="AJ38" s="413">
        <v>80470.508419999882</v>
      </c>
      <c r="AK38" s="413">
        <v>100944.88409700006</v>
      </c>
      <c r="AL38" s="458">
        <f t="shared" si="20"/>
        <v>370137.90770699998</v>
      </c>
      <c r="AM38" s="413">
        <v>57495.146217000016</v>
      </c>
      <c r="AN38" s="413">
        <v>60841.563852999956</v>
      </c>
    </row>
    <row r="39" spans="2:40" s="7" customFormat="1" ht="13.5" customHeight="1">
      <c r="B39" s="443" t="s">
        <v>122</v>
      </c>
      <c r="C39" s="428" t="s">
        <v>123</v>
      </c>
      <c r="D39" s="423">
        <v>523914.73950999998</v>
      </c>
      <c r="E39" s="423">
        <v>618175.86855200026</v>
      </c>
      <c r="F39" s="423">
        <v>708015.67770499992</v>
      </c>
      <c r="G39" s="423">
        <v>814186.50077599974</v>
      </c>
      <c r="H39" s="459">
        <f t="shared" si="14"/>
        <v>2664292.786543</v>
      </c>
      <c r="I39" s="423">
        <v>798183.83931800001</v>
      </c>
      <c r="J39" s="423">
        <v>807707.25890999998</v>
      </c>
      <c r="K39" s="423">
        <v>725298.64402799972</v>
      </c>
      <c r="L39" s="423">
        <v>800717.7557970006</v>
      </c>
      <c r="M39" s="459">
        <f t="shared" si="15"/>
        <v>3131907.4980530003</v>
      </c>
      <c r="N39" s="423">
        <f>+SUM(N34:N38)</f>
        <v>858390.82012399996</v>
      </c>
      <c r="O39" s="423">
        <f t="shared" ref="O39:Q39" si="21">+SUM(O34:O38)</f>
        <v>822171.7771500001</v>
      </c>
      <c r="P39" s="423">
        <f t="shared" si="21"/>
        <v>859012.61853299965</v>
      </c>
      <c r="Q39" s="423">
        <f t="shared" si="21"/>
        <v>1073874.1357490004</v>
      </c>
      <c r="R39" s="459">
        <f t="shared" si="16"/>
        <v>3613449.3515560003</v>
      </c>
      <c r="S39" s="423">
        <v>1130145.5195920002</v>
      </c>
      <c r="T39" s="423">
        <v>1076219.8036310002</v>
      </c>
      <c r="U39" s="423">
        <v>1164102.9726460003</v>
      </c>
      <c r="V39" s="423">
        <v>1622639.43166</v>
      </c>
      <c r="W39" s="459">
        <f t="shared" si="17"/>
        <v>4993107.7275290005</v>
      </c>
      <c r="X39" s="423">
        <v>1356927.3772319998</v>
      </c>
      <c r="Y39" s="423">
        <v>1424745.2918440003</v>
      </c>
      <c r="Z39" s="423">
        <v>1375912.6096630003</v>
      </c>
      <c r="AA39" s="423">
        <v>1613669.3322140004</v>
      </c>
      <c r="AB39" s="459">
        <f t="shared" si="18"/>
        <v>5771254.6109530013</v>
      </c>
      <c r="AC39" s="423">
        <v>1336742.6945399998</v>
      </c>
      <c r="AD39" s="423">
        <v>1884576.0818230007</v>
      </c>
      <c r="AE39" s="423">
        <v>1416439.1144229996</v>
      </c>
      <c r="AF39" s="423">
        <v>2083557.9117600026</v>
      </c>
      <c r="AG39" s="459">
        <f t="shared" si="19"/>
        <v>6721315.802546002</v>
      </c>
      <c r="AH39" s="423">
        <v>1432248.9595489996</v>
      </c>
      <c r="AI39" s="423">
        <v>1287701.9593859999</v>
      </c>
      <c r="AJ39" s="423">
        <v>1277739.6110680006</v>
      </c>
      <c r="AK39" s="423">
        <v>1320651.6961780007</v>
      </c>
      <c r="AL39" s="459">
        <f t="shared" si="20"/>
        <v>5318342.2261810005</v>
      </c>
      <c r="AM39" s="423">
        <v>1261839.5507119999</v>
      </c>
      <c r="AN39" s="423">
        <v>1343687.6972780006</v>
      </c>
    </row>
    <row r="40" spans="2:40" ht="13.5" customHeight="1">
      <c r="C40" s="439"/>
    </row>
    <row r="41" spans="2:40" ht="13.5" customHeight="1">
      <c r="B41" s="3" t="s">
        <v>124</v>
      </c>
      <c r="C41" s="439" t="s">
        <v>125</v>
      </c>
      <c r="D41" s="413">
        <v>-333046.14595099987</v>
      </c>
      <c r="E41" s="413">
        <v>-389647.4630589998</v>
      </c>
      <c r="F41" s="413">
        <v>-466862.17199400056</v>
      </c>
      <c r="G41" s="413">
        <v>-484072.21902761259</v>
      </c>
      <c r="H41" s="458">
        <f t="shared" si="14"/>
        <v>-1673628.0000316128</v>
      </c>
      <c r="I41" s="413">
        <v>-544786.72788000014</v>
      </c>
      <c r="J41" s="413">
        <v>-556334.98258900014</v>
      </c>
      <c r="K41" s="413">
        <v>-513465.01999800024</v>
      </c>
      <c r="L41" s="413">
        <v>-540596.59786599968</v>
      </c>
      <c r="M41" s="458">
        <f t="shared" si="15"/>
        <v>-2155183.3283330002</v>
      </c>
      <c r="N41" s="413">
        <v>-583307.96503499977</v>
      </c>
      <c r="O41" s="413">
        <v>-569694.80977700104</v>
      </c>
      <c r="P41" s="413">
        <v>-623833.87734199967</v>
      </c>
      <c r="Q41" s="413">
        <v>-727273.03889600001</v>
      </c>
      <c r="R41" s="458">
        <f t="shared" si="16"/>
        <v>-2504109.6910500005</v>
      </c>
      <c r="S41" s="413">
        <v>-734946.69795199961</v>
      </c>
      <c r="T41" s="413">
        <v>-700555.29884499975</v>
      </c>
      <c r="U41" s="413">
        <v>-837014.76990999957</v>
      </c>
      <c r="V41" s="413">
        <v>-1198626.0620830001</v>
      </c>
      <c r="W41" s="458">
        <f t="shared" si="17"/>
        <v>-3471142.8287899988</v>
      </c>
      <c r="X41" s="413">
        <v>-911331.71607299941</v>
      </c>
      <c r="Y41" s="413">
        <v>-1011390.6294439993</v>
      </c>
      <c r="Z41" s="413">
        <v>-1065507.9285820036</v>
      </c>
      <c r="AA41" s="413">
        <v>-1278796.029598</v>
      </c>
      <c r="AB41" s="458">
        <f t="shared" si="18"/>
        <v>-4267026.3036970031</v>
      </c>
      <c r="AC41" s="413">
        <v>-1066450.997707</v>
      </c>
      <c r="AD41" s="413">
        <v>-1485810.2595989984</v>
      </c>
      <c r="AE41" s="413">
        <v>-1123731.3304930008</v>
      </c>
      <c r="AF41" s="413">
        <v>-1718966.5078310003</v>
      </c>
      <c r="AG41" s="458">
        <f t="shared" si="19"/>
        <v>-5394959.0956299994</v>
      </c>
      <c r="AH41" s="413">
        <v>-967089.77164100076</v>
      </c>
      <c r="AI41" s="413">
        <v>-879928.89836799994</v>
      </c>
      <c r="AJ41" s="413">
        <v>-922732.36323599936</v>
      </c>
      <c r="AK41" s="413">
        <v>-974781.0831129984</v>
      </c>
      <c r="AL41" s="458">
        <f t="shared" si="20"/>
        <v>-3744532.1163579985</v>
      </c>
      <c r="AM41" s="413">
        <v>-893389.83159399976</v>
      </c>
      <c r="AN41" s="413">
        <v>-951404.0098920014</v>
      </c>
    </row>
    <row r="42" spans="2:40" s="7" customFormat="1" ht="13.5" customHeight="1">
      <c r="B42" s="443" t="s">
        <v>1021</v>
      </c>
      <c r="C42" s="428" t="s">
        <v>127</v>
      </c>
      <c r="D42" s="423">
        <v>190868.59355900015</v>
      </c>
      <c r="E42" s="423">
        <v>228528.40549300046</v>
      </c>
      <c r="F42" s="423">
        <v>241153.50571099934</v>
      </c>
      <c r="G42" s="423">
        <v>330114.28174838715</v>
      </c>
      <c r="H42" s="459">
        <f t="shared" ref="H42" si="22">+SUM(D42:G42)</f>
        <v>990664.78651138709</v>
      </c>
      <c r="I42" s="423">
        <v>253397.11143799982</v>
      </c>
      <c r="J42" s="423">
        <v>251372.27632099984</v>
      </c>
      <c r="K42" s="423">
        <v>211833.62402999948</v>
      </c>
      <c r="L42" s="423">
        <v>260121.15793100093</v>
      </c>
      <c r="M42" s="459">
        <f t="shared" si="15"/>
        <v>976724.16972000012</v>
      </c>
      <c r="N42" s="423">
        <v>275082.85508900019</v>
      </c>
      <c r="O42" s="423">
        <v>252476.96737299906</v>
      </c>
      <c r="P42" s="423">
        <v>235178.74119099998</v>
      </c>
      <c r="Q42" s="423">
        <v>346601.09685300034</v>
      </c>
      <c r="R42" s="459">
        <f t="shared" si="16"/>
        <v>1109339.6605059996</v>
      </c>
      <c r="S42" s="423">
        <v>395198.82164000056</v>
      </c>
      <c r="T42" s="423">
        <v>375664.50478600047</v>
      </c>
      <c r="U42" s="423">
        <v>327088.20273600076</v>
      </c>
      <c r="V42" s="423">
        <v>424013.36957699992</v>
      </c>
      <c r="W42" s="459">
        <f t="shared" si="17"/>
        <v>1521964.8987390017</v>
      </c>
      <c r="X42" s="423">
        <v>445595.66115900036</v>
      </c>
      <c r="Y42" s="423">
        <v>413354.66240000108</v>
      </c>
      <c r="Z42" s="423">
        <v>310404.68108099676</v>
      </c>
      <c r="AA42" s="423">
        <v>334873.30261600041</v>
      </c>
      <c r="AB42" s="459">
        <f t="shared" si="18"/>
        <v>1504228.3072559985</v>
      </c>
      <c r="AC42" s="423">
        <v>270291.69683299982</v>
      </c>
      <c r="AD42" s="423">
        <v>398765.82222400233</v>
      </c>
      <c r="AE42" s="423">
        <v>292707.78392999875</v>
      </c>
      <c r="AF42" s="423">
        <v>364591.40392900235</v>
      </c>
      <c r="AG42" s="459">
        <f t="shared" si="19"/>
        <v>1326356.7069160033</v>
      </c>
      <c r="AH42" s="423">
        <v>465159.1879079988</v>
      </c>
      <c r="AI42" s="423">
        <v>407773.06101800001</v>
      </c>
      <c r="AJ42" s="423">
        <v>355007.24783200119</v>
      </c>
      <c r="AK42" s="423">
        <v>345870.61306500225</v>
      </c>
      <c r="AL42" s="459">
        <f t="shared" si="20"/>
        <v>1573810.1098230022</v>
      </c>
      <c r="AM42" s="423">
        <v>368449.71911800012</v>
      </c>
      <c r="AN42" s="423">
        <v>392283.68738599925</v>
      </c>
    </row>
    <row r="43" spans="2:40" ht="13.5" customHeight="1">
      <c r="C43" s="439"/>
    </row>
    <row r="44" spans="2:40" ht="13.5" customHeight="1">
      <c r="B44" s="3" t="s">
        <v>130</v>
      </c>
      <c r="C44" s="439" t="s">
        <v>131</v>
      </c>
      <c r="D44" s="413">
        <v>1142.1265960000001</v>
      </c>
      <c r="E44" s="413">
        <v>999.92410599999994</v>
      </c>
      <c r="F44" s="413">
        <v>1983.0385019999999</v>
      </c>
      <c r="G44" s="413">
        <v>340337.839951</v>
      </c>
      <c r="H44" s="458">
        <f t="shared" si="14"/>
        <v>344462.92915500002</v>
      </c>
      <c r="I44" s="413">
        <v>3563.8943289999997</v>
      </c>
      <c r="J44" s="413">
        <v>1725.5192050000005</v>
      </c>
      <c r="K44" s="413">
        <v>10708.276733000001</v>
      </c>
      <c r="L44" s="413">
        <v>19450.029172000002</v>
      </c>
      <c r="M44" s="458">
        <f t="shared" si="15"/>
        <v>35447.719439000008</v>
      </c>
      <c r="N44" s="413">
        <v>2410.9169430000002</v>
      </c>
      <c r="O44" s="413">
        <v>1555.4939869999998</v>
      </c>
      <c r="P44" s="413">
        <v>1540.2571769999995</v>
      </c>
      <c r="Q44" s="413">
        <v>70942.344893999994</v>
      </c>
      <c r="R44" s="458">
        <f t="shared" si="16"/>
        <v>76449.013000999999</v>
      </c>
      <c r="S44" s="413">
        <v>3526.9799609999995</v>
      </c>
      <c r="T44" s="413">
        <v>13526.081811000002</v>
      </c>
      <c r="U44" s="413">
        <v>6406.2525970000024</v>
      </c>
      <c r="V44" s="413">
        <v>10918.952649999999</v>
      </c>
      <c r="W44" s="458">
        <f t="shared" si="17"/>
        <v>34378.267019000006</v>
      </c>
      <c r="X44" s="413">
        <v>5390.9709229999999</v>
      </c>
      <c r="Y44" s="413">
        <v>2335.724283999999</v>
      </c>
      <c r="Z44" s="413">
        <v>9236.5381069999985</v>
      </c>
      <c r="AA44" s="413">
        <v>36499.761868000001</v>
      </c>
      <c r="AB44" s="458">
        <f t="shared" si="18"/>
        <v>53462.995181999999</v>
      </c>
      <c r="AC44" s="413">
        <v>3331.7414649999996</v>
      </c>
      <c r="AD44" s="413">
        <v>8092.2930499999984</v>
      </c>
      <c r="AE44" s="413">
        <v>7761.8286229999994</v>
      </c>
      <c r="AF44" s="413">
        <v>7586.4533650000012</v>
      </c>
      <c r="AG44" s="458">
        <f t="shared" si="19"/>
        <v>26772.316502999998</v>
      </c>
      <c r="AH44" s="413">
        <v>9322.0826249999991</v>
      </c>
      <c r="AI44" s="413">
        <v>2715.4518440000011</v>
      </c>
      <c r="AJ44" s="413">
        <v>4798.7832279999984</v>
      </c>
      <c r="AK44" s="413">
        <v>2589.2162149999749</v>
      </c>
      <c r="AL44" s="458">
        <f t="shared" si="20"/>
        <v>19425.533911999973</v>
      </c>
      <c r="AM44" s="413">
        <v>8375.0262999999995</v>
      </c>
      <c r="AN44" s="413">
        <v>10942.959115000003</v>
      </c>
    </row>
    <row r="45" spans="2:40" ht="13.5" customHeight="1">
      <c r="B45" s="3" t="s">
        <v>132</v>
      </c>
      <c r="C45" s="439" t="s">
        <v>133</v>
      </c>
      <c r="D45" s="413">
        <v>-35998.447551999983</v>
      </c>
      <c r="E45" s="413">
        <v>-47463.322924999986</v>
      </c>
      <c r="F45" s="413">
        <v>-56647.158568000057</v>
      </c>
      <c r="G45" s="413">
        <v>-60702.718907003378</v>
      </c>
      <c r="H45" s="458">
        <f t="shared" si="14"/>
        <v>-200811.6479520034</v>
      </c>
      <c r="I45" s="413">
        <v>-50615.859653000007</v>
      </c>
      <c r="J45" s="413">
        <v>-55975.750893999983</v>
      </c>
      <c r="K45" s="413">
        <v>-78839.646049999981</v>
      </c>
      <c r="L45" s="413">
        <v>-45818.327031000052</v>
      </c>
      <c r="M45" s="458">
        <f t="shared" si="15"/>
        <v>-231249.58362800002</v>
      </c>
      <c r="N45" s="413">
        <v>-59307.728813999987</v>
      </c>
      <c r="O45" s="413">
        <v>-52102.592007999992</v>
      </c>
      <c r="P45" s="413">
        <v>-58587.135101000022</v>
      </c>
      <c r="Q45" s="413">
        <v>-69079.740415999986</v>
      </c>
      <c r="R45" s="458">
        <f t="shared" si="16"/>
        <v>-239077.19633899999</v>
      </c>
      <c r="S45" s="413">
        <v>-60666.008945000001</v>
      </c>
      <c r="T45" s="413">
        <v>-66863.967384000047</v>
      </c>
      <c r="U45" s="413">
        <v>-68199.764040000067</v>
      </c>
      <c r="V45" s="413">
        <v>-79018.255694941166</v>
      </c>
      <c r="W45" s="458">
        <f t="shared" si="17"/>
        <v>-274747.99606394127</v>
      </c>
      <c r="X45" s="413">
        <v>-60405.03483199999</v>
      </c>
      <c r="Y45" s="413">
        <v>-64834.127727000072</v>
      </c>
      <c r="Z45" s="413">
        <v>-59526.024231000003</v>
      </c>
      <c r="AA45" s="413">
        <v>-50887.287709999975</v>
      </c>
      <c r="AB45" s="458">
        <f t="shared" si="18"/>
        <v>-235652.47450000004</v>
      </c>
      <c r="AC45" s="413">
        <v>-74037.289495000034</v>
      </c>
      <c r="AD45" s="413">
        <v>-82200.727373000031</v>
      </c>
      <c r="AE45" s="413">
        <v>-73511.142128999811</v>
      </c>
      <c r="AF45" s="413">
        <v>-97263.891175000143</v>
      </c>
      <c r="AG45" s="458">
        <f t="shared" si="19"/>
        <v>-327013.05017200002</v>
      </c>
      <c r="AH45" s="413">
        <v>-76311.324806000019</v>
      </c>
      <c r="AI45" s="413">
        <v>-74993.562950999942</v>
      </c>
      <c r="AJ45" s="413">
        <v>-81604.832734000141</v>
      </c>
      <c r="AK45" s="413">
        <v>-82114.886757</v>
      </c>
      <c r="AL45" s="458">
        <f t="shared" si="20"/>
        <v>-315024.6072480001</v>
      </c>
      <c r="AM45" s="413">
        <v>-97379.628536000033</v>
      </c>
      <c r="AN45" s="413">
        <v>-109733.64527900008</v>
      </c>
    </row>
    <row r="46" spans="2:40" ht="13.5" customHeight="1">
      <c r="B46" s="3" t="s">
        <v>134</v>
      </c>
      <c r="C46" s="439" t="s">
        <v>135</v>
      </c>
      <c r="D46" s="413">
        <v>-4597.749409</v>
      </c>
      <c r="E46" s="413">
        <v>-3449.4829810000001</v>
      </c>
      <c r="F46" s="413">
        <v>808.40356100000008</v>
      </c>
      <c r="G46" s="413">
        <v>-1749.7636189999994</v>
      </c>
      <c r="H46" s="458">
        <f t="shared" si="14"/>
        <v>-8988.5924479999994</v>
      </c>
      <c r="I46" s="413">
        <v>-11496.343186999997</v>
      </c>
      <c r="J46" s="413">
        <v>-319.94577100000606</v>
      </c>
      <c r="K46" s="413">
        <v>-3994.9631609999979</v>
      </c>
      <c r="L46" s="413">
        <v>-1564.5547119999974</v>
      </c>
      <c r="M46" s="458">
        <f t="shared" si="15"/>
        <v>-17375.806830999998</v>
      </c>
      <c r="N46" s="413">
        <v>-10571.487234000002</v>
      </c>
      <c r="O46" s="413">
        <v>-656.89913299999716</v>
      </c>
      <c r="P46" s="413">
        <v>-1576.6330510000007</v>
      </c>
      <c r="Q46" s="413">
        <v>-2700.1327099999999</v>
      </c>
      <c r="R46" s="458">
        <f t="shared" si="16"/>
        <v>-15505.152128</v>
      </c>
      <c r="S46" s="413">
        <v>-8309</v>
      </c>
      <c r="T46" s="413">
        <v>-3283.3125265000035</v>
      </c>
      <c r="U46" s="413">
        <v>-6000.2843581000034</v>
      </c>
      <c r="V46" s="413">
        <v>-3807.2038170000001</v>
      </c>
      <c r="W46" s="458">
        <f t="shared" si="17"/>
        <v>-21399.800701600008</v>
      </c>
      <c r="X46" s="413">
        <v>-12633.428432000001</v>
      </c>
      <c r="Y46" s="413">
        <v>-13954.765225999996</v>
      </c>
      <c r="Z46" s="413">
        <v>-4794.9910750000017</v>
      </c>
      <c r="AA46" s="413">
        <v>-13573.481264999999</v>
      </c>
      <c r="AB46" s="458">
        <f t="shared" si="18"/>
        <v>-44956.665997999997</v>
      </c>
      <c r="AC46" s="413">
        <v>-21069.942727000001</v>
      </c>
      <c r="AD46" s="413">
        <v>-18677.716560000001</v>
      </c>
      <c r="AE46" s="413">
        <v>2047.6244630000147</v>
      </c>
      <c r="AF46" s="413">
        <v>-2617.0586309999999</v>
      </c>
      <c r="AG46" s="458">
        <f t="shared" si="19"/>
        <v>-40317.093454999987</v>
      </c>
      <c r="AH46" s="413">
        <v>-19796.838274000002</v>
      </c>
      <c r="AI46" s="413">
        <v>-2114.5566989999934</v>
      </c>
      <c r="AJ46" s="413">
        <v>-44597.60410300002</v>
      </c>
      <c r="AK46" s="413">
        <v>-6214.1103809999622</v>
      </c>
      <c r="AL46" s="458">
        <f t="shared" si="20"/>
        <v>-72723.10945699997</v>
      </c>
      <c r="AM46" s="413">
        <v>-14815.784072999999</v>
      </c>
      <c r="AN46" s="413">
        <v>-9461.4310150000056</v>
      </c>
    </row>
    <row r="47" spans="2:40" ht="13.5" customHeight="1">
      <c r="B47" s="3" t="s">
        <v>1031</v>
      </c>
      <c r="C47" s="439" t="s">
        <v>137</v>
      </c>
      <c r="D47" s="413">
        <v>-341.39354000000003</v>
      </c>
      <c r="E47" s="413">
        <v>-427.52828399999987</v>
      </c>
      <c r="F47" s="413">
        <v>-563.52524400000004</v>
      </c>
      <c r="G47" s="413">
        <v>-17851.336611000002</v>
      </c>
      <c r="H47" s="458">
        <f t="shared" si="14"/>
        <v>-19183.783679000004</v>
      </c>
      <c r="I47" s="413">
        <v>-2874.5635810000003</v>
      </c>
      <c r="J47" s="413">
        <v>-306.51819699999942</v>
      </c>
      <c r="K47" s="413">
        <v>-1839.4049410000007</v>
      </c>
      <c r="L47" s="413">
        <v>384.99755800000003</v>
      </c>
      <c r="M47" s="458">
        <f t="shared" si="15"/>
        <v>-4635.4891610000004</v>
      </c>
      <c r="N47" s="413">
        <v>-423.35541199999966</v>
      </c>
      <c r="O47" s="413">
        <v>-151.25915799999984</v>
      </c>
      <c r="P47" s="413">
        <v>2122.7025949999997</v>
      </c>
      <c r="Q47" s="413">
        <v>-2723.3148249999999</v>
      </c>
      <c r="R47" s="458">
        <f t="shared" si="16"/>
        <v>-1175.2267999999997</v>
      </c>
      <c r="S47" s="413">
        <v>12220.572459000001</v>
      </c>
      <c r="T47" s="413">
        <v>-9848.3900539999995</v>
      </c>
      <c r="U47" s="413">
        <v>-5240.7763780000032</v>
      </c>
      <c r="V47" s="413">
        <v>5705.7991069999998</v>
      </c>
      <c r="W47" s="458">
        <f t="shared" si="17"/>
        <v>2837.205133999998</v>
      </c>
      <c r="X47" s="413">
        <v>4359.6269639999991</v>
      </c>
      <c r="Y47" s="413">
        <v>3639.4869310000058</v>
      </c>
      <c r="Z47" s="413">
        <v>10279.157730999998</v>
      </c>
      <c r="AA47" s="413">
        <v>23918.956242999993</v>
      </c>
      <c r="AB47" s="458">
        <f t="shared" si="18"/>
        <v>42197.227868999995</v>
      </c>
      <c r="AC47" s="413">
        <v>15527.138180000002</v>
      </c>
      <c r="AD47" s="413">
        <v>4843.226114000001</v>
      </c>
      <c r="AE47" s="413">
        <v>27522.317078999989</v>
      </c>
      <c r="AF47" s="413">
        <v>-9798.9884329999913</v>
      </c>
      <c r="AG47" s="458">
        <f t="shared" si="19"/>
        <v>38093.692940000001</v>
      </c>
      <c r="AH47" s="413">
        <v>-2186.1440309999998</v>
      </c>
      <c r="AI47" s="413">
        <v>-4472.7408139999989</v>
      </c>
      <c r="AJ47" s="413">
        <v>-10314.400425</v>
      </c>
      <c r="AK47" s="413">
        <v>-4432.6079610000015</v>
      </c>
      <c r="AL47" s="458">
        <f t="shared" si="20"/>
        <v>-21405.893231000002</v>
      </c>
      <c r="AM47" s="413">
        <v>-6464.8653359999998</v>
      </c>
      <c r="AN47" s="413">
        <v>-5368.5907770000003</v>
      </c>
    </row>
    <row r="48" spans="2:40" s="7" customFormat="1" ht="13.5" customHeight="1">
      <c r="B48" s="443" t="s">
        <v>1018</v>
      </c>
      <c r="C48" s="428" t="s">
        <v>140</v>
      </c>
      <c r="D48" s="423">
        <v>151073.12965400016</v>
      </c>
      <c r="E48" s="423">
        <v>178187.99540900049</v>
      </c>
      <c r="F48" s="423">
        <v>186734.26396199927</v>
      </c>
      <c r="G48" s="423">
        <v>590148.30256238382</v>
      </c>
      <c r="H48" s="459">
        <f t="shared" ref="H48" si="23">+SUM(D48:G48)</f>
        <v>1106143.6915873839</v>
      </c>
      <c r="I48" s="423">
        <v>191974.23934599978</v>
      </c>
      <c r="J48" s="423">
        <v>196495.58066399986</v>
      </c>
      <c r="K48" s="423">
        <v>137867.88661099953</v>
      </c>
      <c r="L48" s="423">
        <v>232573.30291800087</v>
      </c>
      <c r="M48" s="459">
        <f t="shared" si="15"/>
        <v>758911.00953899999</v>
      </c>
      <c r="N48" s="423">
        <v>207191.20057200021</v>
      </c>
      <c r="O48" s="423">
        <v>201121.71106099908</v>
      </c>
      <c r="P48" s="423">
        <v>178677.93281099995</v>
      </c>
      <c r="Q48" s="423">
        <v>343040.25379600032</v>
      </c>
      <c r="R48" s="459">
        <f t="shared" si="16"/>
        <v>930031.0982399995</v>
      </c>
      <c r="S48" s="423">
        <v>341971.36511500058</v>
      </c>
      <c r="T48" s="423">
        <v>309194.91663250042</v>
      </c>
      <c r="U48" s="423">
        <v>254053.63055690069</v>
      </c>
      <c r="V48" s="423">
        <v>357812.66182205873</v>
      </c>
      <c r="W48" s="459">
        <f t="shared" si="17"/>
        <v>1263032.5741264604</v>
      </c>
      <c r="X48" s="423">
        <v>382307.79578200035</v>
      </c>
      <c r="Y48" s="423">
        <v>340540.98066200101</v>
      </c>
      <c r="Z48" s="423">
        <v>265599.36161299678</v>
      </c>
      <c r="AA48" s="423">
        <v>330831.25175200042</v>
      </c>
      <c r="AB48" s="459">
        <f t="shared" si="18"/>
        <v>1319279.3898089984</v>
      </c>
      <c r="AC48" s="423">
        <v>194043.34425599978</v>
      </c>
      <c r="AD48" s="423">
        <v>310822.8974550023</v>
      </c>
      <c r="AE48" s="423">
        <v>256528.41196599894</v>
      </c>
      <c r="AF48" s="423">
        <v>262497.91905500222</v>
      </c>
      <c r="AG48" s="459">
        <f t="shared" si="19"/>
        <v>1023892.5727320032</v>
      </c>
      <c r="AH48" s="423">
        <v>376186.96342199878</v>
      </c>
      <c r="AI48" s="423">
        <v>328907.65239800006</v>
      </c>
      <c r="AJ48" s="423">
        <v>223289.19379800104</v>
      </c>
      <c r="AK48" s="423">
        <v>255698.22418100227</v>
      </c>
      <c r="AL48" s="459">
        <f t="shared" si="20"/>
        <v>1184082.0337990022</v>
      </c>
      <c r="AM48" s="423">
        <v>258164.46747300008</v>
      </c>
      <c r="AN48" s="423">
        <v>278662.97942999919</v>
      </c>
    </row>
    <row r="49" spans="2:40" s="7" customFormat="1" ht="13.5" customHeight="1">
      <c r="C49" s="439"/>
    </row>
    <row r="50" spans="2:40" ht="13.5" customHeight="1">
      <c r="B50" s="3" t="s">
        <v>141</v>
      </c>
      <c r="C50" s="439" t="s">
        <v>142</v>
      </c>
      <c r="D50" s="413">
        <v>1796.2531814700003</v>
      </c>
      <c r="E50" s="413">
        <v>5847.557557529999</v>
      </c>
      <c r="F50" s="413">
        <v>2294.7235369999989</v>
      </c>
      <c r="G50" s="413">
        <v>2866.5327310000011</v>
      </c>
      <c r="H50" s="458">
        <f t="shared" ref="H50:H55" si="24">+SUM(D50:G50)</f>
        <v>12805.067007</v>
      </c>
      <c r="I50" s="413">
        <v>5429.1678899999997</v>
      </c>
      <c r="J50" s="413">
        <v>8699.1277799999989</v>
      </c>
      <c r="K50" s="413">
        <v>9007.2652720000006</v>
      </c>
      <c r="L50" s="413">
        <v>7097.8294310000019</v>
      </c>
      <c r="M50" s="458">
        <f t="shared" ref="M50:M55" si="25">+SUM(I50:L50)</f>
        <v>30233.390373000002</v>
      </c>
      <c r="N50" s="413">
        <v>7757.2197030000007</v>
      </c>
      <c r="O50" s="413">
        <v>6679.0067269999981</v>
      </c>
      <c r="P50" s="413">
        <v>6680.8067290000035</v>
      </c>
      <c r="Q50" s="413">
        <v>4312.2983659999991</v>
      </c>
      <c r="R50" s="458">
        <f t="shared" ref="R50:R55" si="26">+SUM(N50:Q50)</f>
        <v>25429.331525000001</v>
      </c>
      <c r="S50" s="413">
        <v>4653.1572179999994</v>
      </c>
      <c r="T50" s="413">
        <v>3780.7997329999989</v>
      </c>
      <c r="U50" s="413">
        <v>3057.6496620000034</v>
      </c>
      <c r="V50" s="413">
        <v>34937.538668000001</v>
      </c>
      <c r="W50" s="458">
        <f t="shared" ref="W50:W55" si="27">+SUM(S50:V50)</f>
        <v>46429.145281000005</v>
      </c>
      <c r="X50" s="413">
        <v>9868.4737490000007</v>
      </c>
      <c r="Y50" s="413">
        <v>6910.2167449999979</v>
      </c>
      <c r="Z50" s="413">
        <v>8095.6844160000001</v>
      </c>
      <c r="AA50" s="413">
        <v>11409.665245000004</v>
      </c>
      <c r="AB50" s="458">
        <f t="shared" ref="AB50:AB55" si="28">+SUM(X50:AA50)</f>
        <v>36284.040155000002</v>
      </c>
      <c r="AC50" s="413">
        <v>7606.5840690000005</v>
      </c>
      <c r="AD50" s="413">
        <v>6647.7946179999999</v>
      </c>
      <c r="AE50" s="413">
        <v>7734.5617620000048</v>
      </c>
      <c r="AF50" s="413">
        <v>12682.262661999997</v>
      </c>
      <c r="AG50" s="458">
        <f t="shared" ref="AG50:AG55" si="29">+SUM(AC50:AF50)</f>
        <v>34671.203111000003</v>
      </c>
      <c r="AH50" s="413">
        <v>6826.2487529999999</v>
      </c>
      <c r="AI50" s="413">
        <v>9118.6323120000015</v>
      </c>
      <c r="AJ50" s="413">
        <v>6273.4178339999999</v>
      </c>
      <c r="AK50" s="413">
        <v>8709.6297829999967</v>
      </c>
      <c r="AL50" s="458">
        <f t="shared" ref="AL50:AL55" si="30">+SUM(AH50:AK50)</f>
        <v>30927.928681999998</v>
      </c>
      <c r="AM50" s="413">
        <v>5066.3209899999993</v>
      </c>
      <c r="AN50" s="413">
        <v>7942.775332000002</v>
      </c>
    </row>
    <row r="51" spans="2:40" ht="13.5" customHeight="1">
      <c r="B51" s="3" t="s">
        <v>143</v>
      </c>
      <c r="C51" s="439" t="s">
        <v>144</v>
      </c>
      <c r="D51" s="413">
        <v>-46371.388013830001</v>
      </c>
      <c r="E51" s="413">
        <v>-74992.279076170002</v>
      </c>
      <c r="F51" s="413">
        <v>-71392.131428999943</v>
      </c>
      <c r="G51" s="413">
        <v>-85719.523924000037</v>
      </c>
      <c r="H51" s="458">
        <f t="shared" si="24"/>
        <v>-278475.32244299998</v>
      </c>
      <c r="I51" s="413">
        <v>-70524.226700000014</v>
      </c>
      <c r="J51" s="413">
        <v>-58835.410256999981</v>
      </c>
      <c r="K51" s="413">
        <v>-52917.282648000022</v>
      </c>
      <c r="L51" s="413">
        <v>-80511.882147999946</v>
      </c>
      <c r="M51" s="458">
        <f t="shared" si="25"/>
        <v>-262788.80175299995</v>
      </c>
      <c r="N51" s="413">
        <v>-50238.756697999997</v>
      </c>
      <c r="O51" s="413">
        <v>-54264.90127599996</v>
      </c>
      <c r="P51" s="413">
        <v>-59050.991070000062</v>
      </c>
      <c r="Q51" s="413">
        <v>-69474.05897100002</v>
      </c>
      <c r="R51" s="458">
        <f t="shared" si="26"/>
        <v>-233028.70801500004</v>
      </c>
      <c r="S51" s="413">
        <v>-76038.823686999982</v>
      </c>
      <c r="T51" s="413">
        <v>-91891.326550000013</v>
      </c>
      <c r="U51" s="413">
        <v>-127919.2290940001</v>
      </c>
      <c r="V51" s="413">
        <v>-219400.858771</v>
      </c>
      <c r="W51" s="458">
        <f t="shared" si="27"/>
        <v>-515250.23810200009</v>
      </c>
      <c r="X51" s="413">
        <v>-191253.75572400002</v>
      </c>
      <c r="Y51" s="413">
        <v>-182619.82175699991</v>
      </c>
      <c r="Z51" s="413">
        <v>-178761.54213700019</v>
      </c>
      <c r="AA51" s="413">
        <v>-175520.3309670001</v>
      </c>
      <c r="AB51" s="458">
        <f t="shared" si="28"/>
        <v>-728155.45058500022</v>
      </c>
      <c r="AC51" s="413">
        <v>-162821.29272100003</v>
      </c>
      <c r="AD51" s="413">
        <v>-170906.62267699995</v>
      </c>
      <c r="AE51" s="413">
        <v>-144429.76541599998</v>
      </c>
      <c r="AF51" s="413">
        <v>-152808.89641399996</v>
      </c>
      <c r="AG51" s="458">
        <f t="shared" si="29"/>
        <v>-630966.57722799992</v>
      </c>
      <c r="AH51" s="413">
        <v>-168820.90377000003</v>
      </c>
      <c r="AI51" s="413">
        <v>-160081.69963900011</v>
      </c>
      <c r="AJ51" s="413">
        <v>-155784.80363599991</v>
      </c>
      <c r="AK51" s="413">
        <v>-141383.06737199979</v>
      </c>
      <c r="AL51" s="458">
        <f t="shared" si="30"/>
        <v>-626070.47441699984</v>
      </c>
      <c r="AM51" s="413">
        <v>-140994.46537000005</v>
      </c>
      <c r="AN51" s="413">
        <v>-151910.24715999991</v>
      </c>
    </row>
    <row r="52" spans="2:40" ht="13.5" customHeight="1">
      <c r="B52" s="3" t="s">
        <v>145</v>
      </c>
      <c r="C52" s="439" t="s">
        <v>146</v>
      </c>
      <c r="D52" s="413">
        <v>2712.1697299999996</v>
      </c>
      <c r="E52" s="413">
        <v>31627.367769000004</v>
      </c>
      <c r="F52" s="413">
        <v>-51942.037418000007</v>
      </c>
      <c r="G52" s="413">
        <v>2422.055204000002</v>
      </c>
      <c r="H52" s="458">
        <f t="shared" si="24"/>
        <v>-15180.444715</v>
      </c>
      <c r="I52" s="413">
        <v>-2195.8938879999996</v>
      </c>
      <c r="J52" s="413">
        <v>147.55259899999419</v>
      </c>
      <c r="K52" s="413">
        <v>-6611.7070349999931</v>
      </c>
      <c r="L52" s="413">
        <v>11788.852620000001</v>
      </c>
      <c r="M52" s="458">
        <f t="shared" si="25"/>
        <v>3128.8042960000021</v>
      </c>
      <c r="N52" s="413">
        <v>-2489.6214500000033</v>
      </c>
      <c r="O52" s="413">
        <v>-395.1996789999921</v>
      </c>
      <c r="P52" s="413">
        <v>1360.809665999994</v>
      </c>
      <c r="Q52" s="413">
        <v>-717.03631900000005</v>
      </c>
      <c r="R52" s="458">
        <f t="shared" si="26"/>
        <v>-2241.0477820000015</v>
      </c>
      <c r="S52" s="413">
        <v>3607.486281</v>
      </c>
      <c r="T52" s="413">
        <v>-13598.652174999999</v>
      </c>
      <c r="U52" s="413">
        <v>-17388.147140000001</v>
      </c>
      <c r="V52" s="413">
        <v>-9189.6981400000004</v>
      </c>
      <c r="W52" s="458">
        <f t="shared" si="27"/>
        <v>-36569.011173999999</v>
      </c>
      <c r="X52" s="413">
        <v>449.51330900000391</v>
      </c>
      <c r="Y52" s="413">
        <v>7389.0673239999905</v>
      </c>
      <c r="Z52" s="413">
        <v>4409.5064469999961</v>
      </c>
      <c r="AA52" s="413">
        <v>10864.007153000017</v>
      </c>
      <c r="AB52" s="458">
        <f t="shared" si="28"/>
        <v>23112.094233000007</v>
      </c>
      <c r="AC52" s="413">
        <v>-3444.0673180000003</v>
      </c>
      <c r="AD52" s="413">
        <v>-5355.6844159999973</v>
      </c>
      <c r="AE52" s="413">
        <v>13240.413170000014</v>
      </c>
      <c r="AF52" s="413">
        <v>-19727.764399000014</v>
      </c>
      <c r="AG52" s="458">
        <f t="shared" si="29"/>
        <v>-15287.102962999998</v>
      </c>
      <c r="AH52" s="413">
        <v>17051.17628</v>
      </c>
      <c r="AI52" s="413">
        <v>6198.8111199999948</v>
      </c>
      <c r="AJ52" s="413">
        <v>-1199.110420999983</v>
      </c>
      <c r="AK52" s="413">
        <v>18842.535431999993</v>
      </c>
      <c r="AL52" s="458">
        <f t="shared" si="30"/>
        <v>40893.412411000005</v>
      </c>
      <c r="AM52" s="413">
        <v>18543.830247999998</v>
      </c>
      <c r="AN52" s="413">
        <v>33216.014550999993</v>
      </c>
    </row>
    <row r="53" spans="2:40" s="7" customFormat="1" ht="13.5" customHeight="1">
      <c r="B53" s="443" t="s">
        <v>1019</v>
      </c>
      <c r="C53" s="428" t="s">
        <v>148</v>
      </c>
      <c r="D53" s="423">
        <v>109210.16455164015</v>
      </c>
      <c r="E53" s="423">
        <v>140670.6416593605</v>
      </c>
      <c r="F53" s="423">
        <v>65694.818651999318</v>
      </c>
      <c r="G53" s="423">
        <v>509717.36657338374</v>
      </c>
      <c r="H53" s="459">
        <f t="shared" ref="H53" si="31">+SUM(D53:G53)</f>
        <v>825292.99143638369</v>
      </c>
      <c r="I53" s="423">
        <v>124683.28664799979</v>
      </c>
      <c r="J53" s="423">
        <v>146506.85078599988</v>
      </c>
      <c r="K53" s="423">
        <v>87346.162199999497</v>
      </c>
      <c r="L53" s="423">
        <v>170948.10282100091</v>
      </c>
      <c r="M53" s="459">
        <f t="shared" si="25"/>
        <v>529484.40245500009</v>
      </c>
      <c r="N53" s="423">
        <v>162220.0421270002</v>
      </c>
      <c r="O53" s="423">
        <v>153140.61683299913</v>
      </c>
      <c r="P53" s="423">
        <v>127668.55813599989</v>
      </c>
      <c r="Q53" s="423">
        <v>277161.4568720003</v>
      </c>
      <c r="R53" s="459">
        <f t="shared" si="26"/>
        <v>720190.67396799952</v>
      </c>
      <c r="S53" s="423">
        <v>274193.18492700061</v>
      </c>
      <c r="T53" s="423">
        <v>207485.73764050042</v>
      </c>
      <c r="U53" s="423">
        <v>111803.90398490062</v>
      </c>
      <c r="V53" s="423">
        <v>164159.64357905873</v>
      </c>
      <c r="W53" s="459">
        <f t="shared" si="27"/>
        <v>757642.47013146034</v>
      </c>
      <c r="X53" s="423">
        <v>201372.02711600033</v>
      </c>
      <c r="Y53" s="423">
        <v>172220.44297400111</v>
      </c>
      <c r="Z53" s="423">
        <v>99343.010338996595</v>
      </c>
      <c r="AA53" s="423">
        <v>177584.59318300034</v>
      </c>
      <c r="AB53" s="459">
        <f t="shared" si="28"/>
        <v>650520.07361199846</v>
      </c>
      <c r="AC53" s="423">
        <v>35384.568285999761</v>
      </c>
      <c r="AD53" s="423">
        <v>141208.38498000233</v>
      </c>
      <c r="AE53" s="423">
        <v>133073.62148199897</v>
      </c>
      <c r="AF53" s="423">
        <v>102643.52090400225</v>
      </c>
      <c r="AG53" s="459">
        <f t="shared" si="29"/>
        <v>412310.09565200331</v>
      </c>
      <c r="AH53" s="423">
        <v>231243.48468499875</v>
      </c>
      <c r="AI53" s="423">
        <v>184143.39619099995</v>
      </c>
      <c r="AJ53" s="423">
        <v>72578.697575001133</v>
      </c>
      <c r="AK53" s="423">
        <v>141867.32202400244</v>
      </c>
      <c r="AL53" s="459">
        <f t="shared" si="30"/>
        <v>629832.90047500224</v>
      </c>
      <c r="AM53" s="423">
        <v>140780.15334100003</v>
      </c>
      <c r="AN53" s="423">
        <v>167911.52215299924</v>
      </c>
    </row>
    <row r="54" spans="2:40">
      <c r="B54" s="3" t="s">
        <v>149</v>
      </c>
      <c r="C54" s="427" t="s">
        <v>150</v>
      </c>
      <c r="D54" s="413">
        <v>5653.6886170000007</v>
      </c>
      <c r="E54" s="413">
        <v>-5929.9077540000008</v>
      </c>
      <c r="F54" s="413">
        <v>13263.147575999999</v>
      </c>
      <c r="G54" s="413">
        <v>438.65369199999986</v>
      </c>
      <c r="H54" s="458">
        <f t="shared" si="24"/>
        <v>13425.582130999999</v>
      </c>
      <c r="I54" s="413">
        <v>-3827.1802469999998</v>
      </c>
      <c r="J54" s="413">
        <v>2830.5082419999999</v>
      </c>
      <c r="K54" s="413">
        <v>-5395.3482299999996</v>
      </c>
      <c r="L54" s="413">
        <v>-15900.562742000002</v>
      </c>
      <c r="M54" s="458">
        <f t="shared" si="25"/>
        <v>-22292.582977000002</v>
      </c>
      <c r="N54" s="413">
        <v>3866.7226700000001</v>
      </c>
      <c r="O54" s="413">
        <v>-11259.502093000001</v>
      </c>
      <c r="P54" s="413">
        <v>-1699.1221489999989</v>
      </c>
      <c r="Q54" s="413">
        <v>-48501.656019000002</v>
      </c>
      <c r="R54" s="458">
        <f t="shared" si="26"/>
        <v>-57593.557591000004</v>
      </c>
      <c r="S54" s="413">
        <v>-188.40154899999999</v>
      </c>
      <c r="T54" s="413">
        <v>11572.58957</v>
      </c>
      <c r="U54" s="413">
        <v>-2263.7100570000002</v>
      </c>
      <c r="V54" s="413">
        <v>-3815.6833940000001</v>
      </c>
      <c r="W54" s="458">
        <f t="shared" si="27"/>
        <v>5304.79457</v>
      </c>
      <c r="X54" s="413">
        <v>-1553.5288069999999</v>
      </c>
      <c r="Y54" s="413">
        <v>-5879.2761549999996</v>
      </c>
      <c r="Z54" s="413">
        <v>2462.8197390000005</v>
      </c>
      <c r="AA54" s="413">
        <v>-2648.5891869999996</v>
      </c>
      <c r="AB54" s="458">
        <f t="shared" si="28"/>
        <v>-7618.5744099999984</v>
      </c>
      <c r="AC54" s="413">
        <v>-9717.2351080000008</v>
      </c>
      <c r="AD54" s="413">
        <v>-18012.775126999994</v>
      </c>
      <c r="AE54" s="413">
        <v>10960</v>
      </c>
      <c r="AF54" s="413">
        <v>-815</v>
      </c>
      <c r="AG54" s="458">
        <f t="shared" si="29"/>
        <v>-17585.010234999994</v>
      </c>
      <c r="AH54" s="413">
        <v>-9461.5116149999994</v>
      </c>
      <c r="AI54" s="413">
        <v>-24798</v>
      </c>
      <c r="AJ54" s="413">
        <v>5660</v>
      </c>
      <c r="AK54" s="413">
        <v>-14533</v>
      </c>
      <c r="AL54" s="458">
        <f t="shared" si="30"/>
        <v>-43132.511614999996</v>
      </c>
      <c r="AM54" s="413">
        <v>-19543.424351000001</v>
      </c>
      <c r="AN54" s="413">
        <v>-6169.6898959999962</v>
      </c>
    </row>
    <row r="55" spans="2:40">
      <c r="B55" s="3" t="s">
        <v>364</v>
      </c>
      <c r="C55" s="427" t="s">
        <v>151</v>
      </c>
      <c r="D55" s="413">
        <v>-41900.339381999998</v>
      </c>
      <c r="E55" s="413">
        <v>-39599.198798999998</v>
      </c>
      <c r="F55" s="413">
        <v>-28086.689663000012</v>
      </c>
      <c r="G55" s="413">
        <v>-139637.34905199998</v>
      </c>
      <c r="H55" s="458">
        <f t="shared" si="24"/>
        <v>-249223.57689599998</v>
      </c>
      <c r="I55" s="413">
        <v>-42958.195195</v>
      </c>
      <c r="J55" s="413">
        <v>-46447.616554999993</v>
      </c>
      <c r="K55" s="413">
        <v>-22766.89609200001</v>
      </c>
      <c r="L55" s="413">
        <v>-40505.990049000015</v>
      </c>
      <c r="M55" s="458">
        <f t="shared" si="25"/>
        <v>-152678.69789100002</v>
      </c>
      <c r="N55" s="413">
        <v>-53193.244884999993</v>
      </c>
      <c r="O55" s="413">
        <v>-38278.598475000006</v>
      </c>
      <c r="P55" s="413">
        <v>-36135.458180000001</v>
      </c>
      <c r="Q55" s="413">
        <v>-17851.991288999998</v>
      </c>
      <c r="R55" s="458">
        <f t="shared" si="26"/>
        <v>-145459.29282899998</v>
      </c>
      <c r="S55" s="413">
        <v>-94797.246033000003</v>
      </c>
      <c r="T55" s="413">
        <v>-86633.742492000019</v>
      </c>
      <c r="U55" s="413">
        <v>-41277.89389799998</v>
      </c>
      <c r="V55" s="413">
        <v>-64503.143273000001</v>
      </c>
      <c r="W55" s="458">
        <f t="shared" si="27"/>
        <v>-287212.02569600003</v>
      </c>
      <c r="X55" s="413">
        <v>-64990.159734000001</v>
      </c>
      <c r="Y55" s="413">
        <v>-70107.970809000006</v>
      </c>
      <c r="Z55" s="413">
        <v>-36884.857690000004</v>
      </c>
      <c r="AA55" s="413">
        <v>-28157.668780999986</v>
      </c>
      <c r="AB55" s="458">
        <f t="shared" si="28"/>
        <v>-200140.657014</v>
      </c>
      <c r="AC55" s="413">
        <v>-495.57968900000009</v>
      </c>
      <c r="AD55" s="413">
        <v>-5348.0454439999994</v>
      </c>
      <c r="AE55" s="413">
        <v>-44937</v>
      </c>
      <c r="AF55" s="413">
        <v>-17577</v>
      </c>
      <c r="AG55" s="458">
        <f t="shared" si="29"/>
        <v>-68357.625132999994</v>
      </c>
      <c r="AH55" s="413">
        <v>-80821.055894000005</v>
      </c>
      <c r="AI55" s="413">
        <v>-31378</v>
      </c>
      <c r="AJ55" s="413">
        <v>-19360</v>
      </c>
      <c r="AK55" s="413">
        <v>-27395</v>
      </c>
      <c r="AL55" s="458">
        <f t="shared" si="30"/>
        <v>-158954.05589399999</v>
      </c>
      <c r="AM55" s="413">
        <v>-32971.640316999998</v>
      </c>
      <c r="AN55" s="413">
        <v>-45743.152949999989</v>
      </c>
    </row>
    <row r="56" spans="2:40" s="7" customFormat="1" ht="13.5" customHeight="1">
      <c r="B56" s="443" t="s">
        <v>452</v>
      </c>
      <c r="C56" s="428" t="s">
        <v>153</v>
      </c>
      <c r="D56" s="423">
        <v>72963.513786640149</v>
      </c>
      <c r="E56" s="423">
        <v>95141.53510636049</v>
      </c>
      <c r="F56" s="423">
        <v>50871.276564999309</v>
      </c>
      <c r="G56" s="423">
        <v>370518.67121338379</v>
      </c>
      <c r="H56" s="459">
        <f t="shared" ref="H56" si="32">+SUM(D56:G56)</f>
        <v>589494.99667138373</v>
      </c>
      <c r="I56" s="423">
        <v>77897.911205999786</v>
      </c>
      <c r="J56" s="423">
        <v>102889.74247299989</v>
      </c>
      <c r="K56" s="423">
        <v>59183.917877999484</v>
      </c>
      <c r="L56" s="423">
        <v>114541.55003000089</v>
      </c>
      <c r="M56" s="459">
        <f t="shared" ref="M56" si="33">+SUM(I56:L56)</f>
        <v>354513.12158700009</v>
      </c>
      <c r="N56" s="423">
        <v>112893.51991200022</v>
      </c>
      <c r="O56" s="423">
        <v>103602.51626499914</v>
      </c>
      <c r="P56" s="423">
        <v>89833.977806999887</v>
      </c>
      <c r="Q56" s="423">
        <v>210807.80956400032</v>
      </c>
      <c r="R56" s="459">
        <f t="shared" ref="R56" si="34">+SUM(N56:Q56)</f>
        <v>517137.82354799961</v>
      </c>
      <c r="S56" s="423">
        <v>179207.5373450006</v>
      </c>
      <c r="T56" s="423">
        <v>132424.58471850038</v>
      </c>
      <c r="U56" s="423">
        <v>68262.300029900638</v>
      </c>
      <c r="V56" s="423">
        <v>95840.816912058726</v>
      </c>
      <c r="W56" s="459">
        <f t="shared" ref="W56" si="35">+SUM(S56:V56)</f>
        <v>475735.23900546035</v>
      </c>
      <c r="X56" s="423">
        <v>134828.33857500035</v>
      </c>
      <c r="Y56" s="423">
        <v>96233.196010001106</v>
      </c>
      <c r="Z56" s="423">
        <v>64920.97238799659</v>
      </c>
      <c r="AA56" s="423">
        <v>146778.33521500035</v>
      </c>
      <c r="AB56" s="459">
        <f t="shared" ref="AB56" si="36">+SUM(X56:AA56)</f>
        <v>442760.84218799835</v>
      </c>
      <c r="AC56" s="423">
        <v>25171.753488999762</v>
      </c>
      <c r="AD56" s="423">
        <v>117847.56440900234</v>
      </c>
      <c r="AE56" s="423">
        <v>99096.621481998969</v>
      </c>
      <c r="AF56" s="423">
        <v>84251.520904002246</v>
      </c>
      <c r="AG56" s="459">
        <f t="shared" ref="AG56" si="37">+SUM(AC56:AF56)</f>
        <v>326367.46028400329</v>
      </c>
      <c r="AH56" s="423">
        <v>140960.91717599874</v>
      </c>
      <c r="AI56" s="423">
        <v>127967.39619099995</v>
      </c>
      <c r="AJ56" s="423">
        <v>58878.697575001133</v>
      </c>
      <c r="AK56" s="423">
        <v>99939.322024002438</v>
      </c>
      <c r="AL56" s="459">
        <f t="shared" ref="AL56" si="38">+SUM(AH56:AK56)</f>
        <v>427746.33296600229</v>
      </c>
      <c r="AM56" s="423">
        <v>88265.08867300002</v>
      </c>
      <c r="AN56" s="423">
        <v>115998.67930699927</v>
      </c>
    </row>
    <row r="57" spans="2:40" s="475" customFormat="1">
      <c r="B57" s="474" t="s">
        <v>366</v>
      </c>
      <c r="C57" s="430" t="s">
        <v>367</v>
      </c>
      <c r="D57" s="473">
        <v>0.1392660070126687</v>
      </c>
      <c r="E57" s="473">
        <v>0.15390690569856383</v>
      </c>
      <c r="F57" s="473">
        <v>7.1850494511500371E-2</v>
      </c>
      <c r="G57" s="473">
        <v>0.45507837683410751</v>
      </c>
      <c r="H57" s="460">
        <f>+H56/H39</f>
        <v>0.22125758837348775</v>
      </c>
      <c r="I57" s="473">
        <v>9.7593946868880302E-2</v>
      </c>
      <c r="J57" s="473">
        <v>0.12738494217799834</v>
      </c>
      <c r="K57" s="473">
        <v>8.1599377532704617E-2</v>
      </c>
      <c r="L57" s="473">
        <v>0.14304859508952822</v>
      </c>
      <c r="M57" s="460">
        <f>+M56/M39</f>
        <v>0.11319399497187857</v>
      </c>
      <c r="N57" s="473">
        <v>0.13173958485329831</v>
      </c>
      <c r="O57" s="473">
        <v>0.12601079135084139</v>
      </c>
      <c r="P57" s="473">
        <v>0.10457818182044416</v>
      </c>
      <c r="Q57" s="473">
        <v>0.19630588217581676</v>
      </c>
      <c r="R57" s="460">
        <f>+R56/R39</f>
        <v>0.14311472868031569</v>
      </c>
      <c r="S57" s="473">
        <v>0.15857032058110293</v>
      </c>
      <c r="T57" s="473">
        <v>0.12304603973251578</v>
      </c>
      <c r="U57" s="473">
        <v>5.8639400150951225E-2</v>
      </c>
      <c r="V57" s="473">
        <v>5.9064765124073937E-2</v>
      </c>
      <c r="W57" s="460">
        <f>+W56/W39</f>
        <v>9.5278384718707684E-2</v>
      </c>
      <c r="X57" s="473">
        <v>9.9362973168127158E-2</v>
      </c>
      <c r="Y57" s="473">
        <v>6.7544140388384577E-2</v>
      </c>
      <c r="Z57" s="473">
        <v>4.7183935907017784E-2</v>
      </c>
      <c r="AA57" s="473">
        <v>9.0959363411595787E-2</v>
      </c>
      <c r="AB57" s="460">
        <f>+AB56/AB39</f>
        <v>7.6718299925236835E-2</v>
      </c>
      <c r="AC57" s="473">
        <v>1.8830664713422558E-2</v>
      </c>
      <c r="AD57" s="473">
        <v>6.2532664796958085E-2</v>
      </c>
      <c r="AE57" s="473">
        <v>6.9961793961307653E-2</v>
      </c>
      <c r="AF57" s="473">
        <v>4.0436371088353441E-2</v>
      </c>
      <c r="AG57" s="460">
        <f>+AG56/AG39</f>
        <v>4.8557078683964958E-2</v>
      </c>
      <c r="AH57" s="473">
        <v>9.8419284047087649E-2</v>
      </c>
      <c r="AI57" s="473">
        <v>9.937656400866017E-2</v>
      </c>
      <c r="AJ57" s="473">
        <v>4.6080357112657164E-2</v>
      </c>
      <c r="AK57" s="473">
        <v>7.5674246520281888E-2</v>
      </c>
      <c r="AL57" s="460">
        <f>+AL56/AL39</f>
        <v>8.0428508504079232E-2</v>
      </c>
      <c r="AM57" s="473">
        <f>+AM56/AM39</f>
        <v>6.9949534093455834E-2</v>
      </c>
      <c r="AN57" s="473">
        <f>+AN56/AN39</f>
        <v>8.6328601163786545E-2</v>
      </c>
    </row>
    <row r="59" spans="2:40">
      <c r="B59" s="3" t="s">
        <v>156</v>
      </c>
      <c r="C59" s="427" t="s">
        <v>157</v>
      </c>
      <c r="D59" s="413">
        <v>72813.389850000211</v>
      </c>
      <c r="E59" s="413">
        <v>95052.246466000361</v>
      </c>
      <c r="F59" s="413">
        <v>50731.806763999484</v>
      </c>
      <c r="G59" s="413">
        <v>370222.42950200086</v>
      </c>
      <c r="H59" s="458">
        <f t="shared" ref="H59:H60" si="39">+SUM(D59:G59)</f>
        <v>588819.87258200091</v>
      </c>
      <c r="I59" s="413">
        <v>77722.889462999839</v>
      </c>
      <c r="J59" s="413">
        <v>102712.89848699949</v>
      </c>
      <c r="K59" s="413">
        <v>58758.717969999969</v>
      </c>
      <c r="L59" s="413">
        <v>114861.78226900104</v>
      </c>
      <c r="M59" s="458">
        <f t="shared" ref="M59:M61" si="40">+SUM(I59:L59)</f>
        <v>354056.28818900033</v>
      </c>
      <c r="N59" s="413">
        <v>112930.76458400028</v>
      </c>
      <c r="O59" s="413">
        <v>103581.41057699884</v>
      </c>
      <c r="P59" s="413">
        <v>89995.838823000027</v>
      </c>
      <c r="Q59" s="413">
        <v>211077.737609</v>
      </c>
      <c r="R59" s="458">
        <f t="shared" ref="R59:R61" si="41">+SUM(N59:Q59)</f>
        <v>517585.75159299915</v>
      </c>
      <c r="S59" s="413">
        <v>179044.04433300055</v>
      </c>
      <c r="T59" s="413">
        <v>132194.20533150039</v>
      </c>
      <c r="U59" s="413">
        <v>68063.073381300666</v>
      </c>
      <c r="V59" s="413">
        <v>95613.953315999999</v>
      </c>
      <c r="W59" s="458">
        <f t="shared" ref="W59:W61" si="42">+SUM(S59:V59)</f>
        <v>474915.2763618016</v>
      </c>
      <c r="X59" s="413">
        <v>134578.33857500041</v>
      </c>
      <c r="Y59" s="413">
        <v>95979.196010000887</v>
      </c>
      <c r="Z59" s="413">
        <v>64785.972387997201</v>
      </c>
      <c r="AA59" s="413">
        <v>146531.33521500067</v>
      </c>
      <c r="AB59" s="458">
        <f t="shared" ref="AB59:AB61" si="43">+SUM(X59:AA59)</f>
        <v>441874.84218799917</v>
      </c>
      <c r="AC59" s="413">
        <v>24969.713488999805</v>
      </c>
      <c r="AD59" s="413">
        <v>117591.56440900208</v>
      </c>
      <c r="AE59" s="413">
        <v>98878.794465998828</v>
      </c>
      <c r="AF59" s="413">
        <v>84092.472020002897</v>
      </c>
      <c r="AG59" s="458">
        <f t="shared" ref="AG59:AG61" si="44">+SUM(AC59:AF59)</f>
        <v>325532.54438400362</v>
      </c>
      <c r="AH59" s="413">
        <v>140703.91717599874</v>
      </c>
      <c r="AI59" s="413">
        <v>127619.81756499986</v>
      </c>
      <c r="AJ59" s="413">
        <v>58606.037545001251</v>
      </c>
      <c r="AK59" s="413">
        <v>99619.142588003131</v>
      </c>
      <c r="AL59" s="458">
        <f t="shared" ref="AL59:AL61" si="45">+SUM(AH59:AK59)</f>
        <v>426548.91487400298</v>
      </c>
      <c r="AM59" s="413">
        <v>87989.309013000035</v>
      </c>
      <c r="AN59" s="413">
        <v>115672.48272399926</v>
      </c>
    </row>
    <row r="60" spans="2:40">
      <c r="B60" s="3" t="s">
        <v>158</v>
      </c>
      <c r="C60" s="427" t="s">
        <v>159</v>
      </c>
      <c r="D60" s="413">
        <v>150.12393663989496</v>
      </c>
      <c r="E60" s="413">
        <v>89.288640360027784</v>
      </c>
      <c r="F60" s="413">
        <v>139.46980099997018</v>
      </c>
      <c r="G60" s="413">
        <v>296.24171138292877</v>
      </c>
      <c r="H60" s="458">
        <f t="shared" si="39"/>
        <v>675.12408938282169</v>
      </c>
      <c r="I60" s="413">
        <v>175.02174300004845</v>
      </c>
      <c r="J60" s="413">
        <v>176.84398600002169</v>
      </c>
      <c r="K60" s="413">
        <v>425.19990799992229</v>
      </c>
      <c r="L60" s="413">
        <v>-320.23223900023731</v>
      </c>
      <c r="M60" s="458">
        <f t="shared" si="40"/>
        <v>456.83339799975511</v>
      </c>
      <c r="N60" s="413">
        <v>-37.244672000073479</v>
      </c>
      <c r="O60" s="413">
        <v>21.105688000519876</v>
      </c>
      <c r="P60" s="413">
        <v>-162.8610160004464</v>
      </c>
      <c r="Q60" s="413">
        <v>-270.07472899999999</v>
      </c>
      <c r="R60" s="458">
        <f t="shared" si="41"/>
        <v>-449.07472899999999</v>
      </c>
      <c r="S60" s="413">
        <v>164</v>
      </c>
      <c r="T60" s="413">
        <v>230.37938699999359</v>
      </c>
      <c r="U60" s="413">
        <v>199</v>
      </c>
      <c r="V60" s="413">
        <v>226.863596</v>
      </c>
      <c r="W60" s="458">
        <f t="shared" si="42"/>
        <v>820.24298299999361</v>
      </c>
      <c r="X60" s="413">
        <v>250</v>
      </c>
      <c r="Y60" s="413">
        <v>254</v>
      </c>
      <c r="Z60" s="413">
        <v>135</v>
      </c>
      <c r="AA60" s="413">
        <v>247</v>
      </c>
      <c r="AB60" s="458">
        <f t="shared" si="43"/>
        <v>886</v>
      </c>
      <c r="AC60" s="413">
        <v>202.04</v>
      </c>
      <c r="AD60" s="413">
        <v>256</v>
      </c>
      <c r="AE60" s="413">
        <v>217.99999999999994</v>
      </c>
      <c r="AF60" s="413">
        <v>159.48000000000002</v>
      </c>
      <c r="AG60" s="458">
        <f t="shared" si="44"/>
        <v>835.52</v>
      </c>
      <c r="AH60" s="413">
        <v>257</v>
      </c>
      <c r="AI60" s="413">
        <v>348.03848000000005</v>
      </c>
      <c r="AJ60" s="413">
        <v>272.44191899999998</v>
      </c>
      <c r="AK60" s="413">
        <v>319.75552500000003</v>
      </c>
      <c r="AL60" s="458">
        <f t="shared" si="45"/>
        <v>1197.2359240000001</v>
      </c>
      <c r="AM60" s="413">
        <v>275.78263099999998</v>
      </c>
      <c r="AN60" s="413">
        <v>326.19658299999998</v>
      </c>
    </row>
    <row r="61" spans="2:40" s="7" customFormat="1" ht="13.5" customHeight="1">
      <c r="B61" s="443" t="s">
        <v>1032</v>
      </c>
      <c r="C61" s="428" t="s">
        <v>161</v>
      </c>
      <c r="D61" s="423">
        <v>72963.513786640106</v>
      </c>
      <c r="E61" s="423">
        <v>95141.535106360388</v>
      </c>
      <c r="F61" s="423">
        <v>50871.276564999454</v>
      </c>
      <c r="G61" s="423">
        <v>370518.67121338379</v>
      </c>
      <c r="H61" s="459">
        <f t="shared" ref="H61" si="46">+SUM(D61:G61)</f>
        <v>589494.99667138373</v>
      </c>
      <c r="I61" s="423">
        <v>77897.911205999888</v>
      </c>
      <c r="J61" s="423">
        <v>102889.74247299951</v>
      </c>
      <c r="K61" s="423">
        <v>59183.917877999891</v>
      </c>
      <c r="L61" s="423">
        <v>114541.5500300008</v>
      </c>
      <c r="M61" s="459">
        <f t="shared" si="40"/>
        <v>354513.12158700009</v>
      </c>
      <c r="N61" s="423">
        <v>112893.51991200021</v>
      </c>
      <c r="O61" s="423">
        <v>103602.51626499936</v>
      </c>
      <c r="P61" s="423">
        <v>89832.977806999581</v>
      </c>
      <c r="Q61" s="423">
        <v>210807.66287999999</v>
      </c>
      <c r="R61" s="459">
        <f t="shared" si="41"/>
        <v>517136.67686399911</v>
      </c>
      <c r="S61" s="423">
        <v>179208.04433300055</v>
      </c>
      <c r="T61" s="423">
        <v>132424.58471850038</v>
      </c>
      <c r="U61" s="423">
        <v>68262.073381300666</v>
      </c>
      <c r="V61" s="423">
        <v>95840.816911999995</v>
      </c>
      <c r="W61" s="459">
        <f t="shared" si="42"/>
        <v>475735.51934480161</v>
      </c>
      <c r="X61" s="423">
        <v>134828.33857500041</v>
      </c>
      <c r="Y61" s="423">
        <v>96233.196010000887</v>
      </c>
      <c r="Z61" s="423">
        <v>64920.972387997201</v>
      </c>
      <c r="AA61" s="423">
        <v>146778.33521500067</v>
      </c>
      <c r="AB61" s="459">
        <f t="shared" si="43"/>
        <v>442760.84218799917</v>
      </c>
      <c r="AC61" s="423">
        <v>25171.753488999806</v>
      </c>
      <c r="AD61" s="423">
        <v>117847.56440900208</v>
      </c>
      <c r="AE61" s="423">
        <v>99096.794465998828</v>
      </c>
      <c r="AF61" s="423">
        <v>84251.952020002893</v>
      </c>
      <c r="AG61" s="459">
        <f t="shared" si="44"/>
        <v>326368.06438400358</v>
      </c>
      <c r="AH61" s="423">
        <v>140960.91717599874</v>
      </c>
      <c r="AI61" s="423">
        <v>127967.85604499986</v>
      </c>
      <c r="AJ61" s="423">
        <v>58878.479464001248</v>
      </c>
      <c r="AK61" s="423">
        <v>99938.898113003132</v>
      </c>
      <c r="AL61" s="459">
        <f t="shared" si="45"/>
        <v>427746.15079800296</v>
      </c>
      <c r="AM61" s="423">
        <v>88265.091644000029</v>
      </c>
      <c r="AN61" s="423">
        <v>115998.67930699926</v>
      </c>
    </row>
    <row r="63" spans="2:40" s="7" customFormat="1" ht="13.5" customHeight="1">
      <c r="B63" s="443" t="s">
        <v>162</v>
      </c>
      <c r="C63" s="428" t="s">
        <v>162</v>
      </c>
      <c r="D63" s="423">
        <v>203259.08151900017</v>
      </c>
      <c r="E63" s="423">
        <v>241840.15935100045</v>
      </c>
      <c r="F63" s="423">
        <v>257850.9948379992</v>
      </c>
      <c r="G63" s="423">
        <v>336663.36091238388</v>
      </c>
      <c r="H63" s="459">
        <f t="shared" ref="H63" si="47">+SUM(D63:G63)</f>
        <v>1039613.5966203837</v>
      </c>
      <c r="I63" s="423">
        <v>266115.2368869998</v>
      </c>
      <c r="J63" s="423">
        <v>259926.50664699986</v>
      </c>
      <c r="K63" s="423">
        <v>201575.34701599946</v>
      </c>
      <c r="L63" s="423">
        <v>283850.71067300101</v>
      </c>
      <c r="M63" s="459">
        <f t="shared" ref="M63" si="48">+SUM(I63:L63)</f>
        <v>1011467.8012230002</v>
      </c>
      <c r="N63" s="423">
        <v>285747.79650500021</v>
      </c>
      <c r="O63" s="423">
        <v>273051.30002699903</v>
      </c>
      <c r="P63" s="423">
        <v>244315.31702799996</v>
      </c>
      <c r="Q63" s="423">
        <v>355940.36078599992</v>
      </c>
      <c r="R63" s="459">
        <f t="shared" ref="R63" si="49">+SUM(N63:Q63)</f>
        <v>1159054.7743459991</v>
      </c>
      <c r="S63" s="423">
        <v>412393.26929300057</v>
      </c>
      <c r="T63" s="423">
        <v>386570.40207100031</v>
      </c>
      <c r="U63" s="423">
        <v>338564.77328000066</v>
      </c>
      <c r="V63" s="423">
        <v>419190.86392199603</v>
      </c>
      <c r="W63" s="459">
        <f t="shared" ref="W63" si="50">+SUM(S63:V63)</f>
        <v>1556719.3085659975</v>
      </c>
      <c r="X63" s="423">
        <v>463711.86986700038</v>
      </c>
      <c r="Y63" s="423">
        <v>428571</v>
      </c>
      <c r="Z63" s="423">
        <v>338256.64529099659</v>
      </c>
      <c r="AA63" s="423">
        <v>382629.67233300046</v>
      </c>
      <c r="AB63" s="459">
        <f t="shared" ref="AB63" si="51">+SUM(X63:AA63)</f>
        <v>1613169.1874909974</v>
      </c>
      <c r="AC63" s="423">
        <v>289470.09767999977</v>
      </c>
      <c r="AD63" s="423">
        <v>409159.57168600213</v>
      </c>
      <c r="AE63" s="423">
        <v>312195.90002399881</v>
      </c>
      <c r="AF63" s="423">
        <v>374679.33515500196</v>
      </c>
      <c r="AG63" s="459">
        <f t="shared" ref="AG63" si="52">+SUM(AC63:AF63)</f>
        <v>1385504.9045450026</v>
      </c>
      <c r="AH63" s="423">
        <v>487143.8073739988</v>
      </c>
      <c r="AI63" s="423">
        <v>440637.18315500033</v>
      </c>
      <c r="AJ63" s="423">
        <v>381866.2501340009</v>
      </c>
      <c r="AK63" s="423">
        <v>370085</v>
      </c>
      <c r="AL63" s="459">
        <f t="shared" ref="AL63" si="53">+SUM(AH63:AK63)</f>
        <v>1679732.2406629999</v>
      </c>
      <c r="AM63" s="423">
        <v>380907.75102600007</v>
      </c>
      <c r="AN63" s="423">
        <v>394723.59165199916</v>
      </c>
    </row>
    <row r="64" spans="2:40" s="485" customFormat="1">
      <c r="B64" s="481" t="s">
        <v>404</v>
      </c>
      <c r="C64" s="482" t="s">
        <v>164</v>
      </c>
      <c r="D64" s="483">
        <v>0.3879621361847953</v>
      </c>
      <c r="E64" s="483">
        <v>0.39121578769724674</v>
      </c>
      <c r="F64" s="483">
        <v>0.36418825593496923</v>
      </c>
      <c r="G64" s="483">
        <v>0.41349661360328455</v>
      </c>
      <c r="H64" s="484">
        <f>+H63/H39</f>
        <v>0.39020245893069189</v>
      </c>
      <c r="I64" s="483">
        <v>0.33340093319150538</v>
      </c>
      <c r="J64" s="483">
        <v>0.32180781313983781</v>
      </c>
      <c r="K64" s="483">
        <v>0.27792047962000294</v>
      </c>
      <c r="L64" s="483">
        <v>0.35449533698733582</v>
      </c>
      <c r="M64" s="484">
        <f>+M63/M39</f>
        <v>0.32295583501485758</v>
      </c>
      <c r="N64" s="483">
        <v>0.33288775905562712</v>
      </c>
      <c r="O64" s="483">
        <v>0.33210979459002099</v>
      </c>
      <c r="P64" s="483">
        <v>0.28441411890460416</v>
      </c>
      <c r="Q64" s="483">
        <v>0.33145444976914396</v>
      </c>
      <c r="R64" s="484">
        <f>+R63/R39</f>
        <v>0.32076131739521807</v>
      </c>
      <c r="S64" s="483">
        <v>0.36490280423522881</v>
      </c>
      <c r="T64" s="483">
        <v>0.3591927975742234</v>
      </c>
      <c r="U64" s="483">
        <v>0.29083747850110253</v>
      </c>
      <c r="V64" s="483">
        <v>0.2583388864728583</v>
      </c>
      <c r="W64" s="484">
        <f>+W63/W39</f>
        <v>0.31177362747116011</v>
      </c>
      <c r="X64" s="483">
        <v>0.34173668955882341</v>
      </c>
      <c r="Y64" s="483">
        <v>0.30080534566660322</v>
      </c>
      <c r="Z64" s="483">
        <v>0.24584166386398998</v>
      </c>
      <c r="AA64" s="483">
        <v>0.23711776923220176</v>
      </c>
      <c r="AB64" s="484">
        <f>+AB63/AB39</f>
        <v>0.27951793782056278</v>
      </c>
      <c r="AC64" s="483">
        <v>0.21654885331511933</v>
      </c>
      <c r="AD64" s="483">
        <v>0.21710960657540085</v>
      </c>
      <c r="AE64" s="483">
        <v>0.22040897970483883</v>
      </c>
      <c r="AF64" s="483">
        <v>0.1798266959801019</v>
      </c>
      <c r="AG64" s="484">
        <f>+AG63/AG39</f>
        <v>0.20613596284527802</v>
      </c>
      <c r="AH64" s="483">
        <v>0.34012509077150621</v>
      </c>
      <c r="AI64" s="483">
        <v>0.34218879605114855</v>
      </c>
      <c r="AJ64" s="483">
        <v>0.29886077478244366</v>
      </c>
      <c r="AK64" s="483">
        <v>0.28022907256397378</v>
      </c>
      <c r="AL64" s="484">
        <f>+AL63/AL39</f>
        <v>0.31583756163604076</v>
      </c>
      <c r="AM64" s="483">
        <f>+AM63/AM39</f>
        <v>0.30186702486149747</v>
      </c>
      <c r="AN64" s="483">
        <f>+AN63/AN39</f>
        <v>0.29376140933017214</v>
      </c>
    </row>
    <row r="65" spans="2:40">
      <c r="D65" s="473"/>
      <c r="E65" s="473"/>
      <c r="F65" s="473"/>
      <c r="G65" s="473"/>
    </row>
    <row r="66" spans="2:40">
      <c r="B66" s="3" t="s">
        <v>165</v>
      </c>
      <c r="C66" s="427" t="s">
        <v>165</v>
      </c>
      <c r="D66" s="413">
        <v>48388.935511999996</v>
      </c>
      <c r="E66" s="413">
        <v>60775.076782999997</v>
      </c>
      <c r="F66" s="413">
        <v>73344.647694999934</v>
      </c>
      <c r="G66" s="413">
        <v>67251.798071000114</v>
      </c>
      <c r="H66" s="458">
        <f t="shared" ref="H66" si="54">+SUM(D66:G66)</f>
        <v>249760.45806100004</v>
      </c>
      <c r="I66" s="413">
        <v>63333.985102000013</v>
      </c>
      <c r="J66" s="413">
        <v>64529.981220000009</v>
      </c>
      <c r="K66" s="413">
        <v>68581.36903599996</v>
      </c>
      <c r="L66" s="413">
        <v>69547.87977300011</v>
      </c>
      <c r="M66" s="458">
        <f t="shared" ref="M66" si="55">+SUM(I66:L66)</f>
        <v>265993.21513100009</v>
      </c>
      <c r="N66" s="413">
        <v>69972.670229999989</v>
      </c>
      <c r="O66" s="413">
        <v>72676.924662000034</v>
      </c>
      <c r="P66" s="413">
        <v>72813.182177999959</v>
      </c>
      <c r="Q66" s="413">
        <v>78419.004348999966</v>
      </c>
      <c r="R66" s="458">
        <f t="shared" ref="R66" si="56">+SUM(N66:Q66)</f>
        <v>293881.78141899995</v>
      </c>
      <c r="S66" s="413">
        <v>77860.45659799999</v>
      </c>
      <c r="T66" s="413">
        <v>77770.244055999996</v>
      </c>
      <c r="U66" s="413">
        <v>79676.36196899999</v>
      </c>
      <c r="V66" s="413">
        <v>74194.228078999993</v>
      </c>
      <c r="W66" s="458">
        <f t="shared" ref="W66" si="57">+SUM(S66:V66)</f>
        <v>309501.29070199997</v>
      </c>
      <c r="X66" s="413">
        <v>78521.243539999996</v>
      </c>
      <c r="Y66" s="413">
        <v>80050.418924000027</v>
      </c>
      <c r="Z66" s="413">
        <v>87377.988440999936</v>
      </c>
      <c r="AA66" s="413">
        <v>98643.657427000027</v>
      </c>
      <c r="AB66" s="458">
        <f t="shared" ref="AB66" si="58">+SUM(X66:AA66)</f>
        <v>344593.30833199999</v>
      </c>
      <c r="AC66" s="413">
        <v>93215.690341999958</v>
      </c>
      <c r="AD66" s="413">
        <v>92594.476835000038</v>
      </c>
      <c r="AE66" s="413">
        <v>92999</v>
      </c>
      <c r="AF66" s="413">
        <v>107352</v>
      </c>
      <c r="AG66" s="458">
        <f t="shared" ref="AG66" si="59">+SUM(AC66:AF66)</f>
        <v>386161.16717699997</v>
      </c>
      <c r="AH66" s="413">
        <v>98295.944271999993</v>
      </c>
      <c r="AI66" s="413">
        <v>107858</v>
      </c>
      <c r="AJ66" s="413">
        <v>108464</v>
      </c>
      <c r="AK66" s="413">
        <v>106329</v>
      </c>
      <c r="AL66" s="458">
        <f t="shared" ref="AL66" si="60">+SUM(AH66:AK66)</f>
        <v>420946.94427199999</v>
      </c>
      <c r="AM66" s="413">
        <v>109837.66044399999</v>
      </c>
      <c r="AN66" s="413">
        <v>112173.549545</v>
      </c>
    </row>
    <row r="68" spans="2:40" s="422" customFormat="1" ht="15" customHeight="1">
      <c r="B68" s="814" t="s">
        <v>1033</v>
      </c>
      <c r="C68" s="814"/>
      <c r="D68" s="441"/>
      <c r="E68" s="441"/>
      <c r="F68" s="441"/>
      <c r="G68" s="441"/>
      <c r="H68" s="442"/>
      <c r="I68" s="441"/>
      <c r="J68" s="441"/>
      <c r="K68" s="441"/>
      <c r="L68" s="441"/>
      <c r="M68" s="442"/>
      <c r="N68" s="441"/>
      <c r="O68" s="441"/>
      <c r="P68" s="441"/>
      <c r="Q68" s="441"/>
      <c r="R68" s="442"/>
      <c r="S68" s="441"/>
      <c r="T68" s="441"/>
      <c r="U68" s="441"/>
      <c r="V68" s="441"/>
      <c r="W68" s="442"/>
      <c r="X68" s="441"/>
      <c r="Y68" s="441"/>
      <c r="Z68" s="441"/>
      <c r="AA68" s="441"/>
      <c r="AB68" s="442"/>
      <c r="AC68" s="441"/>
      <c r="AD68" s="441"/>
      <c r="AE68" s="441"/>
      <c r="AF68" s="441"/>
      <c r="AG68" s="442"/>
      <c r="AH68" s="441"/>
      <c r="AI68" s="441"/>
      <c r="AJ68" s="441"/>
      <c r="AK68" s="441"/>
      <c r="AL68" s="442"/>
      <c r="AM68" s="441"/>
      <c r="AN68" s="441"/>
    </row>
    <row r="69" spans="2:40" ht="13.5" customHeight="1">
      <c r="B69" s="3" t="s">
        <v>112</v>
      </c>
      <c r="C69" s="439" t="s">
        <v>113</v>
      </c>
      <c r="D69" s="623">
        <v>49.193157110000001</v>
      </c>
      <c r="E69" s="623">
        <v>47.114783849999966</v>
      </c>
      <c r="F69" s="623">
        <v>48.092492840000062</v>
      </c>
      <c r="G69" s="623">
        <v>44.595750689999932</v>
      </c>
      <c r="H69" s="624">
        <f t="shared" ref="H69:H74" si="61">+SUM(D69:G69)</f>
        <v>188.99618448999996</v>
      </c>
      <c r="I69" s="623">
        <v>42.069839009999995</v>
      </c>
      <c r="J69" s="623">
        <v>22.267623060000005</v>
      </c>
      <c r="K69" s="623">
        <v>24.25643273</v>
      </c>
      <c r="L69" s="623">
        <v>25.198781240000002</v>
      </c>
      <c r="M69" s="624">
        <f t="shared" ref="M69:M74" si="62">+SUM(I69:L69)</f>
        <v>113.79267604</v>
      </c>
      <c r="N69" s="623">
        <v>32.880674560000003</v>
      </c>
      <c r="O69" s="623">
        <v>29.563205000000011</v>
      </c>
      <c r="P69" s="623">
        <v>29.888885200000004</v>
      </c>
      <c r="Q69" s="623">
        <v>33.536381489999968</v>
      </c>
      <c r="R69" s="624">
        <f t="shared" ref="R69:R74" si="63">+SUM(N69:Q69)</f>
        <v>125.86914624999999</v>
      </c>
      <c r="S69" s="623">
        <v>44.743580219999998</v>
      </c>
      <c r="T69" s="623">
        <v>32.880175120000004</v>
      </c>
      <c r="U69" s="623">
        <v>30.081003659999979</v>
      </c>
      <c r="V69" s="623">
        <v>28.880268499999985</v>
      </c>
      <c r="W69" s="624">
        <f t="shared" ref="W69:W74" si="64">+SUM(S69:V69)</f>
        <v>136.58502749999997</v>
      </c>
      <c r="X69" s="623">
        <v>30.533271800000009</v>
      </c>
      <c r="Y69" s="623">
        <v>34.409985619999986</v>
      </c>
      <c r="Z69" s="623">
        <v>26.397404770000009</v>
      </c>
      <c r="AA69" s="623">
        <v>11.97224645</v>
      </c>
      <c r="AB69" s="624">
        <f t="shared" ref="AB69:AB74" si="65">+SUM(X69:AA69)</f>
        <v>103.31290864</v>
      </c>
      <c r="AC69" s="623">
        <v>8.8373842699999994</v>
      </c>
      <c r="AD69" s="623">
        <v>15.32678582</v>
      </c>
      <c r="AE69" s="623">
        <v>6.0911013099999991</v>
      </c>
      <c r="AF69" s="623">
        <v>2.332704200000002</v>
      </c>
      <c r="AG69" s="624">
        <f t="shared" ref="AG69:AG74" si="66">+SUM(AC69:AF69)</f>
        <v>32.5879756</v>
      </c>
      <c r="AH69" s="623">
        <v>1.9262384300000006</v>
      </c>
      <c r="AI69" s="623">
        <v>4.4469351900000005</v>
      </c>
      <c r="AJ69" s="623">
        <v>3.2317238899999978</v>
      </c>
      <c r="AK69" s="623">
        <v>2.6087166100000001</v>
      </c>
      <c r="AL69" s="624">
        <f t="shared" ref="AL69:AL74" si="67">+SUM(AH69:AK69)</f>
        <v>12.213614119999999</v>
      </c>
      <c r="AM69" s="623">
        <v>1.9762309500000002</v>
      </c>
      <c r="AN69" s="623">
        <v>2.3475390499999986</v>
      </c>
    </row>
    <row r="70" spans="2:40" ht="13.5" customHeight="1">
      <c r="B70" s="3" t="s">
        <v>114</v>
      </c>
      <c r="C70" s="439" t="s">
        <v>115</v>
      </c>
      <c r="D70" s="623">
        <v>0.46117692000000005</v>
      </c>
      <c r="E70" s="623">
        <v>0.56268257000000022</v>
      </c>
      <c r="F70" s="623">
        <v>-3.7692070000000077E-2</v>
      </c>
      <c r="G70" s="623">
        <v>2.0844929999999984E-2</v>
      </c>
      <c r="H70" s="624">
        <f t="shared" si="61"/>
        <v>1.0070123500000001</v>
      </c>
      <c r="I70" s="623">
        <v>0.10926953</v>
      </c>
      <c r="J70" s="623">
        <v>0.26245043999999995</v>
      </c>
      <c r="K70" s="623">
        <v>0.61786472999999997</v>
      </c>
      <c r="L70" s="623">
        <v>0.54407913999999979</v>
      </c>
      <c r="M70" s="624">
        <f t="shared" si="62"/>
        <v>1.5336638399999998</v>
      </c>
      <c r="N70" s="623">
        <v>0.69686488999999985</v>
      </c>
      <c r="O70" s="623">
        <v>0.67479109999999998</v>
      </c>
      <c r="P70" s="623">
        <v>0.85695843999999965</v>
      </c>
      <c r="Q70" s="623">
        <v>0.90189055000000051</v>
      </c>
      <c r="R70" s="624">
        <f t="shared" si="63"/>
        <v>3.13050498</v>
      </c>
      <c r="S70" s="623">
        <v>0.84327700000000017</v>
      </c>
      <c r="T70" s="623">
        <v>0.69281738000000004</v>
      </c>
      <c r="U70" s="623">
        <v>0.76975864999999999</v>
      </c>
      <c r="V70" s="623">
        <v>1.02532238</v>
      </c>
      <c r="W70" s="624">
        <f t="shared" si="64"/>
        <v>3.3311754100000002</v>
      </c>
      <c r="X70" s="623">
        <v>0.84167240999999993</v>
      </c>
      <c r="Y70" s="623">
        <v>1.0324916700000002</v>
      </c>
      <c r="Z70" s="623">
        <v>1.2055103199999999</v>
      </c>
      <c r="AA70" s="623">
        <v>1.4694730299999996</v>
      </c>
      <c r="AB70" s="624">
        <f t="shared" si="65"/>
        <v>4.5491474299999997</v>
      </c>
      <c r="AC70" s="623">
        <v>1.3511571800000002</v>
      </c>
      <c r="AD70" s="623">
        <v>1.6891123999999997</v>
      </c>
      <c r="AE70" s="623">
        <v>1.9556011899999999</v>
      </c>
      <c r="AF70" s="623">
        <v>1.8128209800000006</v>
      </c>
      <c r="AG70" s="624">
        <f t="shared" si="66"/>
        <v>6.8086917500000004</v>
      </c>
      <c r="AH70" s="623">
        <v>2.1035208600000002</v>
      </c>
      <c r="AI70" s="623">
        <v>2.1172857600000001</v>
      </c>
      <c r="AJ70" s="623">
        <v>1.49634438</v>
      </c>
      <c r="AK70" s="623">
        <v>3.2949899999996646E-3</v>
      </c>
      <c r="AL70" s="624">
        <f t="shared" si="67"/>
        <v>5.72044599</v>
      </c>
      <c r="AM70" s="623">
        <v>3.0446900000000001E-3</v>
      </c>
      <c r="AN70" s="623">
        <v>2.5435199999999996E-3</v>
      </c>
    </row>
    <row r="71" spans="2:40" ht="13.5" customHeight="1">
      <c r="B71" s="3" t="s">
        <v>116</v>
      </c>
      <c r="C71" s="439" t="s">
        <v>117</v>
      </c>
      <c r="D71" s="623">
        <v>0</v>
      </c>
      <c r="E71" s="623">
        <v>0</v>
      </c>
      <c r="F71" s="623">
        <v>0</v>
      </c>
      <c r="G71" s="623">
        <v>0</v>
      </c>
      <c r="H71" s="624">
        <f t="shared" si="61"/>
        <v>0</v>
      </c>
      <c r="I71" s="623">
        <v>0</v>
      </c>
      <c r="J71" s="623">
        <v>0</v>
      </c>
      <c r="K71" s="623">
        <v>0</v>
      </c>
      <c r="L71" s="623">
        <v>0</v>
      </c>
      <c r="M71" s="624">
        <f t="shared" si="62"/>
        <v>0</v>
      </c>
      <c r="N71" s="623">
        <v>0</v>
      </c>
      <c r="O71" s="623">
        <v>0</v>
      </c>
      <c r="P71" s="623">
        <v>0</v>
      </c>
      <c r="Q71" s="623">
        <v>0</v>
      </c>
      <c r="R71" s="624">
        <f t="shared" si="63"/>
        <v>0</v>
      </c>
      <c r="S71" s="623">
        <v>0</v>
      </c>
      <c r="T71" s="623">
        <v>0</v>
      </c>
      <c r="U71" s="623">
        <v>0</v>
      </c>
      <c r="V71" s="623">
        <v>0</v>
      </c>
      <c r="W71" s="624">
        <f t="shared" si="64"/>
        <v>0</v>
      </c>
      <c r="X71" s="623">
        <v>0</v>
      </c>
      <c r="Y71" s="623">
        <v>0</v>
      </c>
      <c r="Z71" s="623">
        <v>0</v>
      </c>
      <c r="AA71" s="623">
        <v>0</v>
      </c>
      <c r="AB71" s="624">
        <f t="shared" si="65"/>
        <v>0</v>
      </c>
      <c r="AC71" s="623">
        <v>0</v>
      </c>
      <c r="AD71" s="623">
        <v>0</v>
      </c>
      <c r="AE71" s="623">
        <v>0</v>
      </c>
      <c r="AF71" s="623">
        <v>0</v>
      </c>
      <c r="AG71" s="624">
        <f t="shared" si="66"/>
        <v>0</v>
      </c>
      <c r="AH71" s="623">
        <v>0</v>
      </c>
      <c r="AI71" s="623">
        <v>0</v>
      </c>
      <c r="AJ71" s="623">
        <v>0</v>
      </c>
      <c r="AK71" s="623">
        <v>0</v>
      </c>
      <c r="AL71" s="624">
        <f t="shared" si="67"/>
        <v>0</v>
      </c>
      <c r="AM71" s="623">
        <v>0</v>
      </c>
      <c r="AN71" s="623">
        <v>0</v>
      </c>
    </row>
    <row r="72" spans="2:40" ht="13.5" customHeight="1">
      <c r="B72" s="3" t="s">
        <v>118</v>
      </c>
      <c r="C72" s="439" t="s">
        <v>119</v>
      </c>
      <c r="D72" s="623">
        <v>0</v>
      </c>
      <c r="E72" s="623">
        <v>0</v>
      </c>
      <c r="F72" s="623">
        <v>0</v>
      </c>
      <c r="G72" s="623">
        <v>0</v>
      </c>
      <c r="H72" s="624">
        <f t="shared" si="61"/>
        <v>0</v>
      </c>
      <c r="I72" s="623">
        <v>0</v>
      </c>
      <c r="J72" s="623">
        <v>0</v>
      </c>
      <c r="K72" s="623">
        <v>0</v>
      </c>
      <c r="L72" s="623">
        <v>0</v>
      </c>
      <c r="M72" s="624">
        <f t="shared" si="62"/>
        <v>0</v>
      </c>
      <c r="N72" s="623">
        <v>0</v>
      </c>
      <c r="O72" s="623">
        <v>0</v>
      </c>
      <c r="P72" s="623">
        <v>0</v>
      </c>
      <c r="Q72" s="623">
        <v>0</v>
      </c>
      <c r="R72" s="624">
        <f t="shared" si="63"/>
        <v>0</v>
      </c>
      <c r="S72" s="623">
        <v>0</v>
      </c>
      <c r="T72" s="623">
        <v>0</v>
      </c>
      <c r="U72" s="623">
        <v>0</v>
      </c>
      <c r="V72" s="623">
        <v>0</v>
      </c>
      <c r="W72" s="624">
        <f t="shared" si="64"/>
        <v>0</v>
      </c>
      <c r="X72" s="623">
        <v>0</v>
      </c>
      <c r="Y72" s="623">
        <v>0</v>
      </c>
      <c r="Z72" s="623">
        <v>0</v>
      </c>
      <c r="AA72" s="623">
        <v>0</v>
      </c>
      <c r="AB72" s="624">
        <f t="shared" si="65"/>
        <v>0</v>
      </c>
      <c r="AC72" s="623">
        <v>0</v>
      </c>
      <c r="AD72" s="623">
        <v>0</v>
      </c>
      <c r="AE72" s="623">
        <v>0</v>
      </c>
      <c r="AF72" s="623">
        <v>0</v>
      </c>
      <c r="AG72" s="624">
        <f t="shared" si="66"/>
        <v>0</v>
      </c>
      <c r="AH72" s="623">
        <v>0</v>
      </c>
      <c r="AI72" s="623">
        <v>0</v>
      </c>
      <c r="AJ72" s="623">
        <v>0</v>
      </c>
      <c r="AK72" s="623">
        <v>0</v>
      </c>
      <c r="AL72" s="624">
        <f t="shared" si="67"/>
        <v>0</v>
      </c>
      <c r="AM72" s="623">
        <v>0</v>
      </c>
      <c r="AN72" s="623">
        <v>0</v>
      </c>
    </row>
    <row r="73" spans="2:40" ht="13.5" customHeight="1">
      <c r="B73" s="3" t="s">
        <v>120</v>
      </c>
      <c r="C73" s="439" t="s">
        <v>121</v>
      </c>
      <c r="D73" s="623">
        <v>0.38228129999999982</v>
      </c>
      <c r="E73" s="623">
        <v>0.22127116000000102</v>
      </c>
      <c r="F73" s="623">
        <v>0.21285498999999841</v>
      </c>
      <c r="G73" s="623">
        <v>0.32887910000000342</v>
      </c>
      <c r="H73" s="624">
        <f t="shared" si="61"/>
        <v>1.1452865500000027</v>
      </c>
      <c r="I73" s="623">
        <v>0.33690961999999919</v>
      </c>
      <c r="J73" s="623">
        <v>0.27976742000000127</v>
      </c>
      <c r="K73" s="623">
        <v>0.21132843000000212</v>
      </c>
      <c r="L73" s="623">
        <v>0.73514062999999696</v>
      </c>
      <c r="M73" s="624">
        <f t="shared" si="62"/>
        <v>1.5631460999999995</v>
      </c>
      <c r="N73" s="623">
        <v>0.72915758000000008</v>
      </c>
      <c r="O73" s="623">
        <v>1.6217995999999986</v>
      </c>
      <c r="P73" s="623">
        <v>0.23721556000000099</v>
      </c>
      <c r="Q73" s="623">
        <v>9.585010000000338E-3</v>
      </c>
      <c r="R73" s="624">
        <f t="shared" si="63"/>
        <v>2.59775775</v>
      </c>
      <c r="S73" s="623">
        <v>0.28093154000000004</v>
      </c>
      <c r="T73" s="623">
        <v>0.18975379999999992</v>
      </c>
      <c r="U73" s="623">
        <v>0.16801569999999999</v>
      </c>
      <c r="V73" s="623">
        <v>0.20410244</v>
      </c>
      <c r="W73" s="624">
        <f t="shared" si="64"/>
        <v>0.84280347999999994</v>
      </c>
      <c r="X73" s="623">
        <v>0.18920591000000003</v>
      </c>
      <c r="Y73" s="623">
        <v>0.58125526999999999</v>
      </c>
      <c r="Z73" s="623">
        <v>0.41439077000000013</v>
      </c>
      <c r="AA73" s="623">
        <v>3.3104987000000001</v>
      </c>
      <c r="AB73" s="624">
        <f t="shared" si="65"/>
        <v>4.4953506500000007</v>
      </c>
      <c r="AC73" s="623">
        <v>0.16333555999999999</v>
      </c>
      <c r="AD73" s="623">
        <v>0.39432175000000008</v>
      </c>
      <c r="AE73" s="623">
        <v>0.29698417999999993</v>
      </c>
      <c r="AF73" s="623">
        <v>0.44477032999999999</v>
      </c>
      <c r="AG73" s="624">
        <f t="shared" si="66"/>
        <v>1.29941182</v>
      </c>
      <c r="AH73" s="623">
        <v>0.41149071000000004</v>
      </c>
      <c r="AI73" s="623">
        <v>0.23272831999999988</v>
      </c>
      <c r="AJ73" s="623">
        <v>0.21016138000000006</v>
      </c>
      <c r="AK73" s="623">
        <v>0.20395156000000003</v>
      </c>
      <c r="AL73" s="624">
        <f t="shared" si="67"/>
        <v>1.05833197</v>
      </c>
      <c r="AM73" s="623">
        <v>0.18914525999999998</v>
      </c>
      <c r="AN73" s="623">
        <v>0.18939792</v>
      </c>
    </row>
    <row r="74" spans="2:40" s="7" customFormat="1" ht="13.5" customHeight="1">
      <c r="B74" s="443" t="s">
        <v>122</v>
      </c>
      <c r="C74" s="428" t="s">
        <v>123</v>
      </c>
      <c r="D74" s="625">
        <v>50.036615330000004</v>
      </c>
      <c r="E74" s="625">
        <v>47.986055009999959</v>
      </c>
      <c r="F74" s="625">
        <v>48.267655760000061</v>
      </c>
      <c r="G74" s="625">
        <v>44.945474719999936</v>
      </c>
      <c r="H74" s="626">
        <f t="shared" si="61"/>
        <v>191.23580081999995</v>
      </c>
      <c r="I74" s="625">
        <v>42.516018159999994</v>
      </c>
      <c r="J74" s="625">
        <v>22.809840920000006</v>
      </c>
      <c r="K74" s="625">
        <v>25.085625890000003</v>
      </c>
      <c r="L74" s="625">
        <v>26.47800101</v>
      </c>
      <c r="M74" s="626">
        <f t="shared" si="62"/>
        <v>116.88948598</v>
      </c>
      <c r="N74" s="625">
        <v>34.306697030000002</v>
      </c>
      <c r="O74" s="625">
        <v>31.85979570000001</v>
      </c>
      <c r="P74" s="625">
        <v>30.983059200000007</v>
      </c>
      <c r="Q74" s="625">
        <v>34.447857049999968</v>
      </c>
      <c r="R74" s="626">
        <f t="shared" si="63"/>
        <v>131.59740898000001</v>
      </c>
      <c r="S74" s="625">
        <v>45.867788759999996</v>
      </c>
      <c r="T74" s="625">
        <v>33.762746300000003</v>
      </c>
      <c r="U74" s="625">
        <v>31.018778009999981</v>
      </c>
      <c r="V74" s="625">
        <v>30.109693319999984</v>
      </c>
      <c r="W74" s="626">
        <f t="shared" si="64"/>
        <v>140.75900638999997</v>
      </c>
      <c r="X74" s="625">
        <v>31.564150120000008</v>
      </c>
      <c r="Y74" s="625">
        <v>36.023732559999985</v>
      </c>
      <c r="Z74" s="625">
        <v>28.017305860000008</v>
      </c>
      <c r="AA74" s="625">
        <v>16.75221818</v>
      </c>
      <c r="AB74" s="626">
        <f t="shared" si="65"/>
        <v>112.35740672</v>
      </c>
      <c r="AC74" s="625">
        <v>10.351877009999999</v>
      </c>
      <c r="AD74" s="625">
        <v>17.41021997</v>
      </c>
      <c r="AE74" s="625">
        <v>8.3436866799999976</v>
      </c>
      <c r="AF74" s="625">
        <v>4.5902955100000025</v>
      </c>
      <c r="AG74" s="626">
        <f t="shared" si="66"/>
        <v>40.696079170000004</v>
      </c>
      <c r="AH74" s="625">
        <f>+SUM(AH69:AH73)</f>
        <v>4.441250000000001</v>
      </c>
      <c r="AI74" s="625">
        <f>+SUM(AI69:AI73)</f>
        <v>6.7969492700000007</v>
      </c>
      <c r="AJ74" s="625">
        <f>+SUM(AJ69:AJ73)</f>
        <v>4.9382296499999976</v>
      </c>
      <c r="AK74" s="625">
        <f>+SUM(AK69:AK73)</f>
        <v>2.8159631599999999</v>
      </c>
      <c r="AL74" s="626">
        <f t="shared" si="67"/>
        <v>18.992392079999998</v>
      </c>
      <c r="AM74" s="625">
        <f>+SUM(AM69:AM73)</f>
        <v>2.1684209000000001</v>
      </c>
      <c r="AN74" s="625">
        <f>+SUM(AN69:AN73)</f>
        <v>2.539480489999999</v>
      </c>
    </row>
    <row r="75" spans="2:40" ht="13.5" customHeight="1">
      <c r="C75" s="439"/>
      <c r="D75" s="623"/>
      <c r="E75" s="623"/>
      <c r="F75" s="623"/>
      <c r="G75" s="623"/>
      <c r="H75" s="623"/>
      <c r="I75" s="623"/>
      <c r="J75" s="623"/>
      <c r="K75" s="623"/>
      <c r="L75" s="623"/>
      <c r="M75" s="623"/>
      <c r="N75" s="623"/>
      <c r="O75" s="623"/>
      <c r="P75" s="623"/>
      <c r="Q75" s="623"/>
      <c r="R75" s="623"/>
      <c r="S75" s="623"/>
      <c r="T75" s="623"/>
      <c r="U75" s="623"/>
      <c r="V75" s="623"/>
      <c r="W75" s="623"/>
      <c r="X75" s="623"/>
      <c r="Y75" s="623"/>
      <c r="Z75" s="623"/>
      <c r="AA75" s="623"/>
      <c r="AB75" s="623"/>
      <c r="AC75" s="623"/>
      <c r="AD75" s="623"/>
      <c r="AE75" s="623"/>
      <c r="AF75" s="623"/>
      <c r="AG75" s="623"/>
      <c r="AH75" s="623"/>
      <c r="AI75" s="623"/>
      <c r="AJ75" s="623"/>
      <c r="AK75" s="623"/>
      <c r="AL75" s="623"/>
      <c r="AM75" s="623"/>
      <c r="AN75" s="623"/>
    </row>
    <row r="76" spans="2:40" ht="13.5" customHeight="1">
      <c r="B76" s="3" t="s">
        <v>124</v>
      </c>
      <c r="C76" s="439" t="s">
        <v>125</v>
      </c>
      <c r="D76" s="623">
        <v>-43.039474317212203</v>
      </c>
      <c r="E76" s="623">
        <v>-44.352953529501981</v>
      </c>
      <c r="F76" s="623">
        <v>-41.967038533167369</v>
      </c>
      <c r="G76" s="623">
        <v>-39.59544507575751</v>
      </c>
      <c r="H76" s="624">
        <f t="shared" ref="H76:H77" si="68">+SUM(D76:G76)</f>
        <v>-168.95491145563906</v>
      </c>
      <c r="I76" s="623">
        <v>-36.684753124285713</v>
      </c>
      <c r="J76" s="623">
        <v>-17.252927940104016</v>
      </c>
      <c r="K76" s="623">
        <v>-16.350311668665533</v>
      </c>
      <c r="L76" s="623">
        <v>-17.337652508836655</v>
      </c>
      <c r="M76" s="624">
        <f t="shared" ref="M76:M77" si="69">+SUM(I76:L76)</f>
        <v>-87.625645241891917</v>
      </c>
      <c r="N76" s="623">
        <v>-24.9451516038771</v>
      </c>
      <c r="O76" s="623">
        <v>-21.9212623261229</v>
      </c>
      <c r="P76" s="623">
        <v>-18.23187429</v>
      </c>
      <c r="Q76" s="623">
        <v>-25.41297981999999</v>
      </c>
      <c r="R76" s="624">
        <f t="shared" ref="R76:R77" si="70">+SUM(N76:Q76)</f>
        <v>-90.51126803999999</v>
      </c>
      <c r="S76" s="623">
        <v>-40.190515240000018</v>
      </c>
      <c r="T76" s="623">
        <v>-21.970591869999957</v>
      </c>
      <c r="U76" s="623">
        <v>-16.715568960000027</v>
      </c>
      <c r="V76" s="623">
        <v>-28.251899490000014</v>
      </c>
      <c r="W76" s="624">
        <f t="shared" ref="W76:W77" si="71">+SUM(S76:V76)</f>
        <v>-107.12857556000002</v>
      </c>
      <c r="X76" s="623">
        <v>-20.847250360000007</v>
      </c>
      <c r="Y76" s="623">
        <v>-24.43419248</v>
      </c>
      <c r="Z76" s="623">
        <v>-17.423625160000007</v>
      </c>
      <c r="AA76" s="623">
        <v>-10.044359229999969</v>
      </c>
      <c r="AB76" s="624">
        <f t="shared" ref="AB76:AB77" si="72">+SUM(X76:AA76)</f>
        <v>-72.749427229999981</v>
      </c>
      <c r="AC76" s="623">
        <v>-9.9567260999999991</v>
      </c>
      <c r="AD76" s="623">
        <v>-12.939720089999996</v>
      </c>
      <c r="AE76" s="623">
        <v>-7.125026400000003</v>
      </c>
      <c r="AF76" s="623">
        <v>-3.9586128500000051</v>
      </c>
      <c r="AG76" s="624">
        <f t="shared" ref="AG76:AG77" si="73">+SUM(AC76:AF76)</f>
        <v>-33.980085440000003</v>
      </c>
      <c r="AH76" s="623">
        <v>-3.8668833199999999</v>
      </c>
      <c r="AI76" s="623">
        <v>-5.2081734100000006</v>
      </c>
      <c r="AJ76" s="623">
        <v>-3.759343150000003</v>
      </c>
      <c r="AK76" s="623">
        <v>-2.5467477199999955</v>
      </c>
      <c r="AL76" s="624">
        <f t="shared" ref="AL76:AL77" si="74">+SUM(AH76:AK76)</f>
        <v>-15.381147599999998</v>
      </c>
      <c r="AM76" s="623">
        <v>-2.5129914700000002</v>
      </c>
      <c r="AN76" s="623">
        <v>-2.8889311500000012</v>
      </c>
    </row>
    <row r="77" spans="2:40" s="7" customFormat="1" ht="13.5" customHeight="1">
      <c r="B77" s="443" t="s">
        <v>1021</v>
      </c>
      <c r="C77" s="428" t="s">
        <v>127</v>
      </c>
      <c r="D77" s="625">
        <v>6.9971410127877967</v>
      </c>
      <c r="E77" s="625">
        <v>3.6331014804979791</v>
      </c>
      <c r="F77" s="625">
        <v>6.146195486832692</v>
      </c>
      <c r="G77" s="625">
        <v>5.3500296442424276</v>
      </c>
      <c r="H77" s="626">
        <f t="shared" si="68"/>
        <v>22.126467624360892</v>
      </c>
      <c r="I77" s="625">
        <v>5.8312650357142815</v>
      </c>
      <c r="J77" s="625">
        <v>5.5569129798959906</v>
      </c>
      <c r="K77" s="625">
        <v>8.7353142213344679</v>
      </c>
      <c r="L77" s="625">
        <v>9.140348501163345</v>
      </c>
      <c r="M77" s="626">
        <f t="shared" si="69"/>
        <v>29.263840738108087</v>
      </c>
      <c r="N77" s="625">
        <v>9.3615454261229036</v>
      </c>
      <c r="O77" s="625">
        <v>9.9385333738771102</v>
      </c>
      <c r="P77" s="625">
        <v>12.751184910000006</v>
      </c>
      <c r="Q77" s="625">
        <v>9.034877229999978</v>
      </c>
      <c r="R77" s="626">
        <f t="shared" si="70"/>
        <v>41.08614094</v>
      </c>
      <c r="S77" s="625">
        <v>5.6772735199999786</v>
      </c>
      <c r="T77" s="625">
        <v>11.792154430000046</v>
      </c>
      <c r="U77" s="625">
        <v>14.303209049999953</v>
      </c>
      <c r="V77" s="625">
        <v>1.8577938299999701</v>
      </c>
      <c r="W77" s="626">
        <f t="shared" si="71"/>
        <v>33.630430829999952</v>
      </c>
      <c r="X77" s="625">
        <v>10.71689976</v>
      </c>
      <c r="Y77" s="625">
        <v>11.589540079999985</v>
      </c>
      <c r="Z77" s="625">
        <v>10.5936807</v>
      </c>
      <c r="AA77" s="625">
        <v>6.7078589500000305</v>
      </c>
      <c r="AB77" s="626">
        <f t="shared" si="72"/>
        <v>39.607979490000019</v>
      </c>
      <c r="AC77" s="625">
        <v>0.39515090999999991</v>
      </c>
      <c r="AD77" s="625">
        <v>4.4704998800000038</v>
      </c>
      <c r="AE77" s="625">
        <v>1.2186602799999946</v>
      </c>
      <c r="AF77" s="625">
        <v>0.6316826599999974</v>
      </c>
      <c r="AG77" s="626">
        <f t="shared" si="73"/>
        <v>6.7159937299999957</v>
      </c>
      <c r="AH77" s="625">
        <v>0.57436668000000113</v>
      </c>
      <c r="AI77" s="625">
        <v>1.5887758600000002</v>
      </c>
      <c r="AJ77" s="625">
        <v>1.1788864999999946</v>
      </c>
      <c r="AK77" s="625">
        <f>+AK76+AK74</f>
        <v>0.26921544000000441</v>
      </c>
      <c r="AL77" s="626">
        <f t="shared" si="74"/>
        <v>3.6112444800000003</v>
      </c>
      <c r="AM77" s="625">
        <f>+AM74+AM76</f>
        <v>-0.34457057000000013</v>
      </c>
      <c r="AN77" s="625">
        <f>+AN74+AN76</f>
        <v>-0.34945066000000224</v>
      </c>
    </row>
    <row r="78" spans="2:40" ht="13.5" customHeight="1">
      <c r="C78" s="439"/>
      <c r="D78" s="623"/>
      <c r="E78" s="623"/>
      <c r="F78" s="623"/>
      <c r="G78" s="623"/>
      <c r="H78" s="623"/>
      <c r="I78" s="623"/>
      <c r="J78" s="623"/>
      <c r="K78" s="623"/>
      <c r="L78" s="623"/>
      <c r="M78" s="623"/>
      <c r="N78" s="623"/>
      <c r="O78" s="623"/>
      <c r="P78" s="623"/>
      <c r="Q78" s="623"/>
      <c r="R78" s="623"/>
      <c r="S78" s="623"/>
      <c r="T78" s="623"/>
      <c r="U78" s="623"/>
      <c r="V78" s="623"/>
      <c r="W78" s="623"/>
      <c r="X78" s="623"/>
      <c r="Y78" s="623"/>
      <c r="Z78" s="623"/>
      <c r="AA78" s="623"/>
      <c r="AB78" s="623"/>
      <c r="AC78" s="623"/>
      <c r="AD78" s="623"/>
      <c r="AE78" s="623"/>
      <c r="AF78" s="623"/>
      <c r="AG78" s="623"/>
      <c r="AH78" s="623"/>
      <c r="AI78" s="623"/>
      <c r="AJ78" s="623"/>
      <c r="AK78" s="623"/>
      <c r="AL78" s="623"/>
      <c r="AM78" s="623"/>
      <c r="AN78" s="623"/>
    </row>
    <row r="79" spans="2:40" ht="13.5" customHeight="1">
      <c r="B79" s="3" t="s">
        <v>130</v>
      </c>
      <c r="C79" s="439" t="s">
        <v>131</v>
      </c>
      <c r="D79" s="623">
        <v>7.852716000000183E-2</v>
      </c>
      <c r="E79" s="623">
        <v>0.13897545000000003</v>
      </c>
      <c r="F79" s="623">
        <v>0.22947379999999987</v>
      </c>
      <c r="G79" s="623">
        <v>0.32307148000000002</v>
      </c>
      <c r="H79" s="624">
        <f t="shared" ref="H79:H82" si="75">+SUM(D79:G79)</f>
        <v>0.77004789000000184</v>
      </c>
      <c r="I79" s="623">
        <v>1.449552E-2</v>
      </c>
      <c r="J79" s="623">
        <v>1.9770120000000002E-2</v>
      </c>
      <c r="K79" s="623">
        <v>3.4100704409864166E-2</v>
      </c>
      <c r="L79" s="623">
        <v>8.3231283080275026E-2</v>
      </c>
      <c r="M79" s="624">
        <f t="shared" ref="M79:M82" si="76">+SUM(I79:L79)</f>
        <v>0.15159762749013919</v>
      </c>
      <c r="N79" s="623">
        <v>5.4547730000000016E-2</v>
      </c>
      <c r="O79" s="623">
        <v>13.745105160000003</v>
      </c>
      <c r="P79" s="623">
        <v>17.803175409999994</v>
      </c>
      <c r="Q79" s="623">
        <v>61.812413370000002</v>
      </c>
      <c r="R79" s="624">
        <f t="shared" ref="R79:R82" si="77">+SUM(N79:Q79)</f>
        <v>93.41524167</v>
      </c>
      <c r="S79" s="623">
        <v>5.98186E-2</v>
      </c>
      <c r="T79" s="623">
        <v>8.626639999999991E-3</v>
      </c>
      <c r="U79" s="623">
        <v>1.1142400000000025E-3</v>
      </c>
      <c r="V79" s="623">
        <v>5.25180033</v>
      </c>
      <c r="W79" s="624">
        <f t="shared" ref="W79:W82" si="78">+SUM(S79:V79)</f>
        <v>5.3213598099999997</v>
      </c>
      <c r="X79" s="623">
        <v>2.4418389999999998E-2</v>
      </c>
      <c r="Y79" s="623">
        <v>0.31342994000000002</v>
      </c>
      <c r="Z79" s="623">
        <v>0.43903237999999994</v>
      </c>
      <c r="AA79" s="623">
        <v>1.6245925699999995</v>
      </c>
      <c r="AB79" s="624">
        <f t="shared" ref="AB79:AB82" si="79">+SUM(X79:AA79)</f>
        <v>2.4014732799999994</v>
      </c>
      <c r="AC79" s="623">
        <v>5.8197099999999623E-3</v>
      </c>
      <c r="AD79" s="623">
        <v>4.194491000000003E-2</v>
      </c>
      <c r="AE79" s="623">
        <v>0.40485971999999992</v>
      </c>
      <c r="AF79" s="623">
        <v>0.11547420999999997</v>
      </c>
      <c r="AG79" s="624">
        <f t="shared" ref="AG79:AG82" si="80">+SUM(AC79:AF79)</f>
        <v>0.56809854999999987</v>
      </c>
      <c r="AH79" s="623">
        <v>0.66741890999999975</v>
      </c>
      <c r="AI79" s="623">
        <v>0.29985992000000006</v>
      </c>
      <c r="AJ79" s="623">
        <v>0.51856320000000011</v>
      </c>
      <c r="AK79" s="623">
        <v>-0.32957877000000013</v>
      </c>
      <c r="AL79" s="624">
        <f t="shared" ref="AL79:AL82" si="81">+SUM(AH79:AK79)</f>
        <v>1.1562632599999998</v>
      </c>
      <c r="AM79" s="623">
        <v>0.21084401</v>
      </c>
      <c r="AN79" s="623">
        <v>-9.9804360000000009E-2</v>
      </c>
    </row>
    <row r="80" spans="2:40" ht="13.5" customHeight="1">
      <c r="B80" s="3" t="s">
        <v>132</v>
      </c>
      <c r="C80" s="439" t="s">
        <v>133</v>
      </c>
      <c r="D80" s="623">
        <v>-3.7020788672045657</v>
      </c>
      <c r="E80" s="623">
        <v>-3.31212771534689</v>
      </c>
      <c r="F80" s="623">
        <v>-3.2748378984489666</v>
      </c>
      <c r="G80" s="623">
        <v>-3.7878528599999992</v>
      </c>
      <c r="H80" s="624">
        <f t="shared" si="75"/>
        <v>-14.076897341000421</v>
      </c>
      <c r="I80" s="623">
        <v>-1.9239605299999996</v>
      </c>
      <c r="J80" s="623">
        <v>-3.1317770300000021</v>
      </c>
      <c r="K80" s="623">
        <v>-2.679831819999996</v>
      </c>
      <c r="L80" s="623">
        <v>-2.5918758000000022</v>
      </c>
      <c r="M80" s="624">
        <f t="shared" si="76"/>
        <v>-10.32744518</v>
      </c>
      <c r="N80" s="623">
        <v>-2.6340745499999993</v>
      </c>
      <c r="O80" s="623">
        <v>-2.5497723199999998</v>
      </c>
      <c r="P80" s="623">
        <v>-2.8257227100000017</v>
      </c>
      <c r="Q80" s="623">
        <v>-3.3705686699999973</v>
      </c>
      <c r="R80" s="624">
        <f t="shared" si="77"/>
        <v>-11.380138249999998</v>
      </c>
      <c r="S80" s="623">
        <v>-2.7250787499999993</v>
      </c>
      <c r="T80" s="623">
        <v>-2.8281174800000008</v>
      </c>
      <c r="U80" s="623">
        <v>-2.2354336699999999</v>
      </c>
      <c r="V80" s="623">
        <v>-3.7158122700000025</v>
      </c>
      <c r="W80" s="624">
        <f t="shared" si="78"/>
        <v>-11.504442170000003</v>
      </c>
      <c r="X80" s="623">
        <v>-3.0203807</v>
      </c>
      <c r="Y80" s="623">
        <v>-4.40051828</v>
      </c>
      <c r="Z80" s="623">
        <v>-2.2084407199999996</v>
      </c>
      <c r="AA80" s="623">
        <v>-5.4097808300000008</v>
      </c>
      <c r="AB80" s="624">
        <f t="shared" si="79"/>
        <v>-15.03912053</v>
      </c>
      <c r="AC80" s="623">
        <v>-1.45535393</v>
      </c>
      <c r="AD80" s="623">
        <v>-1.9123798900000006</v>
      </c>
      <c r="AE80" s="623">
        <v>-0.91803243999999928</v>
      </c>
      <c r="AF80" s="623">
        <v>-1.5036305600000004</v>
      </c>
      <c r="AG80" s="624">
        <f t="shared" si="80"/>
        <v>-5.7893968200000003</v>
      </c>
      <c r="AH80" s="623">
        <v>-1.48656397</v>
      </c>
      <c r="AI80" s="623">
        <v>-0.78748681000000009</v>
      </c>
      <c r="AJ80" s="623">
        <v>-0.90176708000000039</v>
      </c>
      <c r="AK80" s="623">
        <v>-1.6396949600000008</v>
      </c>
      <c r="AL80" s="624">
        <f t="shared" si="81"/>
        <v>-4.8155128200000012</v>
      </c>
      <c r="AM80" s="623">
        <v>-0.36639037999999996</v>
      </c>
      <c r="AN80" s="623">
        <v>-0.30011603999999986</v>
      </c>
    </row>
    <row r="81" spans="2:40" ht="13.5" customHeight="1">
      <c r="B81" s="3" t="s">
        <v>134</v>
      </c>
      <c r="C81" s="439" t="s">
        <v>135</v>
      </c>
      <c r="D81" s="623">
        <v>-0.42735882999999997</v>
      </c>
      <c r="E81" s="623">
        <v>-0.50284046000000004</v>
      </c>
      <c r="F81" s="623">
        <v>-8.4061099999999778E-2</v>
      </c>
      <c r="G81" s="623">
        <v>-89.846479378415609</v>
      </c>
      <c r="H81" s="624">
        <f t="shared" si="75"/>
        <v>-90.860739768415613</v>
      </c>
      <c r="I81" s="623">
        <v>-0.46406832000000003</v>
      </c>
      <c r="J81" s="623">
        <v>-0.21057763000000002</v>
      </c>
      <c r="K81" s="623">
        <v>-0.10063465999999976</v>
      </c>
      <c r="L81" s="623">
        <v>-0.34628282999999982</v>
      </c>
      <c r="M81" s="624">
        <f t="shared" si="76"/>
        <v>-1.1215634399999996</v>
      </c>
      <c r="N81" s="623">
        <v>-1.37710697</v>
      </c>
      <c r="O81" s="623">
        <v>-16.50202393008076</v>
      </c>
      <c r="P81" s="623">
        <v>-17.87509335</v>
      </c>
      <c r="Q81" s="623">
        <v>-75.778642719919219</v>
      </c>
      <c r="R81" s="624">
        <f t="shared" si="77"/>
        <v>-111.53286696999999</v>
      </c>
      <c r="S81" s="623">
        <v>-0.62372706000000011</v>
      </c>
      <c r="T81" s="623">
        <v>0.2274809000000001</v>
      </c>
      <c r="U81" s="623">
        <v>-0.13748127999999993</v>
      </c>
      <c r="V81" s="623">
        <v>-6.5060298600000017</v>
      </c>
      <c r="W81" s="624">
        <f t="shared" si="78"/>
        <v>-7.0397573000000015</v>
      </c>
      <c r="X81" s="623">
        <v>-0.14183234999999997</v>
      </c>
      <c r="Y81" s="623">
        <v>-0.14734169000000016</v>
      </c>
      <c r="Z81" s="623">
        <v>-0.21346112999999967</v>
      </c>
      <c r="AA81" s="623">
        <v>-29.645080339999996</v>
      </c>
      <c r="AB81" s="624">
        <f t="shared" si="79"/>
        <v>-30.147715509999998</v>
      </c>
      <c r="AC81" s="623">
        <v>-6.6800530000000011E-2</v>
      </c>
      <c r="AD81" s="623">
        <v>-0.27050020000000002</v>
      </c>
      <c r="AE81" s="623">
        <v>-0.19477557000000001</v>
      </c>
      <c r="AF81" s="623">
        <v>-7.9089479999999934E-2</v>
      </c>
      <c r="AG81" s="624">
        <f t="shared" si="80"/>
        <v>-0.61116577999999999</v>
      </c>
      <c r="AH81" s="623">
        <v>-0.12528887</v>
      </c>
      <c r="AI81" s="623">
        <v>-0.46103901999999997</v>
      </c>
      <c r="AJ81" s="623">
        <v>-1.3920765700000002</v>
      </c>
      <c r="AK81" s="623">
        <v>0.28850032999999975</v>
      </c>
      <c r="AL81" s="624">
        <f t="shared" si="81"/>
        <v>-1.6899041300000004</v>
      </c>
      <c r="AM81" s="623">
        <v>-3.3088920000000001E-2</v>
      </c>
      <c r="AN81" s="623">
        <v>-1.1590429999999999E-2</v>
      </c>
    </row>
    <row r="82" spans="2:40" s="7" customFormat="1" ht="13.5" customHeight="1">
      <c r="B82" s="443" t="s">
        <v>1018</v>
      </c>
      <c r="C82" s="428" t="s">
        <v>140</v>
      </c>
      <c r="D82" s="625">
        <v>2.9462304755832331</v>
      </c>
      <c r="E82" s="625">
        <v>-4.2891244848910715E-2</v>
      </c>
      <c r="F82" s="625">
        <v>3.0167702883837255</v>
      </c>
      <c r="G82" s="625">
        <v>-87.961231114173188</v>
      </c>
      <c r="H82" s="626">
        <f t="shared" si="75"/>
        <v>-82.041121595055145</v>
      </c>
      <c r="I82" s="625">
        <v>3.4577317057142816</v>
      </c>
      <c r="J82" s="625">
        <v>2.2343284398959886</v>
      </c>
      <c r="K82" s="625">
        <v>5.9889484457443363</v>
      </c>
      <c r="L82" s="625">
        <v>6.2854211542436174</v>
      </c>
      <c r="M82" s="626">
        <f t="shared" si="76"/>
        <v>17.966429745598223</v>
      </c>
      <c r="N82" s="625">
        <v>5.4049116361229039</v>
      </c>
      <c r="O82" s="625">
        <v>4.6318422837963551</v>
      </c>
      <c r="P82" s="625">
        <v>9.8535442599999996</v>
      </c>
      <c r="Q82" s="625">
        <v>-8.3019207899192367</v>
      </c>
      <c r="R82" s="626">
        <f t="shared" si="77"/>
        <v>11.588377390000023</v>
      </c>
      <c r="S82" s="625">
        <v>2.3882863099999789</v>
      </c>
      <c r="T82" s="625">
        <v>9.2001444900000457</v>
      </c>
      <c r="U82" s="625">
        <v>11.931408339999955</v>
      </c>
      <c r="V82" s="625">
        <v>-3.1122479700000341</v>
      </c>
      <c r="W82" s="626">
        <f t="shared" si="78"/>
        <v>20.407591169999947</v>
      </c>
      <c r="X82" s="625">
        <v>7.5791051000000005</v>
      </c>
      <c r="Y82" s="625">
        <v>7.3551100499999844</v>
      </c>
      <c r="Z82" s="625">
        <v>8.6108112300000013</v>
      </c>
      <c r="AA82" s="625">
        <v>-26.722409649999967</v>
      </c>
      <c r="AB82" s="626">
        <f t="shared" si="79"/>
        <v>-3.1773832699999787</v>
      </c>
      <c r="AC82" s="625">
        <v>-1.1211838400000003</v>
      </c>
      <c r="AD82" s="625">
        <v>2.3295647000000033</v>
      </c>
      <c r="AE82" s="625">
        <v>0.51071198999999523</v>
      </c>
      <c r="AF82" s="625">
        <v>-0.83556317000000302</v>
      </c>
      <c r="AG82" s="626">
        <f t="shared" si="80"/>
        <v>0.88352967999999521</v>
      </c>
      <c r="AH82" s="625">
        <v>-0.37006724999999907</v>
      </c>
      <c r="AI82" s="625">
        <v>0.64010995000000015</v>
      </c>
      <c r="AJ82" s="625">
        <v>-0.59639395000000572</v>
      </c>
      <c r="AK82" s="625">
        <f>+AK77+(SUM(AK79:AK81))</f>
        <v>-1.4115579599999968</v>
      </c>
      <c r="AL82" s="626">
        <f t="shared" si="81"/>
        <v>-1.7379092100000015</v>
      </c>
      <c r="AM82" s="625">
        <f>+AM77+SUM(AM79:AM81)</f>
        <v>-0.53320586000000003</v>
      </c>
      <c r="AN82" s="625">
        <f>+AN77+SUM(AN79:AN81)</f>
        <v>-0.76096149000000213</v>
      </c>
    </row>
    <row r="83" spans="2:40" s="7" customFormat="1" ht="13.5" customHeight="1">
      <c r="C83" s="439"/>
      <c r="D83" s="627"/>
      <c r="E83" s="627"/>
      <c r="F83" s="627"/>
      <c r="G83" s="627"/>
      <c r="H83" s="627"/>
      <c r="I83" s="627"/>
      <c r="J83" s="627"/>
      <c r="K83" s="627"/>
      <c r="L83" s="627"/>
      <c r="M83" s="627"/>
      <c r="N83" s="627"/>
      <c r="O83" s="627"/>
      <c r="P83" s="627"/>
      <c r="Q83" s="627"/>
      <c r="R83" s="627"/>
      <c r="S83" s="627"/>
      <c r="T83" s="627"/>
      <c r="U83" s="627"/>
      <c r="V83" s="627"/>
      <c r="W83" s="627"/>
      <c r="X83" s="627"/>
      <c r="Y83" s="627"/>
      <c r="Z83" s="627"/>
      <c r="AA83" s="627"/>
      <c r="AB83" s="627"/>
      <c r="AC83" s="627"/>
      <c r="AD83" s="627"/>
      <c r="AE83" s="627"/>
      <c r="AF83" s="627"/>
      <c r="AG83" s="627"/>
      <c r="AH83" s="627"/>
      <c r="AI83" s="627"/>
      <c r="AJ83" s="627"/>
      <c r="AK83" s="627"/>
      <c r="AL83" s="627"/>
      <c r="AM83" s="627"/>
      <c r="AN83" s="627"/>
    </row>
    <row r="84" spans="2:40" ht="13.5" customHeight="1">
      <c r="B84" s="3" t="s">
        <v>141</v>
      </c>
      <c r="C84" s="439" t="s">
        <v>142</v>
      </c>
      <c r="D84" s="623">
        <v>0.37022272000000134</v>
      </c>
      <c r="E84" s="623">
        <v>-8.7001769999998424E-2</v>
      </c>
      <c r="F84" s="623">
        <v>0.14381695000000205</v>
      </c>
      <c r="G84" s="623">
        <v>3.8207663799999998</v>
      </c>
      <c r="H84" s="624">
        <f t="shared" ref="H84:H90" si="82">+SUM(D84:G84)</f>
        <v>4.2478042800000049</v>
      </c>
      <c r="I84" s="623">
        <v>0.18701267000000063</v>
      </c>
      <c r="J84" s="623">
        <v>0.20969281000000004</v>
      </c>
      <c r="K84" s="623">
        <v>0.21012326999999936</v>
      </c>
      <c r="L84" s="623">
        <v>-0.28156189000000226</v>
      </c>
      <c r="M84" s="624">
        <f t="shared" ref="M84:M90" si="83">+SUM(I84:L84)</f>
        <v>0.32526685999999777</v>
      </c>
      <c r="N84" s="623">
        <v>9.6255549999999815E-2</v>
      </c>
      <c r="O84" s="623">
        <v>8.1065389999997947E-2</v>
      </c>
      <c r="P84" s="623">
        <v>0.1609160400000107</v>
      </c>
      <c r="Q84" s="623">
        <v>20.520266209999985</v>
      </c>
      <c r="R84" s="624">
        <f t="shared" ref="R84:R90" si="84">+SUM(N84:Q84)</f>
        <v>20.858503189999993</v>
      </c>
      <c r="S84" s="623">
        <v>4.7832380000000008E-2</v>
      </c>
      <c r="T84" s="623">
        <v>5.8377670000000048E-2</v>
      </c>
      <c r="U84" s="623">
        <v>5.5773920000000254E-2</v>
      </c>
      <c r="V84" s="623">
        <v>5.4209619999999514E-2</v>
      </c>
      <c r="W84" s="624">
        <f t="shared" ref="W84:W90" si="85">+SUM(S84:V84)</f>
        <v>0.21619358999999982</v>
      </c>
      <c r="X84" s="623">
        <v>4.1362530000000008E-2</v>
      </c>
      <c r="Y84" s="623">
        <v>0.21540526999999998</v>
      </c>
      <c r="Z84" s="623">
        <v>4.4904549999999599E-2</v>
      </c>
      <c r="AA84" s="623">
        <v>0.51725793000000087</v>
      </c>
      <c r="AB84" s="624">
        <f t="shared" ref="AB84:AB90" si="86">+SUM(X84:AA84)</f>
        <v>0.81893028000000045</v>
      </c>
      <c r="AC84" s="623">
        <v>0.65161073000000003</v>
      </c>
      <c r="AD84" s="623">
        <v>0.17537267000000001</v>
      </c>
      <c r="AE84" s="623">
        <v>5.5425999999999975E-2</v>
      </c>
      <c r="AF84" s="623">
        <v>0.40567507999999997</v>
      </c>
      <c r="AG84" s="624">
        <f t="shared" ref="AG84:AG90" si="87">+SUM(AC84:AF84)</f>
        <v>1.28808448</v>
      </c>
      <c r="AH84" s="623">
        <v>0.77535490000000007</v>
      </c>
      <c r="AI84" s="623">
        <v>0.79885660000000003</v>
      </c>
      <c r="AJ84" s="623">
        <v>0.80886783000000007</v>
      </c>
      <c r="AK84" s="623">
        <v>0.1944785699999998</v>
      </c>
      <c r="AL84" s="624">
        <f t="shared" ref="AL84:AL90" si="88">+SUM(AH84:AK84)</f>
        <v>2.5775579</v>
      </c>
      <c r="AM84" s="623">
        <v>0.10076218000000003</v>
      </c>
      <c r="AN84" s="623">
        <v>7.1212809999999793E-2</v>
      </c>
    </row>
    <row r="85" spans="2:40" ht="13.5" customHeight="1">
      <c r="B85" s="3" t="s">
        <v>143</v>
      </c>
      <c r="C85" s="439" t="s">
        <v>144</v>
      </c>
      <c r="D85" s="623">
        <v>-7.4510929955538323</v>
      </c>
      <c r="E85" s="623">
        <v>-8.4109271500451079</v>
      </c>
      <c r="F85" s="623">
        <v>-7.3814155667536028</v>
      </c>
      <c r="G85" s="623">
        <v>-7.2669742500000005</v>
      </c>
      <c r="H85" s="624">
        <f t="shared" si="82"/>
        <v>-30.510409962352544</v>
      </c>
      <c r="I85" s="623">
        <v>-7.1079690800000002</v>
      </c>
      <c r="J85" s="623">
        <v>-6.5293250700000005</v>
      </c>
      <c r="K85" s="623">
        <v>-7.6036888180005793</v>
      </c>
      <c r="L85" s="623">
        <v>-6.190005435744883</v>
      </c>
      <c r="M85" s="624">
        <f t="shared" si="83"/>
        <v>-27.430988403745463</v>
      </c>
      <c r="N85" s="623">
        <v>-5.5981010517121206</v>
      </c>
      <c r="O85" s="623">
        <v>-5.4575061895632828</v>
      </c>
      <c r="P85" s="623">
        <v>-5.0506551057657028</v>
      </c>
      <c r="Q85" s="623">
        <v>-4.2696420329588882</v>
      </c>
      <c r="R85" s="624">
        <f t="shared" si="84"/>
        <v>-20.375904379999994</v>
      </c>
      <c r="S85" s="623">
        <v>-4.1011093399999998</v>
      </c>
      <c r="T85" s="623">
        <v>-4.2098188700000003</v>
      </c>
      <c r="U85" s="623">
        <v>-4.8332606000000027</v>
      </c>
      <c r="V85" s="623">
        <v>-5.3474344399999971</v>
      </c>
      <c r="W85" s="624">
        <f t="shared" si="85"/>
        <v>-18.49162325</v>
      </c>
      <c r="X85" s="623">
        <v>-5.4929078700000007</v>
      </c>
      <c r="Y85" s="623">
        <v>-5.6387473900000016</v>
      </c>
      <c r="Z85" s="623">
        <v>-6.0815850899999973</v>
      </c>
      <c r="AA85" s="623">
        <v>-0.55847624999999823</v>
      </c>
      <c r="AB85" s="624">
        <f t="shared" si="86"/>
        <v>-17.771716599999998</v>
      </c>
      <c r="AC85" s="623">
        <v>-0.54627543000000001</v>
      </c>
      <c r="AD85" s="623">
        <v>-0.46831210999999995</v>
      </c>
      <c r="AE85" s="623">
        <v>-0.38149497999999993</v>
      </c>
      <c r="AF85" s="623">
        <v>-0.71511904999999976</v>
      </c>
      <c r="AG85" s="624">
        <f t="shared" si="87"/>
        <v>-2.1112015699999995</v>
      </c>
      <c r="AH85" s="623">
        <v>-0.68532003000000019</v>
      </c>
      <c r="AI85" s="623">
        <v>-0.76789942999999972</v>
      </c>
      <c r="AJ85" s="623">
        <v>-0.52001363999999994</v>
      </c>
      <c r="AK85" s="623">
        <v>-5.3471870000000088E-2</v>
      </c>
      <c r="AL85" s="624">
        <f t="shared" si="88"/>
        <v>-2.0267049699999999</v>
      </c>
      <c r="AM85" s="623">
        <v>-2.3797800000000001E-2</v>
      </c>
      <c r="AN85" s="623">
        <v>-1.9970770000000006E-2</v>
      </c>
    </row>
    <row r="86" spans="2:40" ht="13.5" customHeight="1">
      <c r="B86" s="3" t="s">
        <v>145</v>
      </c>
      <c r="C86" s="439" t="s">
        <v>146</v>
      </c>
      <c r="D86" s="623">
        <v>0</v>
      </c>
      <c r="E86" s="623">
        <v>0</v>
      </c>
      <c r="F86" s="623">
        <v>0</v>
      </c>
      <c r="G86" s="623">
        <v>0</v>
      </c>
      <c r="H86" s="624">
        <f t="shared" si="82"/>
        <v>0</v>
      </c>
      <c r="I86" s="623">
        <v>0</v>
      </c>
      <c r="J86" s="623">
        <v>0</v>
      </c>
      <c r="K86" s="623">
        <v>0</v>
      </c>
      <c r="L86" s="623">
        <v>-0.41552028179139078</v>
      </c>
      <c r="M86" s="624">
        <f t="shared" si="83"/>
        <v>-0.41552028179139078</v>
      </c>
      <c r="N86" s="623">
        <v>-5.8735482878780497E-3</v>
      </c>
      <c r="O86" s="623">
        <v>-3.4389750436718824E-2</v>
      </c>
      <c r="P86" s="623">
        <v>-9.3761842342955787E-3</v>
      </c>
      <c r="Q86" s="623">
        <v>-0.84857851704110754</v>
      </c>
      <c r="R86" s="624">
        <f t="shared" si="84"/>
        <v>-0.89821799999999996</v>
      </c>
      <c r="S86" s="623">
        <v>-5.0858070000000005E-2</v>
      </c>
      <c r="T86" s="623">
        <v>-7.1187929999999996E-2</v>
      </c>
      <c r="U86" s="623">
        <v>0.2791918699999999</v>
      </c>
      <c r="V86" s="623">
        <v>-1.5506830000000082E-2</v>
      </c>
      <c r="W86" s="624">
        <f t="shared" si="85"/>
        <v>0.14163903999999983</v>
      </c>
      <c r="X86" s="623">
        <v>-3.4408649999999992E-2</v>
      </c>
      <c r="Y86" s="623">
        <v>-0.14686605000000008</v>
      </c>
      <c r="Z86" s="623">
        <v>-8.513249999999889E-3</v>
      </c>
      <c r="AA86" s="623">
        <v>3.5054999999895309E-3</v>
      </c>
      <c r="AB86" s="624">
        <f t="shared" si="86"/>
        <v>-0.18628245000001042</v>
      </c>
      <c r="AC86" s="623">
        <v>-1.2336979999999999E-2</v>
      </c>
      <c r="AD86" s="623">
        <v>-3.0465709999999993E-2</v>
      </c>
      <c r="AE86" s="623">
        <v>3.066572E-2</v>
      </c>
      <c r="AF86" s="623">
        <v>-1.8595119999999965E-2</v>
      </c>
      <c r="AG86" s="624">
        <f t="shared" si="87"/>
        <v>-3.0732089999999955E-2</v>
      </c>
      <c r="AH86" s="623">
        <v>0.15487825</v>
      </c>
      <c r="AI86" s="623">
        <v>0.26331450000000001</v>
      </c>
      <c r="AJ86" s="623">
        <v>-4.8038379999999881E-2</v>
      </c>
      <c r="AK86" s="623">
        <v>1.6419520000000076E-2</v>
      </c>
      <c r="AL86" s="624">
        <f t="shared" si="88"/>
        <v>0.3865738900000002</v>
      </c>
      <c r="AM86" s="623">
        <v>-2.2014999999999993E-4</v>
      </c>
      <c r="AN86" s="623">
        <v>2.0433080000000003E-2</v>
      </c>
    </row>
    <row r="87" spans="2:40" s="7" customFormat="1" ht="13.5" customHeight="1">
      <c r="B87" s="443" t="s">
        <v>1019</v>
      </c>
      <c r="C87" s="428" t="s">
        <v>148</v>
      </c>
      <c r="D87" s="625">
        <v>-4.1346397999705982</v>
      </c>
      <c r="E87" s="625">
        <v>-8.5408201648940185</v>
      </c>
      <c r="F87" s="625">
        <v>-4.2208283283698753</v>
      </c>
      <c r="G87" s="625">
        <v>-91.407438984173183</v>
      </c>
      <c r="H87" s="626">
        <f t="shared" si="82"/>
        <v>-108.30372727740767</v>
      </c>
      <c r="I87" s="625">
        <v>-3.463224704285718</v>
      </c>
      <c r="J87" s="625">
        <v>-4.0853038201040119</v>
      </c>
      <c r="K87" s="625">
        <v>-1.4046171022562437</v>
      </c>
      <c r="L87" s="625">
        <v>-0.60166645329265833</v>
      </c>
      <c r="M87" s="626">
        <f t="shared" si="83"/>
        <v>-9.5548120799386318</v>
      </c>
      <c r="N87" s="625">
        <v>-0.10280741387709436</v>
      </c>
      <c r="O87" s="625">
        <v>-0.77898826620364825</v>
      </c>
      <c r="P87" s="625">
        <v>4.9544290100000117</v>
      </c>
      <c r="Q87" s="625">
        <v>7.1001248700807551</v>
      </c>
      <c r="R87" s="626">
        <f t="shared" si="84"/>
        <v>11.172758200000025</v>
      </c>
      <c r="S87" s="625">
        <v>-1.7158487200000212</v>
      </c>
      <c r="T87" s="625">
        <v>4.9775153600000452</v>
      </c>
      <c r="U87" s="625">
        <v>7.433113529999952</v>
      </c>
      <c r="V87" s="625">
        <v>-8.4209796200000309</v>
      </c>
      <c r="W87" s="626">
        <f t="shared" si="85"/>
        <v>2.2738005499999456</v>
      </c>
      <c r="X87" s="625">
        <v>2.09315111</v>
      </c>
      <c r="Y87" s="625">
        <v>1.7849018799999827</v>
      </c>
      <c r="Z87" s="625">
        <v>2.565617440000004</v>
      </c>
      <c r="AA87" s="625">
        <v>-26.760122469999974</v>
      </c>
      <c r="AB87" s="626">
        <f t="shared" si="86"/>
        <v>-20.316452039999987</v>
      </c>
      <c r="AC87" s="625">
        <v>-1.0281855200000003</v>
      </c>
      <c r="AD87" s="625">
        <v>2.0061595500000031</v>
      </c>
      <c r="AE87" s="625">
        <v>0.21530872999999529</v>
      </c>
      <c r="AF87" s="625">
        <v>-1.1636022600000029</v>
      </c>
      <c r="AG87" s="626">
        <f t="shared" si="87"/>
        <v>2.9680499999995114E-2</v>
      </c>
      <c r="AH87" s="625">
        <v>-0.1251541299999992</v>
      </c>
      <c r="AI87" s="625">
        <v>0.93438162000000047</v>
      </c>
      <c r="AJ87" s="625">
        <v>-0.35557814000000548</v>
      </c>
      <c r="AK87" s="625">
        <f>+AK82+(SUM(AK84:AK86))</f>
        <v>-1.2541317399999969</v>
      </c>
      <c r="AL87" s="626">
        <f t="shared" si="88"/>
        <v>-0.8004823900000011</v>
      </c>
      <c r="AM87" s="625">
        <f>+AM82+SUM(AM84:AM86)</f>
        <v>-0.45646163000000001</v>
      </c>
      <c r="AN87" s="625">
        <f>+AN82+SUM(AN84:AN86)</f>
        <v>-0.68928637000000237</v>
      </c>
    </row>
    <row r="88" spans="2:40">
      <c r="B88" s="3" t="s">
        <v>149</v>
      </c>
      <c r="C88" s="427" t="s">
        <v>150</v>
      </c>
      <c r="D88" s="623">
        <v>0</v>
      </c>
      <c r="E88" s="623">
        <v>0</v>
      </c>
      <c r="F88" s="623">
        <v>0</v>
      </c>
      <c r="G88" s="623">
        <v>0</v>
      </c>
      <c r="H88" s="624">
        <f t="shared" si="82"/>
        <v>0</v>
      </c>
      <c r="I88" s="623">
        <v>0</v>
      </c>
      <c r="J88" s="623">
        <v>0</v>
      </c>
      <c r="K88" s="623">
        <v>0</v>
      </c>
      <c r="L88" s="623">
        <v>0</v>
      </c>
      <c r="M88" s="624">
        <f t="shared" si="83"/>
        <v>0</v>
      </c>
      <c r="N88" s="623">
        <v>0</v>
      </c>
      <c r="O88" s="623">
        <v>0</v>
      </c>
      <c r="P88" s="623">
        <v>-0.174647</v>
      </c>
      <c r="Q88" s="623">
        <v>0.35618499999999997</v>
      </c>
      <c r="R88" s="624">
        <f t="shared" si="84"/>
        <v>0.18153799999999998</v>
      </c>
      <c r="S88" s="623">
        <v>-0.49753516000000003</v>
      </c>
      <c r="T88" s="623">
        <v>0</v>
      </c>
      <c r="U88" s="623">
        <v>0</v>
      </c>
      <c r="V88" s="623">
        <v>0</v>
      </c>
      <c r="W88" s="624">
        <f t="shared" si="85"/>
        <v>-0.49753516000000003</v>
      </c>
      <c r="X88" s="623">
        <v>0</v>
      </c>
      <c r="Y88" s="623">
        <v>0</v>
      </c>
      <c r="Z88" s="623">
        <v>0</v>
      </c>
      <c r="AA88" s="623">
        <v>0</v>
      </c>
      <c r="AB88" s="624">
        <f t="shared" si="86"/>
        <v>0</v>
      </c>
      <c r="AC88" s="623">
        <v>0</v>
      </c>
      <c r="AD88" s="623">
        <v>0</v>
      </c>
      <c r="AE88" s="623">
        <v>0</v>
      </c>
      <c r="AF88" s="623">
        <v>0</v>
      </c>
      <c r="AG88" s="624">
        <f t="shared" si="87"/>
        <v>0</v>
      </c>
      <c r="AH88" s="623">
        <v>0</v>
      </c>
      <c r="AI88" s="623">
        <v>0</v>
      </c>
      <c r="AJ88" s="623">
        <v>0</v>
      </c>
      <c r="AK88" s="623">
        <v>0</v>
      </c>
      <c r="AL88" s="624">
        <f t="shared" si="88"/>
        <v>0</v>
      </c>
      <c r="AM88" s="623">
        <v>0</v>
      </c>
      <c r="AN88" s="623"/>
    </row>
    <row r="89" spans="2:40">
      <c r="B89" s="3" t="s">
        <v>364</v>
      </c>
      <c r="C89" s="427" t="s">
        <v>151</v>
      </c>
      <c r="D89" s="623">
        <v>-0.98020349000000007</v>
      </c>
      <c r="E89" s="623">
        <v>0.54282816999999994</v>
      </c>
      <c r="F89" s="623">
        <v>0</v>
      </c>
      <c r="G89" s="623">
        <v>-1.4763955499999997</v>
      </c>
      <c r="H89" s="624">
        <f t="shared" si="82"/>
        <v>-1.9137708699999998</v>
      </c>
      <c r="I89" s="623">
        <v>-1.3075000000000001E-4</v>
      </c>
      <c r="J89" s="623">
        <v>-0.51500379000000007</v>
      </c>
      <c r="K89" s="623">
        <v>0</v>
      </c>
      <c r="L89" s="623">
        <v>-3.1655597499999995</v>
      </c>
      <c r="M89" s="624">
        <f t="shared" si="83"/>
        <v>-3.6806942899999995</v>
      </c>
      <c r="N89" s="623">
        <v>-3.8568910000000005E-2</v>
      </c>
      <c r="O89" s="623">
        <v>-1.10924975</v>
      </c>
      <c r="P89" s="623">
        <v>-1.77120634</v>
      </c>
      <c r="Q89" s="623">
        <v>-1.4651640000000001</v>
      </c>
      <c r="R89" s="624">
        <f t="shared" si="84"/>
        <v>-4.3841890000000001</v>
      </c>
      <c r="S89" s="623">
        <v>-5.4019010000000006E-2</v>
      </c>
      <c r="T89" s="623">
        <v>-0.30222308999999992</v>
      </c>
      <c r="U89" s="623">
        <v>-1.7742773000000003</v>
      </c>
      <c r="V89" s="623">
        <v>-2.1460707999999991</v>
      </c>
      <c r="W89" s="624">
        <f t="shared" si="85"/>
        <v>-4.2765901999999993</v>
      </c>
      <c r="X89" s="623">
        <v>-0.95264229000000011</v>
      </c>
      <c r="Y89" s="623">
        <v>1.5360350000000023E-2</v>
      </c>
      <c r="Z89" s="623">
        <v>0.90070395000000003</v>
      </c>
      <c r="AA89" s="623">
        <v>-0.34415068000000004</v>
      </c>
      <c r="AB89" s="624">
        <f t="shared" si="86"/>
        <v>-0.3807286700000001</v>
      </c>
      <c r="AC89" s="623">
        <v>-0.28902907</v>
      </c>
      <c r="AD89" s="623">
        <v>-0.70255461999999991</v>
      </c>
      <c r="AE89" s="623">
        <v>-0.04</v>
      </c>
      <c r="AF89" s="623">
        <v>0.28674502000000002</v>
      </c>
      <c r="AG89" s="624">
        <f t="shared" si="87"/>
        <v>-0.74483866999999992</v>
      </c>
      <c r="AH89" s="623">
        <v>0</v>
      </c>
      <c r="AI89" s="623">
        <v>0.23</v>
      </c>
      <c r="AJ89" s="623">
        <v>-0.43</v>
      </c>
      <c r="AK89" s="623">
        <v>-4.1273089999999957E-2</v>
      </c>
      <c r="AL89" s="624">
        <f t="shared" si="88"/>
        <v>-0.24127308999999994</v>
      </c>
      <c r="AM89" s="623">
        <v>-3.2149009999999999E-2</v>
      </c>
      <c r="AN89" s="623">
        <v>-6.984303E-2</v>
      </c>
    </row>
    <row r="90" spans="2:40" s="7" customFormat="1" ht="13.5" customHeight="1">
      <c r="B90" s="443" t="s">
        <v>452</v>
      </c>
      <c r="C90" s="428" t="s">
        <v>153</v>
      </c>
      <c r="D90" s="625">
        <v>-5.1148432899705973</v>
      </c>
      <c r="E90" s="625">
        <v>-7.9979919948940186</v>
      </c>
      <c r="F90" s="625">
        <v>-4.2208283283698753</v>
      </c>
      <c r="G90" s="625">
        <v>-92.883834534173189</v>
      </c>
      <c r="H90" s="626">
        <f t="shared" si="82"/>
        <v>-110.21749814740768</v>
      </c>
      <c r="I90" s="625">
        <v>-3.4633554542857179</v>
      </c>
      <c r="J90" s="625">
        <v>-4.6003076101040117</v>
      </c>
      <c r="K90" s="625">
        <v>-1.4046171022562437</v>
      </c>
      <c r="L90" s="625">
        <v>-3.7672262032926573</v>
      </c>
      <c r="M90" s="626">
        <f t="shared" si="83"/>
        <v>-13.23550636993863</v>
      </c>
      <c r="N90" s="625">
        <v>-0.14137632387709437</v>
      </c>
      <c r="O90" s="625">
        <v>-1.8882380162036483</v>
      </c>
      <c r="P90" s="625">
        <v>3.0085756700000115</v>
      </c>
      <c r="Q90" s="625">
        <v>5.9911458700807536</v>
      </c>
      <c r="R90" s="626">
        <f t="shared" si="84"/>
        <v>6.9701072000000224</v>
      </c>
      <c r="S90" s="625">
        <v>-2.2674028900000214</v>
      </c>
      <c r="T90" s="625">
        <v>4.6752922700000452</v>
      </c>
      <c r="U90" s="625">
        <v>5.6588362299999515</v>
      </c>
      <c r="V90" s="625">
        <v>-10.567050420000029</v>
      </c>
      <c r="W90" s="626">
        <f t="shared" si="85"/>
        <v>-2.5003248100000537</v>
      </c>
      <c r="X90" s="625">
        <v>1.14050882</v>
      </c>
      <c r="Y90" s="625">
        <v>1.8002622299999826</v>
      </c>
      <c r="Z90" s="625">
        <v>3.4663213900000041</v>
      </c>
      <c r="AA90" s="625">
        <v>-27.104273149999973</v>
      </c>
      <c r="AB90" s="626">
        <f t="shared" si="86"/>
        <v>-20.697180709999984</v>
      </c>
      <c r="AC90" s="625">
        <v>-1.3172145900000003</v>
      </c>
      <c r="AD90" s="625">
        <v>1.3036049300000032</v>
      </c>
      <c r="AE90" s="625">
        <v>0.17530872999999528</v>
      </c>
      <c r="AF90" s="625">
        <v>-0.87685724000000287</v>
      </c>
      <c r="AG90" s="626">
        <f t="shared" si="87"/>
        <v>-0.7151581700000047</v>
      </c>
      <c r="AH90" s="625">
        <v>-0.1251541299999992</v>
      </c>
      <c r="AI90" s="625">
        <v>1.1643816200000006</v>
      </c>
      <c r="AJ90" s="625">
        <v>-0.78557814000000548</v>
      </c>
      <c r="AK90" s="625">
        <f>+AK87+AK89</f>
        <v>-1.295404829999997</v>
      </c>
      <c r="AL90" s="626">
        <f t="shared" si="88"/>
        <v>-1.0417554800000011</v>
      </c>
      <c r="AM90" s="625">
        <f>+AM87+AM89</f>
        <v>-0.48861063999999998</v>
      </c>
      <c r="AN90" s="625">
        <f>+AN87+AN89</f>
        <v>-0.7591294000000024</v>
      </c>
    </row>
    <row r="91" spans="2:40" s="475" customFormat="1">
      <c r="B91" s="474" t="s">
        <v>366</v>
      </c>
      <c r="C91" s="430" t="s">
        <v>367</v>
      </c>
      <c r="D91" s="473">
        <v>-0.10222200794832613</v>
      </c>
      <c r="E91" s="473">
        <v>-0.16667325524524348</v>
      </c>
      <c r="F91" s="473">
        <v>-8.7446308752945956E-2</v>
      </c>
      <c r="G91" s="473">
        <v>-2.0665892420275527</v>
      </c>
      <c r="H91" s="460">
        <f>+H90/H74</f>
        <v>-0.5763434339951311</v>
      </c>
      <c r="I91" s="473">
        <v>-8.1460014464480562E-2</v>
      </c>
      <c r="J91" s="473">
        <v>-0.20168082829856099</v>
      </c>
      <c r="K91" s="473">
        <v>-5.5992906392507931E-2</v>
      </c>
      <c r="L91" s="473">
        <v>-0.14227759119239711</v>
      </c>
      <c r="M91" s="460">
        <f>+M90/M74</f>
        <v>-0.11323093996840099</v>
      </c>
      <c r="N91" s="473">
        <v>-4.1209541027358515E-3</v>
      </c>
      <c r="O91" s="473">
        <v>-5.92671099960521E-2</v>
      </c>
      <c r="P91" s="473">
        <v>9.7103893149454099E-2</v>
      </c>
      <c r="Q91" s="473">
        <v>0.17391926183927192</v>
      </c>
      <c r="R91" s="460">
        <f>+R90/R74</f>
        <v>5.2965383239873133E-2</v>
      </c>
      <c r="S91" s="473">
        <v>-4.9433446680066676E-2</v>
      </c>
      <c r="T91" s="473">
        <v>0.1384748808185679</v>
      </c>
      <c r="U91" s="473">
        <v>0.18243259706025908</v>
      </c>
      <c r="V91" s="473">
        <v>-0.35095177847530579</v>
      </c>
      <c r="W91" s="460">
        <f>+W90/W74</f>
        <v>-1.7763160412431596E-2</v>
      </c>
      <c r="X91" s="473">
        <v>3.6133043838152919E-2</v>
      </c>
      <c r="Y91" s="473">
        <v>4.9974339194349807E-2</v>
      </c>
      <c r="Z91" s="473">
        <v>0.12372072487343731</v>
      </c>
      <c r="AA91" s="473">
        <v>-1.6179512980769912</v>
      </c>
      <c r="AB91" s="460">
        <f>+AB90/AB74</f>
        <v>-0.18420842305107968</v>
      </c>
      <c r="AC91" s="473">
        <v>-0.1272440339783365</v>
      </c>
      <c r="AD91" s="473">
        <v>7.4875844891464816E-2</v>
      </c>
      <c r="AE91" s="473">
        <v>2.1010943570090448E-2</v>
      </c>
      <c r="AF91" s="473">
        <v>-0.19102413735450388</v>
      </c>
      <c r="AG91" s="460">
        <f>+AG90/AG74</f>
        <v>-1.7573146715499782E-2</v>
      </c>
      <c r="AH91" s="473">
        <f>+AH90/AH74</f>
        <v>-2.8179933577258467E-2</v>
      </c>
      <c r="AI91" s="473">
        <f t="shared" ref="AI91:AJ91" si="89">+AI90/AI74</f>
        <v>0.17130944689248806</v>
      </c>
      <c r="AJ91" s="473">
        <f t="shared" si="89"/>
        <v>-0.15908092488165387</v>
      </c>
      <c r="AK91" s="473">
        <f>+AK90/AK74</f>
        <v>-0.46002193792904483</v>
      </c>
      <c r="AL91" s="460">
        <f>+AL90/AL74</f>
        <v>-5.4851199133416434E-2</v>
      </c>
      <c r="AM91" s="473">
        <f>+AM90/AM74</f>
        <v>-0.22533016537518152</v>
      </c>
      <c r="AN91" s="473">
        <f>+AN90/AN74</f>
        <v>-0.29893098332092433</v>
      </c>
    </row>
    <row r="92" spans="2:40">
      <c r="D92" s="623"/>
      <c r="E92" s="623"/>
      <c r="F92" s="623"/>
      <c r="G92" s="623"/>
      <c r="H92" s="623"/>
      <c r="I92" s="623"/>
      <c r="J92" s="623"/>
      <c r="K92" s="623"/>
      <c r="L92" s="623"/>
      <c r="M92" s="623"/>
      <c r="N92" s="623"/>
      <c r="O92" s="623"/>
      <c r="P92" s="623"/>
      <c r="Q92" s="623"/>
      <c r="R92" s="623"/>
      <c r="S92" s="623"/>
      <c r="T92" s="623"/>
      <c r="U92" s="623"/>
      <c r="V92" s="623"/>
      <c r="W92" s="623"/>
      <c r="X92" s="623"/>
      <c r="Y92" s="623"/>
      <c r="Z92" s="623"/>
      <c r="AA92" s="623"/>
      <c r="AB92" s="623"/>
      <c r="AC92" s="623"/>
      <c r="AD92" s="623"/>
      <c r="AE92" s="623"/>
      <c r="AF92" s="623"/>
      <c r="AG92" s="623"/>
      <c r="AH92" s="623"/>
      <c r="AI92" s="623"/>
      <c r="AJ92" s="623"/>
      <c r="AK92" s="623"/>
      <c r="AL92" s="623"/>
      <c r="AM92" s="623"/>
      <c r="AN92" s="623"/>
    </row>
    <row r="93" spans="2:40">
      <c r="B93" s="3" t="s">
        <v>156</v>
      </c>
      <c r="C93" s="427" t="s">
        <v>157</v>
      </c>
      <c r="D93" s="623">
        <v>-2.6330358572612567</v>
      </c>
      <c r="E93" s="623">
        <v>-5.8689186392109391</v>
      </c>
      <c r="F93" s="623">
        <v>-0.99194066480948351</v>
      </c>
      <c r="G93" s="623">
        <v>-90.235101576765146</v>
      </c>
      <c r="H93" s="624">
        <f t="shared" ref="H93:H94" si="90">+SUM(D93:G93)</f>
        <v>-99.728996738046831</v>
      </c>
      <c r="I93" s="623">
        <v>-3.4633554542857179</v>
      </c>
      <c r="J93" s="623">
        <v>-1.3530299178440131</v>
      </c>
      <c r="K93" s="623">
        <v>-1.4046171022562408</v>
      </c>
      <c r="L93" s="623">
        <v>1.3659209884384174</v>
      </c>
      <c r="M93" s="624">
        <f t="shared" ref="M93:M94" si="91">+SUM(I93:L93)</f>
        <v>-4.8550814859475544</v>
      </c>
      <c r="N93" s="623">
        <v>2.0081897813033427</v>
      </c>
      <c r="O93" s="623">
        <v>-0.34406713616471141</v>
      </c>
      <c r="P93" s="623">
        <v>3.9233312597040975</v>
      </c>
      <c r="Q93" s="623">
        <v>-6.0074930121637458</v>
      </c>
      <c r="R93" s="624">
        <f t="shared" ref="R93:R94" si="92">+SUM(N93:Q93)</f>
        <v>-0.42003910732101701</v>
      </c>
      <c r="S93" s="623">
        <v>-2.2888970000000208</v>
      </c>
      <c r="T93" s="623">
        <v>4.5621527300000428</v>
      </c>
      <c r="U93" s="623">
        <v>5.6737955299999481</v>
      </c>
      <c r="V93" s="623">
        <v>-10.19044097000002</v>
      </c>
      <c r="W93" s="624">
        <f t="shared" ref="W93:W94" si="93">+SUM(S93:V93)</f>
        <v>-2.2433897100000504</v>
      </c>
      <c r="X93" s="623">
        <v>1.3164550299999986</v>
      </c>
      <c r="Y93" s="623">
        <v>2.0349663099999873</v>
      </c>
      <c r="Z93" s="623">
        <v>3.4262581400000043</v>
      </c>
      <c r="AA93" s="623">
        <v>-27.096837129999965</v>
      </c>
      <c r="AB93" s="624">
        <f t="shared" ref="AB93:AB94" si="94">+SUM(X93:AA93)</f>
        <v>-20.319157649999976</v>
      </c>
      <c r="AC93" s="623">
        <v>-1.0063338300000002</v>
      </c>
      <c r="AD93" s="623">
        <v>1.333638250000003</v>
      </c>
      <c r="AE93" s="623">
        <v>-5.8110600000051971E-3</v>
      </c>
      <c r="AF93" s="623">
        <v>-0.77507785999999368</v>
      </c>
      <c r="AG93" s="624">
        <f t="shared" ref="AG93:AG94" si="95">+SUM(AC93:AF93)</f>
        <v>-0.45358449999999606</v>
      </c>
      <c r="AH93" s="623">
        <v>-0.19192796999999912</v>
      </c>
      <c r="AI93" s="623">
        <v>0.98809236999999972</v>
      </c>
      <c r="AJ93" s="623">
        <v>-0.82506055000000478</v>
      </c>
      <c r="AK93" s="623">
        <v>0.174939449999995</v>
      </c>
      <c r="AL93" s="624">
        <f t="shared" ref="AL93:AL94" si="96">+SUM(AH93:AK93)</f>
        <v>0.14604329999999077</v>
      </c>
      <c r="AM93" s="623">
        <v>-0.54308161999999993</v>
      </c>
      <c r="AN93" s="623">
        <v>-0.70401160000000251</v>
      </c>
    </row>
    <row r="94" spans="2:40" s="7" customFormat="1" ht="13.5" customHeight="1">
      <c r="B94" s="443" t="s">
        <v>1032</v>
      </c>
      <c r="C94" s="428" t="s">
        <v>161</v>
      </c>
      <c r="D94" s="625">
        <v>-5.1148432899705947</v>
      </c>
      <c r="E94" s="625">
        <v>-8.0853094248940156</v>
      </c>
      <c r="F94" s="625">
        <v>-4.0664065883698974</v>
      </c>
      <c r="G94" s="625">
        <v>-92.883834534173133</v>
      </c>
      <c r="H94" s="626">
        <f t="shared" si="90"/>
        <v>-110.15039383740765</v>
      </c>
      <c r="I94" s="625">
        <v>-3.4633554542857179</v>
      </c>
      <c r="J94" s="625">
        <v>-4.6003076101040126</v>
      </c>
      <c r="K94" s="625">
        <v>-1.4046171022562408</v>
      </c>
      <c r="L94" s="625">
        <v>-3.7672262032926529</v>
      </c>
      <c r="M94" s="626">
        <f t="shared" si="91"/>
        <v>-13.235506369938625</v>
      </c>
      <c r="N94" s="625">
        <v>-0.14137632387709687</v>
      </c>
      <c r="O94" s="625">
        <v>-1.8882380162036458</v>
      </c>
      <c r="P94" s="625">
        <v>3.0085756700000017</v>
      </c>
      <c r="Q94" s="625">
        <v>5.9911458700807607</v>
      </c>
      <c r="R94" s="626">
        <f t="shared" si="92"/>
        <v>6.9701072000000197</v>
      </c>
      <c r="S94" s="625">
        <v>-2.2674028900000209</v>
      </c>
      <c r="T94" s="625">
        <v>4.6752922700000425</v>
      </c>
      <c r="U94" s="625">
        <v>5.658836229999948</v>
      </c>
      <c r="V94" s="625">
        <v>-10.567050420000021</v>
      </c>
      <c r="W94" s="626">
        <f t="shared" si="93"/>
        <v>-2.5003248100000501</v>
      </c>
      <c r="X94" s="625">
        <v>1.1405088199999986</v>
      </c>
      <c r="Y94" s="625">
        <v>1.8002622299999873</v>
      </c>
      <c r="Z94" s="625">
        <v>3.4663213900000045</v>
      </c>
      <c r="AA94" s="625">
        <v>-27.104273149999965</v>
      </c>
      <c r="AB94" s="626">
        <f t="shared" si="94"/>
        <v>-20.697180709999977</v>
      </c>
      <c r="AC94" s="625">
        <v>-1.3172145900000003</v>
      </c>
      <c r="AD94" s="625">
        <v>1.303604930000003</v>
      </c>
      <c r="AE94" s="625">
        <v>0.17765673999999473</v>
      </c>
      <c r="AF94" s="625"/>
      <c r="AG94" s="626">
        <f t="shared" si="95"/>
        <v>0.16404707999999743</v>
      </c>
      <c r="AH94" s="625">
        <v>-0.12515412999999909</v>
      </c>
      <c r="AI94" s="625">
        <v>1.1594048499999996</v>
      </c>
      <c r="AJ94" s="625">
        <v>-0.78114803000000477</v>
      </c>
      <c r="AK94" s="625">
        <v>1.2188519699999949</v>
      </c>
      <c r="AL94" s="626">
        <f t="shared" si="96"/>
        <v>1.4719546599999909</v>
      </c>
      <c r="AM94" s="625">
        <f>+AM90</f>
        <v>-0.48861063999999998</v>
      </c>
      <c r="AN94" s="625">
        <f>+AN90</f>
        <v>-0.7591294000000024</v>
      </c>
    </row>
    <row r="95" spans="2:40">
      <c r="D95" s="623"/>
      <c r="E95" s="623"/>
      <c r="F95" s="623"/>
      <c r="G95" s="623"/>
      <c r="H95" s="623"/>
      <c r="I95" s="623"/>
      <c r="J95" s="623"/>
      <c r="K95" s="623"/>
      <c r="L95" s="623"/>
      <c r="M95" s="623"/>
      <c r="N95" s="623"/>
      <c r="O95" s="623"/>
      <c r="P95" s="623"/>
      <c r="Q95" s="623"/>
      <c r="R95" s="623"/>
      <c r="S95" s="623"/>
      <c r="T95" s="623"/>
      <c r="U95" s="623"/>
      <c r="V95" s="623"/>
      <c r="W95" s="623"/>
      <c r="X95" s="623"/>
      <c r="Y95" s="623"/>
      <c r="Z95" s="623"/>
      <c r="AA95" s="623"/>
      <c r="AB95" s="623"/>
      <c r="AC95" s="623"/>
      <c r="AD95" s="623"/>
      <c r="AE95" s="623"/>
      <c r="AF95" s="623"/>
      <c r="AG95" s="623"/>
      <c r="AH95" s="623"/>
      <c r="AI95" s="623"/>
      <c r="AJ95" s="623"/>
      <c r="AK95" s="623"/>
      <c r="AL95" s="623"/>
      <c r="AM95" s="623"/>
      <c r="AN95" s="623"/>
    </row>
    <row r="96" spans="2:40" s="7" customFormat="1" ht="13.5" customHeight="1">
      <c r="B96" s="443" t="s">
        <v>162</v>
      </c>
      <c r="C96" s="428" t="s">
        <v>162</v>
      </c>
      <c r="D96" s="625">
        <v>12.075815031455488</v>
      </c>
      <c r="E96" s="625">
        <v>9.1586765671836723</v>
      </c>
      <c r="F96" s="625">
        <v>11.184372358383722</v>
      </c>
      <c r="G96" s="625">
        <v>10.090791330000005</v>
      </c>
      <c r="H96" s="626">
        <f t="shared" ref="H96" si="97">+SUM(D96:G96)</f>
        <v>42.509655287022881</v>
      </c>
      <c r="I96" s="625">
        <v>11.544993615714283</v>
      </c>
      <c r="J96" s="625">
        <v>9.2985563056102727</v>
      </c>
      <c r="K96" s="625">
        <v>13.32175964562019</v>
      </c>
      <c r="L96" s="625">
        <v>14.094916601163336</v>
      </c>
      <c r="M96" s="626">
        <f t="shared" ref="M96" si="98">+SUM(I96:L96)</f>
        <v>48.260226168108076</v>
      </c>
      <c r="N96" s="625">
        <v>13.320420070000001</v>
      </c>
      <c r="O96" s="625">
        <v>13.748614160971638</v>
      </c>
      <c r="P96" s="625">
        <v>18.718083407742135</v>
      </c>
      <c r="Q96" s="625">
        <v>12.224733801249101</v>
      </c>
      <c r="R96" s="626">
        <f t="shared" ref="R96" si="99">+SUM(N96:Q96)</f>
        <v>58.011851439962875</v>
      </c>
      <c r="S96" s="625">
        <v>9.3897834732133703</v>
      </c>
      <c r="T96" s="625">
        <v>15.655067742480966</v>
      </c>
      <c r="U96" s="625">
        <v>18.718551989999956</v>
      </c>
      <c r="V96" s="625">
        <v>4.8393970099999706</v>
      </c>
      <c r="W96" s="626">
        <f t="shared" ref="W96" si="100">+SUM(S96:V96)</f>
        <v>48.602800215694259</v>
      </c>
      <c r="X96" s="625">
        <v>8.9043662400000017</v>
      </c>
      <c r="Y96" s="625">
        <v>10.026615909999986</v>
      </c>
      <c r="Z96" s="625">
        <v>9.9900358700000034</v>
      </c>
      <c r="AA96" s="625">
        <v>2.7032833400000484</v>
      </c>
      <c r="AB96" s="626">
        <f t="shared" ref="AB96" si="101">+SUM(X96:AA96)</f>
        <v>31.62430136000004</v>
      </c>
      <c r="AC96" s="625">
        <v>-0.5225116900000002</v>
      </c>
      <c r="AD96" s="625">
        <v>3.2425372600000029</v>
      </c>
      <c r="AE96" s="625">
        <v>1.2728174999999915</v>
      </c>
      <c r="AF96" s="625">
        <v>0.33164956000000556</v>
      </c>
      <c r="AG96" s="626">
        <f t="shared" ref="AG96" si="102">+SUM(AC96:AF96)</f>
        <v>4.3244926299999999</v>
      </c>
      <c r="AH96" s="625">
        <v>-0.11341428999999881</v>
      </c>
      <c r="AI96" s="625">
        <v>1.6784490099999998</v>
      </c>
      <c r="AJ96" s="625">
        <v>0.91240895999999494</v>
      </c>
      <c r="AK96" s="625">
        <v>-1.0007512399999969</v>
      </c>
      <c r="AL96" s="626">
        <f t="shared" ref="AL96" si="103">+SUM(AH96:AK96)</f>
        <v>1.476692439999999</v>
      </c>
      <c r="AM96" s="625">
        <v>-0.49259816000000023</v>
      </c>
      <c r="AN96" s="625">
        <v>-0.43120392000000241</v>
      </c>
    </row>
    <row r="97" spans="2:40" s="485" customFormat="1">
      <c r="B97" s="481" t="s">
        <v>404</v>
      </c>
      <c r="C97" s="482" t="s">
        <v>164</v>
      </c>
      <c r="D97" s="483">
        <v>0.24133956607203405</v>
      </c>
      <c r="E97" s="483">
        <v>0.19086121093461567</v>
      </c>
      <c r="F97" s="483">
        <v>0.23171567341068872</v>
      </c>
      <c r="G97" s="483">
        <v>0.22451184224581752</v>
      </c>
      <c r="H97" s="484">
        <f>+H96/H74</f>
        <v>0.2222892110407452</v>
      </c>
      <c r="I97" s="483">
        <v>0.27154456403389315</v>
      </c>
      <c r="J97" s="483">
        <v>0.4076554649470247</v>
      </c>
      <c r="K97" s="483">
        <v>0.53105151547885854</v>
      </c>
      <c r="L97" s="483">
        <v>0.53232555568828932</v>
      </c>
      <c r="M97" s="484">
        <f>+M96/M74</f>
        <v>0.41287054830889997</v>
      </c>
      <c r="N97" s="483">
        <v>0.38827462924663836</v>
      </c>
      <c r="O97" s="483">
        <v>0.4315349128548126</v>
      </c>
      <c r="P97" s="483">
        <v>0.60413929066572392</v>
      </c>
      <c r="Q97" s="483">
        <v>0.35487646687296948</v>
      </c>
      <c r="R97" s="484">
        <f>+R96/R74</f>
        <v>0.44082821910862574</v>
      </c>
      <c r="S97" s="483">
        <v>0.20471410824587069</v>
      </c>
      <c r="T97" s="483">
        <v>0.46367874234451611</v>
      </c>
      <c r="U97" s="483">
        <v>0.60345871729587086</v>
      </c>
      <c r="V97" s="483">
        <v>0.16072554969483738</v>
      </c>
      <c r="W97" s="484">
        <f t="shared" ref="W97:AN97" si="104">+W96/W74</f>
        <v>0.34529087311849038</v>
      </c>
      <c r="X97" s="483">
        <f t="shared" si="104"/>
        <v>0.28210378566023619</v>
      </c>
      <c r="Y97" s="483">
        <f t="shared" si="104"/>
        <v>0.27833362057360306</v>
      </c>
      <c r="Z97" s="483">
        <f t="shared" si="104"/>
        <v>0.35656661350378677</v>
      </c>
      <c r="AA97" s="483">
        <f t="shared" si="104"/>
        <v>0.16136868031168686</v>
      </c>
      <c r="AB97" s="484">
        <f t="shared" si="104"/>
        <v>0.28146165244636967</v>
      </c>
      <c r="AC97" s="483">
        <f t="shared" si="104"/>
        <v>-5.0475067419681434E-2</v>
      </c>
      <c r="AD97" s="483">
        <f t="shared" si="104"/>
        <v>0.18624332521859591</v>
      </c>
      <c r="AE97" s="483">
        <f t="shared" si="104"/>
        <v>0.15254857340831882</v>
      </c>
      <c r="AF97" s="483">
        <f t="shared" si="104"/>
        <v>7.2250154543973003E-2</v>
      </c>
      <c r="AG97" s="484">
        <f t="shared" si="104"/>
        <v>0.1062631270185825</v>
      </c>
      <c r="AH97" s="483">
        <f t="shared" si="104"/>
        <v>-2.5536569659442451E-2</v>
      </c>
      <c r="AI97" s="483">
        <f t="shared" si="104"/>
        <v>0.24694152381101994</v>
      </c>
      <c r="AJ97" s="483">
        <f t="shared" si="104"/>
        <v>0.18476438413511112</v>
      </c>
      <c r="AK97" s="483">
        <f t="shared" si="104"/>
        <v>-0.35538506121649582</v>
      </c>
      <c r="AL97" s="484">
        <f t="shared" si="104"/>
        <v>7.7751787862205879E-2</v>
      </c>
      <c r="AM97" s="483">
        <f t="shared" si="104"/>
        <v>-0.22716907035898806</v>
      </c>
      <c r="AN97" s="483">
        <f t="shared" si="104"/>
        <v>-0.16980005229337383</v>
      </c>
    </row>
    <row r="98" spans="2:40">
      <c r="D98" s="622"/>
      <c r="E98" s="622"/>
      <c r="F98" s="622"/>
      <c r="G98" s="622"/>
      <c r="H98" s="620"/>
      <c r="I98" s="620"/>
      <c r="J98" s="620"/>
      <c r="K98" s="620"/>
      <c r="L98" s="620"/>
      <c r="M98" s="620"/>
      <c r="N98" s="620"/>
      <c r="O98" s="620"/>
      <c r="P98" s="620"/>
      <c r="Q98" s="620"/>
      <c r="R98" s="620"/>
      <c r="S98" s="620"/>
      <c r="T98" s="620"/>
      <c r="U98" s="620"/>
      <c r="V98" s="620"/>
      <c r="W98" s="620"/>
      <c r="X98" s="620"/>
      <c r="Y98" s="620"/>
      <c r="Z98" s="620"/>
      <c r="AA98" s="620"/>
      <c r="AB98" s="620"/>
      <c r="AC98" s="620"/>
      <c r="AD98" s="620"/>
      <c r="AE98" s="620"/>
      <c r="AF98" s="620"/>
      <c r="AG98" s="620"/>
      <c r="AH98" s="620"/>
      <c r="AI98" s="620"/>
      <c r="AJ98" s="620"/>
      <c r="AK98" s="620"/>
      <c r="AL98" s="620"/>
      <c r="AM98" s="620"/>
      <c r="AN98" s="620"/>
    </row>
    <row r="99" spans="2:40">
      <c r="B99" s="3" t="s">
        <v>165</v>
      </c>
      <c r="C99" s="427" t="s">
        <v>165</v>
      </c>
      <c r="D99" s="620">
        <v>8.7807528858722552</v>
      </c>
      <c r="E99" s="620">
        <v>8.8377028020325827</v>
      </c>
      <c r="F99" s="620">
        <v>8.3130147699999988</v>
      </c>
      <c r="G99" s="620">
        <v>8.8954824600000002</v>
      </c>
      <c r="H99" s="621">
        <f t="shared" ref="H99" si="105">+SUM(D99:G99)</f>
        <v>34.826952917904833</v>
      </c>
      <c r="I99" s="620">
        <v>7.6376891100000002</v>
      </c>
      <c r="J99" s="620">
        <v>6.8734203557142841</v>
      </c>
      <c r="K99" s="620">
        <v>7.2662772442857175</v>
      </c>
      <c r="L99" s="620">
        <v>7.5464438999999928</v>
      </c>
      <c r="M99" s="621">
        <f t="shared" ref="M99" si="106">+SUM(I99:L99)</f>
        <v>29.323830609999995</v>
      </c>
      <c r="N99" s="620">
        <v>6.5929491938770965</v>
      </c>
      <c r="O99" s="620">
        <v>6.3598531070945281</v>
      </c>
      <c r="P99" s="620">
        <v>6.5940788275509803</v>
      </c>
      <c r="Q99" s="620">
        <v>6.5604252412491206</v>
      </c>
      <c r="R99" s="621">
        <f t="shared" ref="R99" si="107">+SUM(N99:Q99)</f>
        <v>26.107306369771727</v>
      </c>
      <c r="S99" s="620">
        <v>6.4375887032133914</v>
      </c>
      <c r="T99" s="620">
        <v>6.6910307924809258</v>
      </c>
      <c r="U99" s="620">
        <v>6.6507766100000012</v>
      </c>
      <c r="V99" s="620">
        <v>6.6974154500000047</v>
      </c>
      <c r="W99" s="621">
        <f t="shared" ref="W99" si="108">+SUM(S99:V99)</f>
        <v>26.476811555694322</v>
      </c>
      <c r="X99" s="620">
        <v>1.207847180000001</v>
      </c>
      <c r="Y99" s="620">
        <v>2.8375941099999986</v>
      </c>
      <c r="Z99" s="620">
        <v>1.6047958900000001</v>
      </c>
      <c r="AA99" s="620">
        <v>1.4052052200000027</v>
      </c>
      <c r="AB99" s="621">
        <f t="shared" ref="AB99" si="109">+SUM(X99:AA99)</f>
        <v>7.0554424000000022</v>
      </c>
      <c r="AC99" s="620">
        <v>0.53769132999999991</v>
      </c>
      <c r="AD99" s="620">
        <v>0.68441726999999997</v>
      </c>
      <c r="AE99" s="620">
        <v>0.97</v>
      </c>
      <c r="AF99" s="620">
        <v>1.2</v>
      </c>
      <c r="AG99" s="621">
        <f t="shared" ref="AG99" si="110">+SUM(AC99:AF99)</f>
        <v>3.3921086000000003</v>
      </c>
      <c r="AH99" s="620">
        <v>0.79878300000000002</v>
      </c>
      <c r="AI99" s="620">
        <v>0.88</v>
      </c>
      <c r="AJ99" s="620">
        <v>0.64</v>
      </c>
      <c r="AK99" s="620">
        <v>0.36972828000000035</v>
      </c>
      <c r="AL99" s="621">
        <f t="shared" ref="AL99" si="111">+SUM(AH99:AK99)</f>
        <v>2.6885112800000006</v>
      </c>
      <c r="AM99" s="620">
        <v>0.21836278999999997</v>
      </c>
      <c r="AN99" s="620">
        <v>0.21836278000000006</v>
      </c>
    </row>
  </sheetData>
  <mergeCells count="4">
    <mergeCell ref="B2:C2"/>
    <mergeCell ref="B4:C4"/>
    <mergeCell ref="B33:C33"/>
    <mergeCell ref="B68:C68"/>
  </mergeCells>
  <phoneticPr fontId="41" type="noConversion"/>
  <hyperlinks>
    <hyperlink ref="B1" location="Contenido!A1" display="Volver a contenido" xr:uid="{8EDB259E-337D-440E-89D4-F5A6FCE868D6}"/>
  </hyperlinks>
  <pageMargins left="0.7" right="0.7" top="0.75" bottom="0.75" header="0.511811023622047" footer="0.511811023622047"/>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5752D"/>
  </sheetPr>
  <dimension ref="B1:P47"/>
  <sheetViews>
    <sheetView showGridLines="0" zoomScaleNormal="100" workbookViewId="0">
      <pane xSplit="3" ySplit="3" topLeftCell="F4" activePane="bottomRight" state="frozen"/>
      <selection pane="topRight" activeCell="D1" sqref="D1"/>
      <selection pane="bottomLeft" activeCell="A4" sqref="A4"/>
      <selection pane="bottomRight" activeCell="B2" sqref="B2:C2"/>
    </sheetView>
  </sheetViews>
  <sheetFormatPr baseColWidth="10" defaultColWidth="11.453125" defaultRowHeight="14.5"/>
  <cols>
    <col min="1" max="1" width="10.6328125" style="632" customWidth="1"/>
    <col min="2" max="2" width="39.453125" style="632" customWidth="1"/>
    <col min="3" max="3" width="38" style="632" customWidth="1"/>
    <col min="4" max="9" width="12.26953125" style="631" customWidth="1"/>
    <col min="10" max="10" width="13.6328125" style="631" bestFit="1" customWidth="1"/>
    <col min="11" max="11" width="12.26953125" style="631" customWidth="1"/>
    <col min="12" max="12" width="12.7265625" style="631" bestFit="1" customWidth="1"/>
    <col min="13" max="13" width="12.7265625" style="632" bestFit="1" customWidth="1"/>
    <col min="14" max="16" width="12.26953125" style="632" customWidth="1"/>
    <col min="17" max="16384" width="11.453125" style="632"/>
  </cols>
  <sheetData>
    <row r="1" spans="2:16" ht="13.5" customHeight="1">
      <c r="B1" s="340" t="s">
        <v>31</v>
      </c>
      <c r="C1" s="340"/>
    </row>
    <row r="2" spans="2:16" ht="18" customHeight="1">
      <c r="B2" s="826" t="s">
        <v>264</v>
      </c>
      <c r="C2" s="826"/>
    </row>
    <row r="3" spans="2:16" s="637" customFormat="1" ht="13.5" customHeight="1">
      <c r="B3" s="634" t="s">
        <v>265</v>
      </c>
      <c r="C3" s="635" t="s">
        <v>266</v>
      </c>
      <c r="D3" s="636">
        <v>2013</v>
      </c>
      <c r="E3" s="636" t="s">
        <v>267</v>
      </c>
      <c r="F3" s="636">
        <v>2015</v>
      </c>
      <c r="G3" s="636">
        <v>2016</v>
      </c>
      <c r="H3" s="636">
        <v>2017</v>
      </c>
      <c r="I3" s="636">
        <v>2018</v>
      </c>
      <c r="J3" s="636">
        <v>2019</v>
      </c>
      <c r="K3" s="636">
        <v>2020</v>
      </c>
      <c r="L3" s="636">
        <v>2021</v>
      </c>
      <c r="M3" s="636">
        <v>2022</v>
      </c>
      <c r="N3" s="636">
        <v>2023</v>
      </c>
      <c r="O3" s="636">
        <v>2024</v>
      </c>
      <c r="P3" s="636">
        <v>2025</v>
      </c>
    </row>
    <row r="4" spans="2:16" s="641" customFormat="1" ht="16" customHeight="1">
      <c r="B4" s="565" t="s">
        <v>110</v>
      </c>
      <c r="C4" s="638" t="s">
        <v>111</v>
      </c>
      <c r="D4" s="639"/>
      <c r="E4" s="639"/>
      <c r="F4" s="639"/>
      <c r="G4" s="639"/>
      <c r="H4" s="639"/>
      <c r="I4" s="639"/>
      <c r="J4" s="639"/>
      <c r="K4" s="639"/>
      <c r="L4" s="639"/>
      <c r="M4" s="640"/>
      <c r="N4" s="640"/>
      <c r="O4" s="640"/>
      <c r="P4" s="640"/>
    </row>
    <row r="5" spans="2:16" s="645" customFormat="1" ht="16" customHeight="1">
      <c r="B5" s="642" t="s">
        <v>162</v>
      </c>
      <c r="C5" s="643" t="s">
        <v>162</v>
      </c>
      <c r="D5" s="644">
        <v>864562.95713300002</v>
      </c>
      <c r="E5" s="644">
        <v>905093.460399676</v>
      </c>
      <c r="F5" s="644">
        <v>683542.67984400003</v>
      </c>
      <c r="G5" s="644">
        <v>1031375.15445019</v>
      </c>
      <c r="H5" s="644">
        <v>1123683</v>
      </c>
      <c r="I5" s="644">
        <v>1135052.21311959</v>
      </c>
      <c r="J5" s="644">
        <v>1262429.1960434399</v>
      </c>
      <c r="K5" s="644">
        <v>1236089.1457177801</v>
      </c>
      <c r="L5" s="644">
        <v>1368464.492814</v>
      </c>
      <c r="M5" s="644">
        <v>1780789.7543490001</v>
      </c>
      <c r="N5" s="644">
        <v>1848301.63322242</v>
      </c>
      <c r="O5" s="644">
        <v>1490165.471656</v>
      </c>
      <c r="P5" s="644">
        <v>1665456.1110940001</v>
      </c>
    </row>
    <row r="6" spans="2:16" s="645" customFormat="1" ht="16" customHeight="1">
      <c r="B6" s="646" t="s">
        <v>268</v>
      </c>
      <c r="C6" s="647" t="s">
        <v>269</v>
      </c>
      <c r="D6" s="648">
        <v>76156.137177485594</v>
      </c>
      <c r="E6" s="648">
        <v>50240.869200717403</v>
      </c>
      <c r="F6" s="648">
        <v>56213.496260929103</v>
      </c>
      <c r="G6" s="648">
        <v>-272080</v>
      </c>
      <c r="H6" s="648">
        <v>-50254</v>
      </c>
      <c r="I6" s="648">
        <v>91866.072700424993</v>
      </c>
      <c r="J6" s="648">
        <v>67759.778581639097</v>
      </c>
      <c r="K6" s="648">
        <v>-72018.564868763002</v>
      </c>
      <c r="L6" s="648">
        <v>44575.364543051401</v>
      </c>
      <c r="M6" s="648">
        <v>30644.0312969472</v>
      </c>
      <c r="N6" s="648">
        <v>25202.0407990391</v>
      </c>
      <c r="O6" s="648">
        <v>144836.38402826499</v>
      </c>
      <c r="P6" s="648">
        <v>-289943.12751861801</v>
      </c>
    </row>
    <row r="7" spans="2:16" s="645" customFormat="1" ht="16" customHeight="1">
      <c r="B7" s="649" t="s">
        <v>270</v>
      </c>
      <c r="C7" s="643" t="s">
        <v>271</v>
      </c>
      <c r="D7" s="650"/>
      <c r="E7" s="650"/>
      <c r="F7" s="650"/>
      <c r="G7" s="650"/>
      <c r="H7" s="650"/>
      <c r="I7" s="650"/>
      <c r="J7" s="650"/>
      <c r="K7" s="650">
        <v>26557.601798</v>
      </c>
      <c r="L7" s="650">
        <v>-174550.97111799999</v>
      </c>
      <c r="M7" s="650">
        <v>-183768.14751400001</v>
      </c>
      <c r="N7" s="650">
        <v>233597.396439</v>
      </c>
      <c r="O7" s="650">
        <v>-38532.492422000003</v>
      </c>
      <c r="P7" s="650">
        <v>98015.841570000004</v>
      </c>
    </row>
    <row r="8" spans="2:16" s="645" customFormat="1" ht="16" customHeight="1">
      <c r="B8" s="646" t="s">
        <v>272</v>
      </c>
      <c r="C8" s="647" t="s">
        <v>273</v>
      </c>
      <c r="D8" s="648">
        <v>-278222.94772113999</v>
      </c>
      <c r="E8" s="648">
        <v>-277159.49837483099</v>
      </c>
      <c r="F8" s="648">
        <v>-364713.67572587501</v>
      </c>
      <c r="G8" s="648">
        <v>-250860.05311936399</v>
      </c>
      <c r="H8" s="648">
        <v>-220262</v>
      </c>
      <c r="I8" s="648">
        <v>-194373.351953395</v>
      </c>
      <c r="J8" s="648">
        <v>-245564.21310135</v>
      </c>
      <c r="K8" s="648">
        <v>-295656.253991868</v>
      </c>
      <c r="L8" s="648">
        <v>-227767.329503455</v>
      </c>
      <c r="M8" s="648">
        <v>-341036.46431940497</v>
      </c>
      <c r="N8" s="648">
        <v>-344444.17883755203</v>
      </c>
      <c r="O8" s="648">
        <v>-162835.44240131101</v>
      </c>
      <c r="P8" s="648">
        <v>-180896.15139637401</v>
      </c>
    </row>
    <row r="9" spans="2:16" s="645" customFormat="1" ht="16" customHeight="1">
      <c r="B9" s="651" t="s">
        <v>274</v>
      </c>
      <c r="C9" s="652" t="s">
        <v>275</v>
      </c>
      <c r="D9" s="653">
        <v>662496.14658934495</v>
      </c>
      <c r="E9" s="653">
        <v>678174.83122556203</v>
      </c>
      <c r="F9" s="653">
        <v>375042.500379053</v>
      </c>
      <c r="G9" s="653">
        <v>508435.10133082903</v>
      </c>
      <c r="H9" s="653">
        <v>853166</v>
      </c>
      <c r="I9" s="653">
        <v>1032544.9338666199</v>
      </c>
      <c r="J9" s="653">
        <v>1084624.7615237299</v>
      </c>
      <c r="K9" s="653">
        <v>894971.92865514697</v>
      </c>
      <c r="L9" s="653">
        <f>SUM(L5:L8)</f>
        <v>1010721.5567355964</v>
      </c>
      <c r="M9" s="653">
        <f>SUM(M5:M8)</f>
        <v>1286629.1738125423</v>
      </c>
      <c r="N9" s="653">
        <f>SUM(N5:N8)</f>
        <v>1762656.8916229072</v>
      </c>
      <c r="O9" s="653">
        <f>SUM(O5:O8)</f>
        <v>1433633.9208609541</v>
      </c>
      <c r="P9" s="653">
        <f>SUM(P5:P8)</f>
        <v>1292632.673749008</v>
      </c>
    </row>
    <row r="10" spans="2:16" s="645" customFormat="1" ht="16" customHeight="1">
      <c r="B10" s="654"/>
      <c r="C10" s="655"/>
      <c r="D10" s="656"/>
      <c r="E10" s="656"/>
      <c r="F10" s="656"/>
      <c r="G10" s="657"/>
      <c r="H10" s="657"/>
      <c r="I10" s="657"/>
      <c r="J10" s="657"/>
      <c r="K10" s="657"/>
      <c r="L10" s="657"/>
      <c r="M10" s="657"/>
      <c r="N10" s="657"/>
      <c r="O10" s="657"/>
      <c r="P10" s="657"/>
    </row>
    <row r="11" spans="2:16" s="645" customFormat="1" ht="16" customHeight="1">
      <c r="B11" s="646" t="s">
        <v>276</v>
      </c>
      <c r="C11" s="647" t="s">
        <v>277</v>
      </c>
      <c r="D11" s="648">
        <v>-313624.56373979902</v>
      </c>
      <c r="E11" s="648">
        <v>-2122211.17065736</v>
      </c>
      <c r="F11" s="648">
        <v>-286402.13214560598</v>
      </c>
      <c r="G11" s="648">
        <v>-371544.09742649499</v>
      </c>
      <c r="H11" s="648">
        <v>-516531</v>
      </c>
      <c r="I11" s="648">
        <v>-618481.501225846</v>
      </c>
      <c r="J11" s="648">
        <v>-1732809.8245901901</v>
      </c>
      <c r="K11" s="648">
        <v>-771719.73926320602</v>
      </c>
      <c r="L11" s="648">
        <v>-1051641</v>
      </c>
      <c r="M11" s="648">
        <v>-1230314.8983988699</v>
      </c>
      <c r="N11" s="648">
        <v>-904849.70272853202</v>
      </c>
      <c r="O11" s="648">
        <v>-899291.17418818094</v>
      </c>
      <c r="P11" s="648">
        <v>-241932.54866422701</v>
      </c>
    </row>
    <row r="12" spans="2:16" s="645" customFormat="1" ht="16" customHeight="1">
      <c r="B12" s="651" t="s">
        <v>278</v>
      </c>
      <c r="C12" s="652" t="s">
        <v>279</v>
      </c>
      <c r="D12" s="653">
        <v>-313624.56373979902</v>
      </c>
      <c r="E12" s="653">
        <v>-2122211.17065736</v>
      </c>
      <c r="F12" s="653">
        <v>-286402.13214560598</v>
      </c>
      <c r="G12" s="653">
        <v>-371544.09742649499</v>
      </c>
      <c r="H12" s="653">
        <v>-516531</v>
      </c>
      <c r="I12" s="653">
        <v>-618481.501225846</v>
      </c>
      <c r="J12" s="653">
        <v>-1732809.8245901901</v>
      </c>
      <c r="K12" s="653">
        <v>-771719.73926320602</v>
      </c>
      <c r="L12" s="653">
        <f>+L11</f>
        <v>-1051641</v>
      </c>
      <c r="M12" s="653">
        <f>+M11</f>
        <v>-1230314.8983988699</v>
      </c>
      <c r="N12" s="653">
        <f>+N11</f>
        <v>-904849.70272853202</v>
      </c>
      <c r="O12" s="653">
        <f>+O11</f>
        <v>-899291.17418818094</v>
      </c>
      <c r="P12" s="653">
        <f>+P11</f>
        <v>-241932.54866422701</v>
      </c>
    </row>
    <row r="13" spans="2:16" s="645" customFormat="1" ht="16" customHeight="1">
      <c r="B13" s="658"/>
      <c r="C13" s="655"/>
      <c r="D13" s="656"/>
      <c r="E13" s="656"/>
      <c r="F13" s="656"/>
      <c r="G13" s="656"/>
      <c r="H13" s="656"/>
      <c r="I13" s="656"/>
      <c r="J13" s="656"/>
      <c r="K13" s="656"/>
      <c r="L13" s="656"/>
      <c r="M13" s="656"/>
      <c r="N13" s="656"/>
      <c r="O13" s="656"/>
      <c r="P13" s="656"/>
    </row>
    <row r="14" spans="2:16" s="663" customFormat="1" ht="16" customHeight="1">
      <c r="B14" s="659" t="s">
        <v>280</v>
      </c>
      <c r="C14" s="647" t="s">
        <v>281</v>
      </c>
      <c r="D14" s="660">
        <v>105444.41069999999</v>
      </c>
      <c r="E14" s="660">
        <v>107425.900922</v>
      </c>
      <c r="F14" s="660">
        <v>0</v>
      </c>
      <c r="G14" s="661"/>
      <c r="H14" s="662"/>
      <c r="I14" s="662"/>
      <c r="J14" s="662"/>
      <c r="K14" s="662"/>
      <c r="L14" s="662"/>
      <c r="M14" s="662"/>
      <c r="N14" s="662"/>
      <c r="O14" s="662"/>
      <c r="P14" s="662"/>
    </row>
    <row r="15" spans="2:16" s="663" customFormat="1" ht="16" customHeight="1">
      <c r="B15" s="664" t="s">
        <v>282</v>
      </c>
      <c r="C15" s="643" t="s">
        <v>283</v>
      </c>
      <c r="D15" s="665">
        <v>0</v>
      </c>
      <c r="E15" s="665">
        <v>0</v>
      </c>
      <c r="F15" s="665">
        <v>4269.0943079999997</v>
      </c>
      <c r="G15" s="666"/>
      <c r="H15" s="667"/>
      <c r="I15" s="667"/>
      <c r="J15" s="667"/>
      <c r="K15" s="667"/>
      <c r="L15" s="667"/>
      <c r="M15" s="667"/>
      <c r="N15" s="667"/>
      <c r="O15" s="667"/>
      <c r="P15" s="667"/>
    </row>
    <row r="16" spans="2:16" s="663" customFormat="1" ht="16" customHeight="1">
      <c r="B16" s="659" t="s">
        <v>284</v>
      </c>
      <c r="C16" s="647" t="s">
        <v>285</v>
      </c>
      <c r="D16" s="660">
        <v>34005.350602999999</v>
      </c>
      <c r="E16" s="660">
        <v>59809.582992000003</v>
      </c>
      <c r="F16" s="660">
        <v>320757.00664476398</v>
      </c>
      <c r="G16" s="661"/>
      <c r="H16" s="662"/>
      <c r="I16" s="662"/>
      <c r="J16" s="662"/>
      <c r="K16" s="662"/>
      <c r="L16" s="662"/>
      <c r="M16" s="662"/>
      <c r="N16" s="662"/>
      <c r="O16" s="662"/>
      <c r="P16" s="662"/>
    </row>
    <row r="17" spans="2:16" s="645" customFormat="1" ht="16" customHeight="1">
      <c r="B17" s="668" t="s">
        <v>286</v>
      </c>
      <c r="C17" s="652" t="s">
        <v>287</v>
      </c>
      <c r="D17" s="653">
        <v>139449.76130300001</v>
      </c>
      <c r="E17" s="653">
        <v>167235.48391400001</v>
      </c>
      <c r="F17" s="653">
        <v>325026.10095276398</v>
      </c>
      <c r="G17" s="669" t="s">
        <v>138</v>
      </c>
      <c r="H17" s="669" t="s">
        <v>138</v>
      </c>
      <c r="I17" s="669" t="s">
        <v>138</v>
      </c>
      <c r="J17" s="669" t="s">
        <v>138</v>
      </c>
      <c r="K17" s="669"/>
      <c r="L17" s="669"/>
      <c r="M17" s="669"/>
      <c r="N17" s="669"/>
      <c r="O17" s="669"/>
      <c r="P17" s="669"/>
    </row>
    <row r="18" spans="2:16" s="645" customFormat="1" ht="16" customHeight="1">
      <c r="B18" s="651" t="s">
        <v>288</v>
      </c>
      <c r="C18" s="652" t="s">
        <v>289</v>
      </c>
      <c r="D18" s="653">
        <v>488321.34415254602</v>
      </c>
      <c r="E18" s="653">
        <v>-1276800.8555178</v>
      </c>
      <c r="F18" s="653">
        <v>413666.46918621199</v>
      </c>
      <c r="G18" s="653">
        <v>136891.00390433401</v>
      </c>
      <c r="H18" s="653">
        <v>336635</v>
      </c>
      <c r="I18" s="653">
        <v>414063.432640769</v>
      </c>
      <c r="J18" s="653">
        <v>-648185.06306645996</v>
      </c>
      <c r="K18" s="653">
        <f t="shared" ref="K18:P18" si="0">+K9+K12</f>
        <v>123252.18939194095</v>
      </c>
      <c r="L18" s="653">
        <f t="shared" si="0"/>
        <v>-40919.443264403613</v>
      </c>
      <c r="M18" s="653">
        <f t="shared" si="0"/>
        <v>56314.27541367244</v>
      </c>
      <c r="N18" s="653">
        <f t="shared" si="0"/>
        <v>857807.18889437523</v>
      </c>
      <c r="O18" s="653">
        <f t="shared" si="0"/>
        <v>534342.74667277315</v>
      </c>
      <c r="P18" s="653">
        <f t="shared" si="0"/>
        <v>1050700.1250847811</v>
      </c>
    </row>
    <row r="19" spans="2:16" s="645" customFormat="1" ht="16" customHeight="1">
      <c r="B19" s="658"/>
      <c r="C19" s="655"/>
      <c r="D19" s="656"/>
      <c r="E19" s="656"/>
      <c r="F19" s="656"/>
      <c r="G19" s="656"/>
      <c r="H19" s="656"/>
      <c r="I19" s="656"/>
      <c r="J19" s="656"/>
      <c r="K19" s="656"/>
      <c r="L19" s="656"/>
      <c r="M19" s="656"/>
      <c r="N19" s="656"/>
      <c r="O19" s="656"/>
      <c r="P19" s="656"/>
    </row>
    <row r="20" spans="2:16" s="645" customFormat="1" ht="16" customHeight="1">
      <c r="B20" s="670" t="s">
        <v>290</v>
      </c>
      <c r="C20" s="647" t="s">
        <v>291</v>
      </c>
      <c r="D20" s="671">
        <v>-91098.807912761593</v>
      </c>
      <c r="E20" s="671">
        <v>582140.03808787605</v>
      </c>
      <c r="F20" s="671">
        <v>-101765.77541628</v>
      </c>
      <c r="G20" s="671">
        <v>-393382.67714923498</v>
      </c>
      <c r="H20" s="671">
        <v>-338492.26591470197</v>
      </c>
      <c r="I20" s="671">
        <v>-687568.41769979196</v>
      </c>
      <c r="J20" s="671">
        <v>-72835.001704777693</v>
      </c>
      <c r="K20" s="671">
        <v>23722.009628244901</v>
      </c>
      <c r="L20" s="671">
        <v>42952.823609019397</v>
      </c>
      <c r="M20" s="671">
        <v>506043.397429612</v>
      </c>
      <c r="N20" s="671">
        <v>-622847.28697069804</v>
      </c>
      <c r="O20" s="671">
        <v>-93582.912323377794</v>
      </c>
      <c r="P20" s="671">
        <v>-1101247.2664332399</v>
      </c>
    </row>
    <row r="21" spans="2:16" s="645" customFormat="1" ht="16" customHeight="1">
      <c r="B21" s="649" t="s">
        <v>292</v>
      </c>
      <c r="C21" s="643" t="s">
        <v>293</v>
      </c>
      <c r="D21" s="650">
        <v>52247.214260430002</v>
      </c>
      <c r="E21" s="650">
        <v>758328.90762910002</v>
      </c>
      <c r="F21" s="650">
        <v>363273.43514383398</v>
      </c>
      <c r="G21" s="650">
        <v>167789</v>
      </c>
      <c r="H21" s="650">
        <v>58272.563183320002</v>
      </c>
      <c r="I21" s="650">
        <v>1512303.3355487899</v>
      </c>
      <c r="J21" s="650">
        <v>1023522.1744624</v>
      </c>
      <c r="K21" s="650">
        <v>183541.819584407</v>
      </c>
      <c r="L21" s="650">
        <v>220856.36363547001</v>
      </c>
      <c r="M21" s="650">
        <v>-120772.036529966</v>
      </c>
      <c r="N21" s="650">
        <v>459849.02557661902</v>
      </c>
      <c r="O21" s="650">
        <v>-440687</v>
      </c>
      <c r="P21" s="650">
        <v>394630</v>
      </c>
    </row>
    <row r="22" spans="2:16" s="645" customFormat="1" ht="16" customHeight="1">
      <c r="B22" s="646" t="s">
        <v>294</v>
      </c>
      <c r="C22" s="647" t="s">
        <v>295</v>
      </c>
      <c r="D22" s="648">
        <v>-30977.710987999999</v>
      </c>
      <c r="E22" s="648">
        <v>-181897.40024034999</v>
      </c>
      <c r="F22" s="648">
        <v>-164593.57995542701</v>
      </c>
      <c r="G22" s="648">
        <v>-48105</v>
      </c>
      <c r="H22" s="648">
        <v>-91952.599111837597</v>
      </c>
      <c r="I22" s="648">
        <v>-820970.46128647402</v>
      </c>
      <c r="J22" s="648">
        <v>-139657.26621469599</v>
      </c>
      <c r="K22" s="672" t="s">
        <v>138</v>
      </c>
      <c r="L22" s="672" t="s">
        <v>138</v>
      </c>
      <c r="M22" s="672" t="s">
        <v>138</v>
      </c>
      <c r="N22" s="672" t="s">
        <v>138</v>
      </c>
      <c r="O22" s="672" t="s">
        <v>138</v>
      </c>
      <c r="P22" s="672" t="s">
        <v>138</v>
      </c>
    </row>
    <row r="23" spans="2:16" s="645" customFormat="1" ht="16" customHeight="1">
      <c r="B23" s="649" t="s">
        <v>296</v>
      </c>
      <c r="C23" s="643" t="s">
        <v>297</v>
      </c>
      <c r="D23" s="650">
        <v>39183.205943380002</v>
      </c>
      <c r="E23" s="650">
        <v>31098.8816261717</v>
      </c>
      <c r="F23" s="650">
        <v>19627.8230660751</v>
      </c>
      <c r="G23" s="650">
        <v>44162.174371859699</v>
      </c>
      <c r="H23" s="650">
        <v>12879.900592554401</v>
      </c>
      <c r="I23" s="650">
        <v>27699.631300835201</v>
      </c>
      <c r="J23" s="673" t="s">
        <v>138</v>
      </c>
      <c r="K23" s="673" t="s">
        <v>138</v>
      </c>
      <c r="L23" s="673" t="s">
        <v>138</v>
      </c>
      <c r="M23" s="673" t="s">
        <v>138</v>
      </c>
      <c r="N23" s="673" t="s">
        <v>138</v>
      </c>
      <c r="O23" s="673" t="s">
        <v>138</v>
      </c>
      <c r="P23" s="673" t="s">
        <v>138</v>
      </c>
    </row>
    <row r="24" spans="2:16" s="645" customFormat="1" ht="16" customHeight="1">
      <c r="B24" s="646" t="s">
        <v>298</v>
      </c>
      <c r="C24" s="647" t="s">
        <v>299</v>
      </c>
      <c r="D24" s="648">
        <v>-304142.56753559498</v>
      </c>
      <c r="E24" s="648">
        <v>-344033.75349989801</v>
      </c>
      <c r="F24" s="648">
        <v>-519209.54918507102</v>
      </c>
      <c r="G24" s="648">
        <v>-122758</v>
      </c>
      <c r="H24" s="648">
        <v>-171446.73837830601</v>
      </c>
      <c r="I24" s="648">
        <v>-209079.660850785</v>
      </c>
      <c r="J24" s="648">
        <v>-245929.91312099999</v>
      </c>
      <c r="K24" s="648">
        <v>-310807.71678698203</v>
      </c>
      <c r="L24" s="648">
        <v>-408042.019746251</v>
      </c>
      <c r="M24" s="648">
        <v>-392118.16586291301</v>
      </c>
      <c r="N24" s="648">
        <v>-411374.53881098999</v>
      </c>
      <c r="O24" s="648">
        <v>-353623.48738215503</v>
      </c>
      <c r="P24" s="648">
        <v>-266901.61736303702</v>
      </c>
    </row>
    <row r="25" spans="2:16" s="645" customFormat="1" ht="16" customHeight="1">
      <c r="B25" s="674" t="s">
        <v>300</v>
      </c>
      <c r="C25" s="643" t="s">
        <v>301</v>
      </c>
      <c r="D25" s="650"/>
      <c r="E25" s="650"/>
      <c r="F25" s="650"/>
      <c r="G25" s="650">
        <v>-19836.927845336399</v>
      </c>
      <c r="H25" s="650">
        <v>1285.4852714941401</v>
      </c>
      <c r="I25" s="650">
        <v>35735.605379660701</v>
      </c>
      <c r="J25" s="650">
        <v>23135.415818533402</v>
      </c>
      <c r="K25" s="650">
        <v>7429.0532913898396</v>
      </c>
      <c r="L25" s="650">
        <v>27816.168798340899</v>
      </c>
      <c r="M25" s="650">
        <v>23034.477592592299</v>
      </c>
      <c r="N25" s="650">
        <v>-53911.975742304501</v>
      </c>
      <c r="O25" s="650">
        <v>12781.4006333504</v>
      </c>
      <c r="P25" s="650">
        <v>-8582.6569111128592</v>
      </c>
    </row>
    <row r="26" spans="2:16" s="645" customFormat="1" ht="16" customHeight="1">
      <c r="B26" s="651" t="s">
        <v>302</v>
      </c>
      <c r="C26" s="652" t="s">
        <v>303</v>
      </c>
      <c r="D26" s="653">
        <v>-334788.66623254598</v>
      </c>
      <c r="E26" s="653">
        <v>845636.6736029</v>
      </c>
      <c r="F26" s="653">
        <v>-402667.64634686999</v>
      </c>
      <c r="G26" s="653">
        <v>-372131.43062271201</v>
      </c>
      <c r="H26" s="653">
        <v>-529453.65435747697</v>
      </c>
      <c r="I26" s="653">
        <f t="shared" ref="I26:P26" si="1">SUM(I20:I25)</f>
        <v>-141879.96760776514</v>
      </c>
      <c r="J26" s="653">
        <f t="shared" si="1"/>
        <v>588235.40924045979</v>
      </c>
      <c r="K26" s="653">
        <f t="shared" si="1"/>
        <v>-96114.834282940283</v>
      </c>
      <c r="L26" s="653">
        <f t="shared" si="1"/>
        <v>-116416.66370342067</v>
      </c>
      <c r="M26" s="653">
        <f t="shared" si="1"/>
        <v>16187.672629325298</v>
      </c>
      <c r="N26" s="653">
        <f t="shared" si="1"/>
        <v>-628284.77594737348</v>
      </c>
      <c r="O26" s="653">
        <f t="shared" si="1"/>
        <v>-875111.99907218246</v>
      </c>
      <c r="P26" s="653">
        <f t="shared" si="1"/>
        <v>-982101.54070738982</v>
      </c>
    </row>
    <row r="27" spans="2:16" s="645" customFormat="1" ht="16" customHeight="1">
      <c r="B27" s="675" t="s">
        <v>304</v>
      </c>
      <c r="C27" s="676" t="s">
        <v>305</v>
      </c>
      <c r="D27" s="657">
        <f t="shared" ref="D27:P27" si="2">+D26+D18</f>
        <v>153532.67792000005</v>
      </c>
      <c r="E27" s="657">
        <f t="shared" si="2"/>
        <v>-431164.18191489996</v>
      </c>
      <c r="F27" s="657">
        <f t="shared" si="2"/>
        <v>10998.822839341999</v>
      </c>
      <c r="G27" s="657">
        <f t="shared" si="2"/>
        <v>-235240.426718378</v>
      </c>
      <c r="H27" s="657">
        <f t="shared" si="2"/>
        <v>-192818.65435747697</v>
      </c>
      <c r="I27" s="657">
        <f t="shared" si="2"/>
        <v>272183.46503300383</v>
      </c>
      <c r="J27" s="657">
        <f t="shared" si="2"/>
        <v>-59949.653826000169</v>
      </c>
      <c r="K27" s="657">
        <f t="shared" si="2"/>
        <v>27137.355109000666</v>
      </c>
      <c r="L27" s="657">
        <f t="shared" si="2"/>
        <v>-157336.10696782428</v>
      </c>
      <c r="M27" s="657">
        <f t="shared" si="2"/>
        <v>72501.948042997741</v>
      </c>
      <c r="N27" s="657">
        <f t="shared" si="2"/>
        <v>229522.41294700175</v>
      </c>
      <c r="O27" s="657">
        <f t="shared" si="2"/>
        <v>-340769.25239940931</v>
      </c>
      <c r="P27" s="657">
        <f t="shared" si="2"/>
        <v>68598.584377391264</v>
      </c>
    </row>
    <row r="28" spans="2:16" s="645" customFormat="1" ht="16" customHeight="1">
      <c r="B28" s="649" t="s">
        <v>306</v>
      </c>
      <c r="C28" s="643" t="s">
        <v>307</v>
      </c>
      <c r="D28" s="650">
        <v>744227.28120199998</v>
      </c>
      <c r="E28" s="650">
        <v>1020667.2632798899</v>
      </c>
      <c r="F28" s="650">
        <v>589499.56264810497</v>
      </c>
      <c r="G28" s="650">
        <v>600498</v>
      </c>
      <c r="H28" s="650">
        <v>365257.435254001</v>
      </c>
      <c r="I28" s="650">
        <v>172438.222836</v>
      </c>
      <c r="J28" s="650">
        <v>444621.68786900002</v>
      </c>
      <c r="K28" s="650">
        <f>+J29</f>
        <v>384672.03404299985</v>
      </c>
      <c r="L28" s="650">
        <v>411809.38915200002</v>
      </c>
      <c r="M28" s="650">
        <v>254473.76472400001</v>
      </c>
      <c r="N28" s="650">
        <v>326975.71276700002</v>
      </c>
      <c r="O28" s="650">
        <v>556498.12571399997</v>
      </c>
      <c r="P28" s="650">
        <v>215728.38131999999</v>
      </c>
    </row>
    <row r="29" spans="2:16" s="645" customFormat="1" ht="16" customHeight="1">
      <c r="B29" s="677" t="s">
        <v>308</v>
      </c>
      <c r="C29" s="678" t="s">
        <v>309</v>
      </c>
      <c r="D29" s="679">
        <v>897759.95912200003</v>
      </c>
      <c r="E29" s="679">
        <v>589503.08136499405</v>
      </c>
      <c r="F29" s="679">
        <v>600498.38548744703</v>
      </c>
      <c r="G29" s="679">
        <v>365257.57328162203</v>
      </c>
      <c r="H29" s="679">
        <v>172438.780896524</v>
      </c>
      <c r="I29" s="679">
        <v>444621.68786900002</v>
      </c>
      <c r="J29" s="679">
        <f t="shared" ref="J29:P29" si="3">+J27+J28</f>
        <v>384672.03404299985</v>
      </c>
      <c r="K29" s="679">
        <f t="shared" si="3"/>
        <v>411809.38915200054</v>
      </c>
      <c r="L29" s="679">
        <f t="shared" si="3"/>
        <v>254473.28218417574</v>
      </c>
      <c r="M29" s="679">
        <f t="shared" si="3"/>
        <v>326975.71276699775</v>
      </c>
      <c r="N29" s="679">
        <f t="shared" si="3"/>
        <v>556498.12571400171</v>
      </c>
      <c r="O29" s="679">
        <f t="shared" si="3"/>
        <v>215728.87331459066</v>
      </c>
      <c r="P29" s="679">
        <f t="shared" si="3"/>
        <v>284326.96569739125</v>
      </c>
    </row>
    <row r="30" spans="2:16" s="645" customFormat="1" ht="13.5" customHeight="1">
      <c r="D30" s="680"/>
      <c r="E30" s="680"/>
      <c r="F30" s="680"/>
      <c r="G30" s="680"/>
      <c r="H30" s="680"/>
      <c r="I30" s="680"/>
      <c r="J30" s="680"/>
      <c r="K30" s="680"/>
      <c r="L30" s="680"/>
    </row>
    <row r="31" spans="2:16" s="645" customFormat="1" ht="13.5" customHeight="1">
      <c r="B31" s="645" t="s">
        <v>310</v>
      </c>
      <c r="C31" s="645" t="s">
        <v>311</v>
      </c>
      <c r="D31" s="680"/>
      <c r="E31" s="680"/>
      <c r="F31" s="680"/>
      <c r="G31" s="680"/>
      <c r="H31" s="680"/>
      <c r="I31" s="680"/>
      <c r="J31" s="680"/>
      <c r="K31" s="680"/>
      <c r="L31" s="680"/>
    </row>
    <row r="32" spans="2:16" s="645" customFormat="1" ht="13.5" customHeight="1">
      <c r="B32" s="645" t="s">
        <v>312</v>
      </c>
      <c r="C32" s="645" t="s">
        <v>313</v>
      </c>
      <c r="D32" s="680"/>
      <c r="E32" s="680"/>
      <c r="F32" s="680"/>
      <c r="G32" s="680"/>
      <c r="H32" s="680"/>
      <c r="I32" s="680"/>
      <c r="J32" s="680"/>
      <c r="K32" s="680"/>
      <c r="L32" s="680"/>
    </row>
    <row r="33" spans="2:12" s="645" customFormat="1" ht="13.5" customHeight="1">
      <c r="B33" s="645" t="s">
        <v>314</v>
      </c>
      <c r="C33" s="645" t="s">
        <v>315</v>
      </c>
      <c r="D33" s="680"/>
      <c r="E33" s="680"/>
      <c r="F33" s="680"/>
      <c r="G33" s="680"/>
      <c r="H33" s="680"/>
      <c r="I33" s="680"/>
      <c r="J33" s="680"/>
      <c r="K33" s="680"/>
      <c r="L33" s="680"/>
    </row>
    <row r="34" spans="2:12" s="645" customFormat="1" ht="13">
      <c r="D34" s="680"/>
      <c r="E34" s="680"/>
      <c r="F34" s="680"/>
      <c r="G34" s="680"/>
      <c r="H34" s="680"/>
      <c r="I34" s="680"/>
      <c r="J34" s="680"/>
      <c r="K34" s="680"/>
      <c r="L34" s="680"/>
    </row>
    <row r="35" spans="2:12" s="645" customFormat="1" ht="13">
      <c r="D35" s="680"/>
      <c r="E35" s="680"/>
      <c r="F35" s="680"/>
      <c r="G35" s="680"/>
      <c r="H35" s="680"/>
      <c r="I35" s="680"/>
      <c r="J35" s="680"/>
      <c r="K35" s="680"/>
      <c r="L35" s="680"/>
    </row>
    <row r="36" spans="2:12" s="645" customFormat="1" ht="13">
      <c r="D36" s="680"/>
      <c r="E36" s="680"/>
      <c r="F36" s="680"/>
      <c r="G36" s="680"/>
      <c r="H36" s="680"/>
      <c r="I36" s="680"/>
      <c r="J36" s="680"/>
      <c r="K36" s="680"/>
      <c r="L36" s="680"/>
    </row>
    <row r="37" spans="2:12" s="645" customFormat="1" ht="13">
      <c r="D37" s="680"/>
      <c r="E37" s="680"/>
      <c r="F37" s="680"/>
      <c r="G37" s="680"/>
      <c r="H37" s="680"/>
      <c r="I37" s="680"/>
      <c r="J37" s="680"/>
      <c r="K37" s="680"/>
      <c r="L37" s="680"/>
    </row>
    <row r="38" spans="2:12" s="645" customFormat="1" ht="13">
      <c r="D38" s="680"/>
      <c r="E38" s="680"/>
      <c r="F38" s="680"/>
      <c r="G38" s="680"/>
      <c r="H38" s="680"/>
      <c r="I38" s="680"/>
      <c r="J38" s="680"/>
      <c r="K38" s="680"/>
      <c r="L38" s="680"/>
    </row>
    <row r="39" spans="2:12" s="645" customFormat="1" ht="13">
      <c r="D39" s="680"/>
      <c r="E39" s="680"/>
      <c r="F39" s="680"/>
      <c r="G39" s="680"/>
      <c r="H39" s="680"/>
      <c r="I39" s="680"/>
      <c r="J39" s="680"/>
      <c r="K39" s="680"/>
      <c r="L39" s="680"/>
    </row>
    <row r="40" spans="2:12" s="645" customFormat="1" ht="13">
      <c r="D40" s="680"/>
      <c r="E40" s="680"/>
      <c r="F40" s="680"/>
      <c r="G40" s="680"/>
      <c r="H40" s="680"/>
      <c r="I40" s="680"/>
      <c r="J40" s="680"/>
      <c r="K40" s="680"/>
      <c r="L40" s="680"/>
    </row>
    <row r="41" spans="2:12" s="645" customFormat="1" ht="13">
      <c r="D41" s="680"/>
      <c r="E41" s="680"/>
      <c r="F41" s="680"/>
      <c r="G41" s="680"/>
      <c r="H41" s="680"/>
      <c r="I41" s="680"/>
      <c r="J41" s="680"/>
      <c r="K41" s="680"/>
      <c r="L41" s="680"/>
    </row>
    <row r="42" spans="2:12" s="645" customFormat="1" ht="13">
      <c r="D42" s="680"/>
      <c r="E42" s="680"/>
      <c r="F42" s="680"/>
      <c r="G42" s="680"/>
      <c r="H42" s="680"/>
      <c r="I42" s="680"/>
      <c r="J42" s="680"/>
      <c r="K42" s="680"/>
      <c r="L42" s="680"/>
    </row>
    <row r="43" spans="2:12" s="645" customFormat="1" ht="13">
      <c r="D43" s="680"/>
      <c r="E43" s="680"/>
      <c r="F43" s="680"/>
      <c r="G43" s="680"/>
      <c r="H43" s="680"/>
      <c r="I43" s="680"/>
      <c r="J43" s="680"/>
      <c r="K43" s="680"/>
      <c r="L43" s="680"/>
    </row>
    <row r="44" spans="2:12" s="645" customFormat="1" ht="13">
      <c r="D44" s="680"/>
      <c r="E44" s="680"/>
      <c r="F44" s="680"/>
      <c r="G44" s="680"/>
      <c r="H44" s="680"/>
      <c r="I44" s="680"/>
      <c r="J44" s="680"/>
      <c r="K44" s="680"/>
      <c r="L44" s="680"/>
    </row>
    <row r="45" spans="2:12" s="645" customFormat="1" ht="13">
      <c r="D45" s="680"/>
      <c r="E45" s="680"/>
      <c r="F45" s="680"/>
      <c r="G45" s="680"/>
      <c r="H45" s="680"/>
      <c r="I45" s="680"/>
      <c r="J45" s="680"/>
      <c r="K45" s="680"/>
      <c r="L45" s="680"/>
    </row>
    <row r="46" spans="2:12" s="645" customFormat="1" ht="13">
      <c r="D46" s="680"/>
      <c r="E46" s="680"/>
      <c r="F46" s="680"/>
      <c r="G46" s="680"/>
      <c r="H46" s="680"/>
      <c r="I46" s="680"/>
      <c r="J46" s="680"/>
      <c r="K46" s="680"/>
      <c r="L46" s="680"/>
    </row>
    <row r="47" spans="2:12" s="645" customFormat="1" ht="13">
      <c r="D47" s="680"/>
      <c r="E47" s="680"/>
      <c r="F47" s="680"/>
      <c r="G47" s="680"/>
      <c r="H47" s="680"/>
      <c r="I47" s="680"/>
      <c r="J47" s="680"/>
      <c r="K47" s="680"/>
      <c r="L47" s="680"/>
    </row>
  </sheetData>
  <mergeCells count="1">
    <mergeCell ref="B2:C2"/>
  </mergeCells>
  <hyperlinks>
    <hyperlink ref="B1" location="Contenido!A1" display="Volver a contenido" xr:uid="{00000000-0004-0000-0300-000000000000}"/>
  </hyperlinks>
  <pageMargins left="0.7" right="0.7" top="0.75" bottom="0.75" header="0.511811023622047" footer="0.511811023622047"/>
  <pageSetup orientation="portrait" horizontalDpi="300" verticalDpi="300"/>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5752D"/>
  </sheetPr>
  <dimension ref="B1:P216"/>
  <sheetViews>
    <sheetView showGridLines="0" zoomScaleNormal="100" workbookViewId="0">
      <pane ySplit="7" topLeftCell="A8" activePane="bottomLeft" state="frozen"/>
      <selection pane="bottomLeft" activeCell="K15" sqref="K15"/>
    </sheetView>
  </sheetViews>
  <sheetFormatPr baseColWidth="10" defaultColWidth="10.6328125" defaultRowHeight="13"/>
  <cols>
    <col min="1" max="1" width="3" style="682" customWidth="1"/>
    <col min="2" max="2" width="19.36328125" style="682" customWidth="1"/>
    <col min="3" max="3" width="27.36328125" style="682" bestFit="1" customWidth="1"/>
    <col min="4" max="4" width="15.36328125" style="682" customWidth="1"/>
    <col min="5" max="5" width="17.7265625" style="682" bestFit="1" customWidth="1"/>
    <col min="6" max="6" width="16.54296875" style="682" customWidth="1"/>
    <col min="7" max="7" width="19.54296875" style="682" bestFit="1" customWidth="1"/>
    <col min="8" max="8" width="12.7265625" style="682" bestFit="1" customWidth="1"/>
    <col min="9" max="9" width="23.90625" style="682" bestFit="1" customWidth="1"/>
    <col min="10" max="10" width="14.81640625" style="682" customWidth="1"/>
    <col min="11" max="11" width="15.7265625" style="682" customWidth="1"/>
    <col min="12" max="12" width="11.81640625" style="682" customWidth="1"/>
    <col min="13" max="13" width="10.6328125" style="682"/>
    <col min="14" max="14" width="33.54296875" style="682" customWidth="1"/>
    <col min="15" max="15" width="12.6328125" style="682" customWidth="1"/>
    <col min="16" max="16384" width="10.6328125" style="682"/>
  </cols>
  <sheetData>
    <row r="1" spans="2:16" ht="18" customHeight="1">
      <c r="B1" s="681" t="s">
        <v>31</v>
      </c>
      <c r="C1" s="828" t="s">
        <v>1052</v>
      </c>
      <c r="D1" s="828"/>
      <c r="E1" s="828"/>
      <c r="F1" s="828"/>
      <c r="H1" s="683"/>
      <c r="I1" s="684"/>
      <c r="O1" s="685"/>
    </row>
    <row r="2" spans="2:16" ht="14.25" customHeight="1">
      <c r="D2" s="489" t="s">
        <v>316</v>
      </c>
      <c r="E2" s="489" t="s">
        <v>317</v>
      </c>
      <c r="F2" s="489" t="s">
        <v>318</v>
      </c>
      <c r="H2" s="827" t="s">
        <v>319</v>
      </c>
      <c r="I2" s="827"/>
      <c r="O2" s="685"/>
    </row>
    <row r="3" spans="2:16" ht="14.25" customHeight="1">
      <c r="C3" s="490" t="s">
        <v>320</v>
      </c>
      <c r="D3" s="491">
        <v>4316593.8044689996</v>
      </c>
      <c r="E3" s="491">
        <v>187231.06633999999</v>
      </c>
      <c r="F3" s="491">
        <f>+D3-E3</f>
        <v>4129362.7381289997</v>
      </c>
      <c r="H3" s="686" t="s">
        <v>321</v>
      </c>
      <c r="I3" s="687">
        <v>0.55955065890641531</v>
      </c>
      <c r="O3" s="685"/>
    </row>
    <row r="4" spans="2:16" ht="14.25" customHeight="1">
      <c r="C4" s="492" t="s">
        <v>322</v>
      </c>
      <c r="D4" s="493">
        <v>838079.26111199998</v>
      </c>
      <c r="E4" s="493">
        <v>113611</v>
      </c>
      <c r="F4" s="493">
        <f>+D4-E4</f>
        <v>724468.26111199998</v>
      </c>
      <c r="H4" s="682" t="s">
        <v>323</v>
      </c>
      <c r="I4" s="688">
        <v>0.15551733151666808</v>
      </c>
      <c r="N4" s="689"/>
      <c r="O4" s="685"/>
    </row>
    <row r="5" spans="2:16" ht="14.25" customHeight="1">
      <c r="C5" s="494" t="s">
        <v>324</v>
      </c>
      <c r="D5" s="495">
        <f>+D4+D3</f>
        <v>5154673.0655809995</v>
      </c>
      <c r="E5" s="495">
        <f>+E4+E3</f>
        <v>300842.06634000002</v>
      </c>
      <c r="F5" s="495">
        <f>+F4+F3</f>
        <v>4853830.999241</v>
      </c>
      <c r="H5" s="686" t="s">
        <v>325</v>
      </c>
      <c r="I5" s="687">
        <v>0.28493200957691672</v>
      </c>
      <c r="N5" s="689"/>
      <c r="O5" s="685"/>
      <c r="P5" s="690"/>
    </row>
    <row r="6" spans="2:16" ht="14.25" customHeight="1">
      <c r="H6" s="690"/>
      <c r="N6" s="689"/>
      <c r="O6" s="685"/>
    </row>
    <row r="7" spans="2:16">
      <c r="B7" s="488" t="s">
        <v>326</v>
      </c>
      <c r="C7" s="488" t="s">
        <v>327</v>
      </c>
      <c r="D7" s="488" t="s">
        <v>565</v>
      </c>
      <c r="E7" s="488" t="s">
        <v>328</v>
      </c>
      <c r="F7" s="488" t="s">
        <v>1055</v>
      </c>
      <c r="G7" s="488" t="s">
        <v>329</v>
      </c>
      <c r="H7" s="488" t="s">
        <v>1054</v>
      </c>
      <c r="I7" s="630" t="s">
        <v>1053</v>
      </c>
      <c r="O7" s="685"/>
    </row>
    <row r="8" spans="2:16" ht="14.25" customHeight="1">
      <c r="B8" s="691" t="s">
        <v>330</v>
      </c>
      <c r="C8" s="691" t="s">
        <v>331</v>
      </c>
      <c r="D8" s="691" t="s">
        <v>332</v>
      </c>
      <c r="E8" s="691" t="s">
        <v>333</v>
      </c>
      <c r="F8" s="692">
        <v>47839</v>
      </c>
      <c r="G8" s="693">
        <v>76980813444</v>
      </c>
      <c r="H8" s="691" t="s">
        <v>334</v>
      </c>
      <c r="I8" s="692">
        <v>46013</v>
      </c>
    </row>
    <row r="9" spans="2:16" ht="14.25" customHeight="1">
      <c r="B9" s="694" t="s">
        <v>330</v>
      </c>
      <c r="C9" s="694" t="s">
        <v>331</v>
      </c>
      <c r="D9" s="694" t="s">
        <v>332</v>
      </c>
      <c r="E9" s="694" t="s">
        <v>333</v>
      </c>
      <c r="F9" s="695">
        <v>47839</v>
      </c>
      <c r="G9" s="696">
        <v>130000000000</v>
      </c>
      <c r="H9" s="694" t="s">
        <v>334</v>
      </c>
      <c r="I9" s="695">
        <v>46013</v>
      </c>
    </row>
    <row r="10" spans="2:16" ht="14.25" customHeight="1">
      <c r="B10" s="691" t="s">
        <v>330</v>
      </c>
      <c r="C10" s="691" t="s">
        <v>331</v>
      </c>
      <c r="D10" s="691" t="s">
        <v>332</v>
      </c>
      <c r="E10" s="691" t="s">
        <v>333</v>
      </c>
      <c r="F10" s="692">
        <v>47895</v>
      </c>
      <c r="G10" s="693">
        <v>100000000000</v>
      </c>
      <c r="H10" s="691" t="s">
        <v>335</v>
      </c>
      <c r="I10" s="692">
        <v>46069</v>
      </c>
    </row>
    <row r="11" spans="2:16" ht="14.25" customHeight="1">
      <c r="B11" s="694" t="s">
        <v>330</v>
      </c>
      <c r="C11" s="694" t="s">
        <v>331</v>
      </c>
      <c r="D11" s="694" t="s">
        <v>332</v>
      </c>
      <c r="E11" s="694" t="s">
        <v>333</v>
      </c>
      <c r="F11" s="695">
        <v>46452</v>
      </c>
      <c r="G11" s="696">
        <v>16000000000</v>
      </c>
      <c r="H11" s="694" t="s">
        <v>335</v>
      </c>
      <c r="I11" s="695">
        <v>46087</v>
      </c>
    </row>
    <row r="12" spans="2:16" ht="14.25" customHeight="1">
      <c r="B12" s="691" t="s">
        <v>330</v>
      </c>
      <c r="C12" s="691" t="s">
        <v>336</v>
      </c>
      <c r="D12" s="691" t="s">
        <v>332</v>
      </c>
      <c r="E12" s="691" t="s">
        <v>333</v>
      </c>
      <c r="F12" s="692">
        <v>46448</v>
      </c>
      <c r="G12" s="693">
        <v>44992842513</v>
      </c>
      <c r="H12" s="691" t="s">
        <v>337</v>
      </c>
      <c r="I12" s="692">
        <v>46087</v>
      </c>
    </row>
    <row r="13" spans="2:16" ht="14.25" customHeight="1">
      <c r="B13" s="694" t="s">
        <v>330</v>
      </c>
      <c r="C13" s="694" t="s">
        <v>1056</v>
      </c>
      <c r="D13" s="694" t="s">
        <v>332</v>
      </c>
      <c r="E13" s="694" t="s">
        <v>333</v>
      </c>
      <c r="F13" s="695">
        <v>47511</v>
      </c>
      <c r="G13" s="696">
        <v>40000000000</v>
      </c>
      <c r="H13" s="694" t="s">
        <v>334</v>
      </c>
      <c r="I13" s="695">
        <v>46050</v>
      </c>
    </row>
    <row r="14" spans="2:16" ht="14.25" customHeight="1">
      <c r="B14" s="691" t="s">
        <v>330</v>
      </c>
      <c r="C14" s="691" t="s">
        <v>1056</v>
      </c>
      <c r="D14" s="691" t="s">
        <v>332</v>
      </c>
      <c r="E14" s="691" t="s">
        <v>333</v>
      </c>
      <c r="F14" s="692">
        <v>47876</v>
      </c>
      <c r="G14" s="693">
        <v>40000000000</v>
      </c>
      <c r="H14" s="691" t="s">
        <v>334</v>
      </c>
      <c r="I14" s="692">
        <v>46050</v>
      </c>
    </row>
    <row r="15" spans="2:16" ht="14.25" customHeight="1">
      <c r="B15" s="694" t="s">
        <v>330</v>
      </c>
      <c r="C15" s="694" t="s">
        <v>1056</v>
      </c>
      <c r="D15" s="694" t="s">
        <v>332</v>
      </c>
      <c r="E15" s="694" t="s">
        <v>333</v>
      </c>
      <c r="F15" s="695">
        <v>48241</v>
      </c>
      <c r="G15" s="696">
        <v>40000000000</v>
      </c>
      <c r="H15" s="694" t="s">
        <v>334</v>
      </c>
      <c r="I15" s="695">
        <v>46050</v>
      </c>
    </row>
    <row r="16" spans="2:16" ht="14.25" customHeight="1">
      <c r="B16" s="691" t="s">
        <v>330</v>
      </c>
      <c r="C16" s="691" t="s">
        <v>1056</v>
      </c>
      <c r="D16" s="691" t="s">
        <v>332</v>
      </c>
      <c r="E16" s="691" t="s">
        <v>333</v>
      </c>
      <c r="F16" s="692">
        <v>48607</v>
      </c>
      <c r="G16" s="693">
        <v>40000000000</v>
      </c>
      <c r="H16" s="691" t="s">
        <v>334</v>
      </c>
      <c r="I16" s="692">
        <v>46050</v>
      </c>
    </row>
    <row r="17" spans="2:9" ht="14.25" customHeight="1">
      <c r="B17" s="694" t="s">
        <v>330</v>
      </c>
      <c r="C17" s="694" t="s">
        <v>338</v>
      </c>
      <c r="D17" s="694" t="s">
        <v>332</v>
      </c>
      <c r="E17" s="694" t="s">
        <v>333</v>
      </c>
      <c r="F17" s="695">
        <v>46415</v>
      </c>
      <c r="G17" s="696">
        <v>100000000000</v>
      </c>
      <c r="H17" s="694" t="s">
        <v>337</v>
      </c>
      <c r="I17" s="695">
        <v>46050</v>
      </c>
    </row>
    <row r="18" spans="2:9" ht="14.25" customHeight="1">
      <c r="B18" s="691" t="s">
        <v>330</v>
      </c>
      <c r="C18" s="691" t="s">
        <v>339</v>
      </c>
      <c r="D18" s="691" t="s">
        <v>332</v>
      </c>
      <c r="E18" s="691" t="s">
        <v>333</v>
      </c>
      <c r="F18" s="692">
        <v>47464</v>
      </c>
      <c r="G18" s="693">
        <v>229988512775</v>
      </c>
      <c r="H18" s="691" t="s">
        <v>334</v>
      </c>
      <c r="I18" s="692">
        <v>46003</v>
      </c>
    </row>
    <row r="19" spans="2:9" ht="14.25" customHeight="1">
      <c r="B19" s="694" t="s">
        <v>330</v>
      </c>
      <c r="C19" s="694" t="s">
        <v>339</v>
      </c>
      <c r="D19" s="694" t="s">
        <v>332</v>
      </c>
      <c r="E19" s="694" t="s">
        <v>333</v>
      </c>
      <c r="F19" s="695">
        <v>46554</v>
      </c>
      <c r="G19" s="696">
        <v>120000000000</v>
      </c>
      <c r="H19" s="694" t="s">
        <v>334</v>
      </c>
      <c r="I19" s="695">
        <v>46189</v>
      </c>
    </row>
    <row r="20" spans="2:9" ht="14.25" customHeight="1">
      <c r="B20" s="691" t="s">
        <v>330</v>
      </c>
      <c r="C20" s="691" t="s">
        <v>340</v>
      </c>
      <c r="D20" s="691" t="s">
        <v>332</v>
      </c>
      <c r="E20" s="691" t="s">
        <v>333</v>
      </c>
      <c r="F20" s="692">
        <v>47840</v>
      </c>
      <c r="G20" s="693">
        <v>75000000000</v>
      </c>
      <c r="H20" s="691" t="s">
        <v>335</v>
      </c>
      <c r="I20" s="692">
        <v>46014</v>
      </c>
    </row>
    <row r="21" spans="2:9" ht="14.25" customHeight="1">
      <c r="B21" s="694" t="s">
        <v>330</v>
      </c>
      <c r="C21" s="694" t="s">
        <v>340</v>
      </c>
      <c r="D21" s="694" t="s">
        <v>332</v>
      </c>
      <c r="E21" s="694" t="s">
        <v>333</v>
      </c>
      <c r="F21" s="695">
        <v>46254</v>
      </c>
      <c r="G21" s="696">
        <v>3333333333</v>
      </c>
      <c r="H21" s="694" t="s">
        <v>337</v>
      </c>
      <c r="I21" s="695">
        <v>45708</v>
      </c>
    </row>
    <row r="22" spans="2:9" ht="14.25" customHeight="1">
      <c r="B22" s="691" t="s">
        <v>330</v>
      </c>
      <c r="C22" s="691" t="s">
        <v>340</v>
      </c>
      <c r="D22" s="691" t="s">
        <v>332</v>
      </c>
      <c r="E22" s="691" t="s">
        <v>333</v>
      </c>
      <c r="F22" s="692">
        <v>46438</v>
      </c>
      <c r="G22" s="693">
        <v>3333333333</v>
      </c>
      <c r="H22" s="691" t="s">
        <v>337</v>
      </c>
      <c r="I22" s="692">
        <v>45708</v>
      </c>
    </row>
    <row r="23" spans="2:9" ht="14.25" customHeight="1">
      <c r="B23" s="694" t="s">
        <v>330</v>
      </c>
      <c r="C23" s="694" t="s">
        <v>340</v>
      </c>
      <c r="D23" s="694" t="s">
        <v>332</v>
      </c>
      <c r="E23" s="694" t="s">
        <v>333</v>
      </c>
      <c r="F23" s="695">
        <v>46619</v>
      </c>
      <c r="G23" s="696">
        <v>3333333333</v>
      </c>
      <c r="H23" s="694" t="s">
        <v>337</v>
      </c>
      <c r="I23" s="695">
        <v>45708</v>
      </c>
    </row>
    <row r="24" spans="2:9" ht="14.25" customHeight="1">
      <c r="B24" s="691" t="s">
        <v>330</v>
      </c>
      <c r="C24" s="691" t="s">
        <v>340</v>
      </c>
      <c r="D24" s="691" t="s">
        <v>332</v>
      </c>
      <c r="E24" s="691" t="s">
        <v>333</v>
      </c>
      <c r="F24" s="692">
        <v>46803</v>
      </c>
      <c r="G24" s="693">
        <v>3333333333</v>
      </c>
      <c r="H24" s="691" t="s">
        <v>337</v>
      </c>
      <c r="I24" s="692">
        <v>45708</v>
      </c>
    </row>
    <row r="25" spans="2:9" ht="14.25" customHeight="1">
      <c r="B25" s="694" t="s">
        <v>330</v>
      </c>
      <c r="C25" s="694" t="s">
        <v>340</v>
      </c>
      <c r="D25" s="694" t="s">
        <v>332</v>
      </c>
      <c r="E25" s="694" t="s">
        <v>333</v>
      </c>
      <c r="F25" s="695">
        <v>46985</v>
      </c>
      <c r="G25" s="696">
        <v>3333333333</v>
      </c>
      <c r="H25" s="694" t="s">
        <v>337</v>
      </c>
      <c r="I25" s="695">
        <v>45708</v>
      </c>
    </row>
    <row r="26" spans="2:9" ht="14.25" customHeight="1">
      <c r="B26" s="691" t="s">
        <v>330</v>
      </c>
      <c r="C26" s="691" t="s">
        <v>340</v>
      </c>
      <c r="D26" s="691" t="s">
        <v>332</v>
      </c>
      <c r="E26" s="691" t="s">
        <v>333</v>
      </c>
      <c r="F26" s="692">
        <v>47169</v>
      </c>
      <c r="G26" s="693">
        <v>3333333333</v>
      </c>
      <c r="H26" s="691" t="s">
        <v>337</v>
      </c>
      <c r="I26" s="692">
        <v>45708</v>
      </c>
    </row>
    <row r="27" spans="2:9" ht="14.25" customHeight="1">
      <c r="B27" s="694" t="s">
        <v>330</v>
      </c>
      <c r="C27" s="694" t="s">
        <v>340</v>
      </c>
      <c r="D27" s="694" t="s">
        <v>332</v>
      </c>
      <c r="E27" s="694" t="s">
        <v>333</v>
      </c>
      <c r="F27" s="695">
        <v>47350</v>
      </c>
      <c r="G27" s="696">
        <v>3333333333</v>
      </c>
      <c r="H27" s="694" t="s">
        <v>337</v>
      </c>
      <c r="I27" s="695">
        <v>45708</v>
      </c>
    </row>
    <row r="28" spans="2:9" ht="14.25" customHeight="1">
      <c r="B28" s="691" t="s">
        <v>330</v>
      </c>
      <c r="C28" s="691" t="s">
        <v>340</v>
      </c>
      <c r="D28" s="691" t="s">
        <v>332</v>
      </c>
      <c r="E28" s="691" t="s">
        <v>333</v>
      </c>
      <c r="F28" s="692">
        <v>47534</v>
      </c>
      <c r="G28" s="693">
        <v>3333333336</v>
      </c>
      <c r="H28" s="691" t="s">
        <v>337</v>
      </c>
      <c r="I28" s="692">
        <v>45708</v>
      </c>
    </row>
    <row r="29" spans="2:9" ht="14.25" customHeight="1">
      <c r="B29" s="694" t="s">
        <v>330</v>
      </c>
      <c r="C29" s="694" t="s">
        <v>340</v>
      </c>
      <c r="D29" s="694" t="s">
        <v>332</v>
      </c>
      <c r="E29" s="694" t="s">
        <v>333</v>
      </c>
      <c r="F29" s="695">
        <v>46353</v>
      </c>
      <c r="G29" s="696">
        <v>4250000000</v>
      </c>
      <c r="H29" s="694" t="s">
        <v>337</v>
      </c>
      <c r="I29" s="695">
        <v>45804</v>
      </c>
    </row>
    <row r="30" spans="2:9" ht="14.25" customHeight="1">
      <c r="B30" s="691" t="s">
        <v>330</v>
      </c>
      <c r="C30" s="691" t="s">
        <v>340</v>
      </c>
      <c r="D30" s="691" t="s">
        <v>332</v>
      </c>
      <c r="E30" s="691" t="s">
        <v>333</v>
      </c>
      <c r="F30" s="692">
        <v>46534</v>
      </c>
      <c r="G30" s="693">
        <v>4250000000</v>
      </c>
      <c r="H30" s="691" t="s">
        <v>337</v>
      </c>
      <c r="I30" s="692">
        <v>45804</v>
      </c>
    </row>
    <row r="31" spans="2:9" ht="14.25" customHeight="1">
      <c r="B31" s="694" t="s">
        <v>330</v>
      </c>
      <c r="C31" s="694" t="s">
        <v>340</v>
      </c>
      <c r="D31" s="694" t="s">
        <v>332</v>
      </c>
      <c r="E31" s="694" t="s">
        <v>333</v>
      </c>
      <c r="F31" s="695">
        <v>46718</v>
      </c>
      <c r="G31" s="696">
        <v>4250000000</v>
      </c>
      <c r="H31" s="694" t="s">
        <v>337</v>
      </c>
      <c r="I31" s="695">
        <v>45804</v>
      </c>
    </row>
    <row r="32" spans="2:9" ht="14.25" customHeight="1">
      <c r="B32" s="691" t="s">
        <v>330</v>
      </c>
      <c r="C32" s="691" t="s">
        <v>340</v>
      </c>
      <c r="D32" s="691" t="s">
        <v>332</v>
      </c>
      <c r="E32" s="691" t="s">
        <v>333</v>
      </c>
      <c r="F32" s="692">
        <v>46900</v>
      </c>
      <c r="G32" s="693">
        <v>4250000000</v>
      </c>
      <c r="H32" s="691" t="s">
        <v>337</v>
      </c>
      <c r="I32" s="692">
        <v>45804</v>
      </c>
    </row>
    <row r="33" spans="2:9" ht="14.25" customHeight="1">
      <c r="B33" s="694" t="s">
        <v>330</v>
      </c>
      <c r="C33" s="694" t="s">
        <v>340</v>
      </c>
      <c r="D33" s="694" t="s">
        <v>332</v>
      </c>
      <c r="E33" s="694" t="s">
        <v>333</v>
      </c>
      <c r="F33" s="695">
        <v>47084</v>
      </c>
      <c r="G33" s="696">
        <v>4250000000</v>
      </c>
      <c r="H33" s="694" t="s">
        <v>337</v>
      </c>
      <c r="I33" s="695">
        <v>45804</v>
      </c>
    </row>
    <row r="34" spans="2:9" ht="14.25" customHeight="1">
      <c r="B34" s="691" t="s">
        <v>330</v>
      </c>
      <c r="C34" s="691" t="s">
        <v>340</v>
      </c>
      <c r="D34" s="691" t="s">
        <v>332</v>
      </c>
      <c r="E34" s="691" t="s">
        <v>333</v>
      </c>
      <c r="F34" s="692">
        <v>47265</v>
      </c>
      <c r="G34" s="693">
        <v>4250000000</v>
      </c>
      <c r="H34" s="691" t="s">
        <v>337</v>
      </c>
      <c r="I34" s="692">
        <v>45804</v>
      </c>
    </row>
    <row r="35" spans="2:9" ht="14.25" customHeight="1">
      <c r="B35" s="694" t="s">
        <v>330</v>
      </c>
      <c r="C35" s="694" t="s">
        <v>340</v>
      </c>
      <c r="D35" s="694" t="s">
        <v>332</v>
      </c>
      <c r="E35" s="694" t="s">
        <v>333</v>
      </c>
      <c r="F35" s="695">
        <v>47449</v>
      </c>
      <c r="G35" s="696">
        <v>4250000000</v>
      </c>
      <c r="H35" s="694" t="s">
        <v>337</v>
      </c>
      <c r="I35" s="695">
        <v>45804</v>
      </c>
    </row>
    <row r="36" spans="2:9" ht="14.25" customHeight="1">
      <c r="B36" s="691" t="s">
        <v>330</v>
      </c>
      <c r="C36" s="691" t="s">
        <v>340</v>
      </c>
      <c r="D36" s="691" t="s">
        <v>332</v>
      </c>
      <c r="E36" s="691" t="s">
        <v>333</v>
      </c>
      <c r="F36" s="692">
        <v>47630</v>
      </c>
      <c r="G36" s="693">
        <v>4250000000</v>
      </c>
      <c r="H36" s="691" t="s">
        <v>337</v>
      </c>
      <c r="I36" s="692">
        <v>45804</v>
      </c>
    </row>
    <row r="37" spans="2:9" ht="14.25" customHeight="1">
      <c r="B37" s="694" t="s">
        <v>330</v>
      </c>
      <c r="C37" s="694" t="s">
        <v>340</v>
      </c>
      <c r="D37" s="694" t="s">
        <v>332</v>
      </c>
      <c r="E37" s="694" t="s">
        <v>333</v>
      </c>
      <c r="F37" s="695">
        <v>47244</v>
      </c>
      <c r="G37" s="696">
        <v>6875000000</v>
      </c>
      <c r="H37" s="694" t="s">
        <v>334</v>
      </c>
      <c r="I37" s="695">
        <v>46059</v>
      </c>
    </row>
    <row r="38" spans="2:9" ht="14.25" customHeight="1">
      <c r="B38" s="691" t="s">
        <v>330</v>
      </c>
      <c r="C38" s="691" t="s">
        <v>340</v>
      </c>
      <c r="D38" s="691" t="s">
        <v>332</v>
      </c>
      <c r="E38" s="691" t="s">
        <v>333</v>
      </c>
      <c r="F38" s="692">
        <v>47336</v>
      </c>
      <c r="G38" s="693">
        <v>6875000000</v>
      </c>
      <c r="H38" s="691" t="s">
        <v>334</v>
      </c>
      <c r="I38" s="692">
        <v>46059</v>
      </c>
    </row>
    <row r="39" spans="2:9" ht="14.25" customHeight="1">
      <c r="B39" s="694" t="s">
        <v>330</v>
      </c>
      <c r="C39" s="694" t="s">
        <v>340</v>
      </c>
      <c r="D39" s="694" t="s">
        <v>332</v>
      </c>
      <c r="E39" s="694" t="s">
        <v>333</v>
      </c>
      <c r="F39" s="695">
        <v>47428</v>
      </c>
      <c r="G39" s="696">
        <v>6875000000</v>
      </c>
      <c r="H39" s="694" t="s">
        <v>334</v>
      </c>
      <c r="I39" s="695">
        <v>46059</v>
      </c>
    </row>
    <row r="40" spans="2:9" ht="14.25" customHeight="1">
      <c r="B40" s="691" t="s">
        <v>330</v>
      </c>
      <c r="C40" s="691" t="s">
        <v>340</v>
      </c>
      <c r="D40" s="691" t="s">
        <v>332</v>
      </c>
      <c r="E40" s="691" t="s">
        <v>333</v>
      </c>
      <c r="F40" s="692">
        <v>47520</v>
      </c>
      <c r="G40" s="693">
        <v>6875000000</v>
      </c>
      <c r="H40" s="691" t="s">
        <v>334</v>
      </c>
      <c r="I40" s="692">
        <v>46059</v>
      </c>
    </row>
    <row r="41" spans="2:9" ht="14.25" customHeight="1">
      <c r="B41" s="694" t="s">
        <v>330</v>
      </c>
      <c r="C41" s="694" t="s">
        <v>340</v>
      </c>
      <c r="D41" s="694" t="s">
        <v>332</v>
      </c>
      <c r="E41" s="694" t="s">
        <v>333</v>
      </c>
      <c r="F41" s="695">
        <v>47609</v>
      </c>
      <c r="G41" s="696">
        <v>6875000000</v>
      </c>
      <c r="H41" s="694" t="s">
        <v>334</v>
      </c>
      <c r="I41" s="695">
        <v>46059</v>
      </c>
    </row>
    <row r="42" spans="2:9" ht="14.25" customHeight="1">
      <c r="B42" s="691" t="s">
        <v>330</v>
      </c>
      <c r="C42" s="691" t="s">
        <v>340</v>
      </c>
      <c r="D42" s="691" t="s">
        <v>332</v>
      </c>
      <c r="E42" s="691" t="s">
        <v>333</v>
      </c>
      <c r="F42" s="692">
        <v>47701</v>
      </c>
      <c r="G42" s="693">
        <v>6875000000</v>
      </c>
      <c r="H42" s="691" t="s">
        <v>334</v>
      </c>
      <c r="I42" s="692">
        <v>46059</v>
      </c>
    </row>
    <row r="43" spans="2:9" ht="14.25" customHeight="1">
      <c r="B43" s="694" t="s">
        <v>330</v>
      </c>
      <c r="C43" s="694" t="s">
        <v>340</v>
      </c>
      <c r="D43" s="694" t="s">
        <v>332</v>
      </c>
      <c r="E43" s="694" t="s">
        <v>333</v>
      </c>
      <c r="F43" s="695">
        <v>47793</v>
      </c>
      <c r="G43" s="696">
        <v>6875000000</v>
      </c>
      <c r="H43" s="694" t="s">
        <v>334</v>
      </c>
      <c r="I43" s="695">
        <v>46059</v>
      </c>
    </row>
    <row r="44" spans="2:9" ht="14.25" customHeight="1">
      <c r="B44" s="691" t="s">
        <v>330</v>
      </c>
      <c r="C44" s="691" t="s">
        <v>340</v>
      </c>
      <c r="D44" s="691" t="s">
        <v>332</v>
      </c>
      <c r="E44" s="691" t="s">
        <v>333</v>
      </c>
      <c r="F44" s="692">
        <v>47885</v>
      </c>
      <c r="G44" s="693">
        <v>6875000000</v>
      </c>
      <c r="H44" s="691" t="s">
        <v>334</v>
      </c>
      <c r="I44" s="692">
        <v>46059</v>
      </c>
    </row>
    <row r="45" spans="2:9" ht="14.25" customHeight="1">
      <c r="B45" s="694" t="s">
        <v>330</v>
      </c>
      <c r="C45" s="694" t="s">
        <v>341</v>
      </c>
      <c r="D45" s="694" t="s">
        <v>332</v>
      </c>
      <c r="E45" s="694" t="s">
        <v>333</v>
      </c>
      <c r="F45" s="695">
        <v>46233</v>
      </c>
      <c r="G45" s="696">
        <v>5472223592</v>
      </c>
      <c r="H45" s="694" t="s">
        <v>334</v>
      </c>
      <c r="I45" s="695">
        <v>46052</v>
      </c>
    </row>
    <row r="46" spans="2:9" ht="14.25" customHeight="1">
      <c r="B46" s="691" t="s">
        <v>330</v>
      </c>
      <c r="C46" s="691" t="s">
        <v>341</v>
      </c>
      <c r="D46" s="691" t="s">
        <v>332</v>
      </c>
      <c r="E46" s="691" t="s">
        <v>333</v>
      </c>
      <c r="F46" s="692">
        <v>46294</v>
      </c>
      <c r="G46" s="693">
        <v>521644591</v>
      </c>
      <c r="H46" s="691" t="s">
        <v>334</v>
      </c>
      <c r="I46" s="692">
        <v>43007</v>
      </c>
    </row>
    <row r="47" spans="2:9" ht="14.25" customHeight="1">
      <c r="B47" s="694" t="s">
        <v>330</v>
      </c>
      <c r="C47" s="694" t="s">
        <v>341</v>
      </c>
      <c r="D47" s="694" t="s">
        <v>332</v>
      </c>
      <c r="E47" s="694" t="s">
        <v>333</v>
      </c>
      <c r="F47" s="695">
        <v>46325</v>
      </c>
      <c r="G47" s="696">
        <v>5631848355</v>
      </c>
      <c r="H47" s="694" t="s">
        <v>334</v>
      </c>
      <c r="I47" s="695">
        <v>46052</v>
      </c>
    </row>
    <row r="48" spans="2:9" ht="14.25" customHeight="1">
      <c r="B48" s="691" t="s">
        <v>330</v>
      </c>
      <c r="C48" s="691" t="s">
        <v>341</v>
      </c>
      <c r="D48" s="691" t="s">
        <v>332</v>
      </c>
      <c r="E48" s="691" t="s">
        <v>333</v>
      </c>
      <c r="F48" s="692">
        <v>46385</v>
      </c>
      <c r="G48" s="693">
        <v>538629338</v>
      </c>
      <c r="H48" s="691" t="s">
        <v>334</v>
      </c>
      <c r="I48" s="692">
        <v>43007</v>
      </c>
    </row>
    <row r="49" spans="2:9" ht="14.25" customHeight="1">
      <c r="B49" s="694" t="s">
        <v>330</v>
      </c>
      <c r="C49" s="694" t="s">
        <v>341</v>
      </c>
      <c r="D49" s="694" t="s">
        <v>332</v>
      </c>
      <c r="E49" s="694" t="s">
        <v>333</v>
      </c>
      <c r="F49" s="695">
        <v>46417</v>
      </c>
      <c r="G49" s="696">
        <v>5796129371</v>
      </c>
      <c r="H49" s="694" t="s">
        <v>334</v>
      </c>
      <c r="I49" s="695">
        <v>46052</v>
      </c>
    </row>
    <row r="50" spans="2:9" ht="14.25" customHeight="1">
      <c r="B50" s="691" t="s">
        <v>330</v>
      </c>
      <c r="C50" s="691" t="s">
        <v>341</v>
      </c>
      <c r="D50" s="691" t="s">
        <v>332</v>
      </c>
      <c r="E50" s="691" t="s">
        <v>333</v>
      </c>
      <c r="F50" s="692">
        <v>46475</v>
      </c>
      <c r="G50" s="693">
        <v>556167110</v>
      </c>
      <c r="H50" s="691" t="s">
        <v>334</v>
      </c>
      <c r="I50" s="692">
        <v>43007</v>
      </c>
    </row>
    <row r="51" spans="2:9" ht="14.25" customHeight="1">
      <c r="B51" s="694" t="s">
        <v>330</v>
      </c>
      <c r="C51" s="694" t="s">
        <v>341</v>
      </c>
      <c r="D51" s="694" t="s">
        <v>332</v>
      </c>
      <c r="E51" s="694" t="s">
        <v>333</v>
      </c>
      <c r="F51" s="695">
        <v>46507</v>
      </c>
      <c r="G51" s="696">
        <v>5965202465</v>
      </c>
      <c r="H51" s="694" t="s">
        <v>334</v>
      </c>
      <c r="I51" s="695">
        <v>46052</v>
      </c>
    </row>
    <row r="52" spans="2:9" ht="14.25" customHeight="1">
      <c r="B52" s="691" t="s">
        <v>330</v>
      </c>
      <c r="C52" s="691" t="s">
        <v>341</v>
      </c>
      <c r="D52" s="691" t="s">
        <v>332</v>
      </c>
      <c r="E52" s="691" t="s">
        <v>333</v>
      </c>
      <c r="F52" s="692">
        <v>46567</v>
      </c>
      <c r="G52" s="693">
        <v>574275911</v>
      </c>
      <c r="H52" s="691" t="s">
        <v>334</v>
      </c>
      <c r="I52" s="692">
        <v>43007</v>
      </c>
    </row>
    <row r="53" spans="2:9" ht="14.25" customHeight="1">
      <c r="B53" s="694" t="s">
        <v>330</v>
      </c>
      <c r="C53" s="694" t="s">
        <v>341</v>
      </c>
      <c r="D53" s="694" t="s">
        <v>332</v>
      </c>
      <c r="E53" s="694" t="s">
        <v>333</v>
      </c>
      <c r="F53" s="695">
        <v>46598</v>
      </c>
      <c r="G53" s="696">
        <v>6139207421</v>
      </c>
      <c r="H53" s="694" t="s">
        <v>334</v>
      </c>
      <c r="I53" s="695">
        <v>46052</v>
      </c>
    </row>
    <row r="54" spans="2:9" ht="14.25" customHeight="1">
      <c r="B54" s="691" t="s">
        <v>330</v>
      </c>
      <c r="C54" s="691" t="s">
        <v>341</v>
      </c>
      <c r="D54" s="691" t="s">
        <v>332</v>
      </c>
      <c r="E54" s="691" t="s">
        <v>333</v>
      </c>
      <c r="F54" s="692">
        <v>46659</v>
      </c>
      <c r="G54" s="693">
        <v>592974335</v>
      </c>
      <c r="H54" s="691" t="s">
        <v>334</v>
      </c>
      <c r="I54" s="692">
        <v>43007</v>
      </c>
    </row>
    <row r="55" spans="2:9" ht="14.25" customHeight="1">
      <c r="B55" s="694" t="s">
        <v>330</v>
      </c>
      <c r="C55" s="694" t="s">
        <v>341</v>
      </c>
      <c r="D55" s="694" t="s">
        <v>332</v>
      </c>
      <c r="E55" s="694" t="s">
        <v>333</v>
      </c>
      <c r="F55" s="695">
        <v>46690</v>
      </c>
      <c r="G55" s="696">
        <v>6318288101</v>
      </c>
      <c r="H55" s="694" t="s">
        <v>334</v>
      </c>
      <c r="I55" s="695">
        <v>46052</v>
      </c>
    </row>
    <row r="56" spans="2:9" ht="14.25" customHeight="1">
      <c r="B56" s="691" t="s">
        <v>330</v>
      </c>
      <c r="C56" s="691" t="s">
        <v>341</v>
      </c>
      <c r="D56" s="691" t="s">
        <v>332</v>
      </c>
      <c r="E56" s="691" t="s">
        <v>333</v>
      </c>
      <c r="F56" s="692">
        <v>46750</v>
      </c>
      <c r="G56" s="693">
        <v>612281580</v>
      </c>
      <c r="H56" s="691" t="s">
        <v>334</v>
      </c>
      <c r="I56" s="692">
        <v>43007</v>
      </c>
    </row>
    <row r="57" spans="2:9" ht="14.25" customHeight="1">
      <c r="B57" s="694" t="s">
        <v>330</v>
      </c>
      <c r="C57" s="694" t="s">
        <v>341</v>
      </c>
      <c r="D57" s="694" t="s">
        <v>332</v>
      </c>
      <c r="E57" s="694" t="s">
        <v>333</v>
      </c>
      <c r="F57" s="695">
        <v>46782</v>
      </c>
      <c r="G57" s="696">
        <v>6502592565</v>
      </c>
      <c r="H57" s="694" t="s">
        <v>334</v>
      </c>
      <c r="I57" s="695">
        <v>46052</v>
      </c>
    </row>
    <row r="58" spans="2:9" ht="14.25" customHeight="1">
      <c r="B58" s="691" t="s">
        <v>330</v>
      </c>
      <c r="C58" s="691" t="s">
        <v>341</v>
      </c>
      <c r="D58" s="691" t="s">
        <v>332</v>
      </c>
      <c r="E58" s="691" t="s">
        <v>333</v>
      </c>
      <c r="F58" s="692">
        <v>46841</v>
      </c>
      <c r="G58" s="693">
        <v>9420170023.1000004</v>
      </c>
      <c r="H58" s="691" t="s">
        <v>334</v>
      </c>
      <c r="I58" s="692">
        <v>43007</v>
      </c>
    </row>
    <row r="59" spans="2:9" ht="14.25" customHeight="1">
      <c r="B59" s="694" t="s">
        <v>330</v>
      </c>
      <c r="C59" s="694" t="s">
        <v>341</v>
      </c>
      <c r="D59" s="694" t="s">
        <v>332</v>
      </c>
      <c r="E59" s="694" t="s">
        <v>333</v>
      </c>
      <c r="F59" s="695">
        <v>46873</v>
      </c>
      <c r="G59" s="696">
        <v>6692273190</v>
      </c>
      <c r="H59" s="694" t="s">
        <v>334</v>
      </c>
      <c r="I59" s="695">
        <v>46052</v>
      </c>
    </row>
    <row r="60" spans="2:9" ht="14.25" customHeight="1">
      <c r="B60" s="691" t="s">
        <v>330</v>
      </c>
      <c r="C60" s="691" t="s">
        <v>341</v>
      </c>
      <c r="D60" s="691" t="s">
        <v>332</v>
      </c>
      <c r="E60" s="691" t="s">
        <v>333</v>
      </c>
      <c r="F60" s="692">
        <v>46964</v>
      </c>
      <c r="G60" s="693">
        <v>6887486799</v>
      </c>
      <c r="H60" s="691" t="s">
        <v>334</v>
      </c>
      <c r="I60" s="692">
        <v>46052</v>
      </c>
    </row>
    <row r="61" spans="2:9" ht="14.25" customHeight="1">
      <c r="B61" s="694" t="s">
        <v>330</v>
      </c>
      <c r="C61" s="694" t="s">
        <v>341</v>
      </c>
      <c r="D61" s="694" t="s">
        <v>332</v>
      </c>
      <c r="E61" s="694" t="s">
        <v>333</v>
      </c>
      <c r="F61" s="695">
        <v>47056</v>
      </c>
      <c r="G61" s="696">
        <v>7088394789</v>
      </c>
      <c r="H61" s="694" t="s">
        <v>334</v>
      </c>
      <c r="I61" s="695">
        <v>46052</v>
      </c>
    </row>
    <row r="62" spans="2:9" ht="14.25" customHeight="1">
      <c r="B62" s="691" t="s">
        <v>330</v>
      </c>
      <c r="C62" s="691" t="s">
        <v>341</v>
      </c>
      <c r="D62" s="691" t="s">
        <v>332</v>
      </c>
      <c r="E62" s="691" t="s">
        <v>333</v>
      </c>
      <c r="F62" s="692">
        <v>47148</v>
      </c>
      <c r="G62" s="693">
        <v>7295163265</v>
      </c>
      <c r="H62" s="691" t="s">
        <v>334</v>
      </c>
      <c r="I62" s="692">
        <v>46052</v>
      </c>
    </row>
    <row r="63" spans="2:9" ht="14.25" customHeight="1">
      <c r="B63" s="694" t="s">
        <v>330</v>
      </c>
      <c r="C63" s="694" t="s">
        <v>341</v>
      </c>
      <c r="D63" s="694" t="s">
        <v>332</v>
      </c>
      <c r="E63" s="694" t="s">
        <v>333</v>
      </c>
      <c r="F63" s="695">
        <v>47238</v>
      </c>
      <c r="G63" s="696">
        <v>7507963178</v>
      </c>
      <c r="H63" s="694" t="s">
        <v>334</v>
      </c>
      <c r="I63" s="695">
        <v>46052</v>
      </c>
    </row>
    <row r="64" spans="2:9" ht="14.25" customHeight="1">
      <c r="B64" s="691" t="s">
        <v>330</v>
      </c>
      <c r="C64" s="691" t="s">
        <v>341</v>
      </c>
      <c r="D64" s="691" t="s">
        <v>332</v>
      </c>
      <c r="E64" s="691" t="s">
        <v>333</v>
      </c>
      <c r="F64" s="692">
        <v>47329</v>
      </c>
      <c r="G64" s="693">
        <v>7726970463</v>
      </c>
      <c r="H64" s="691" t="s">
        <v>334</v>
      </c>
      <c r="I64" s="692">
        <v>46052</v>
      </c>
    </row>
    <row r="65" spans="2:9" ht="14.25" customHeight="1">
      <c r="B65" s="694" t="s">
        <v>330</v>
      </c>
      <c r="C65" s="694" t="s">
        <v>341</v>
      </c>
      <c r="D65" s="694" t="s">
        <v>332</v>
      </c>
      <c r="E65" s="694" t="s">
        <v>333</v>
      </c>
      <c r="F65" s="695">
        <v>47421</v>
      </c>
      <c r="G65" s="696">
        <v>7952366192</v>
      </c>
      <c r="H65" s="694" t="s">
        <v>334</v>
      </c>
      <c r="I65" s="695">
        <v>46052</v>
      </c>
    </row>
    <row r="66" spans="2:9" ht="14.25" customHeight="1">
      <c r="B66" s="691" t="s">
        <v>330</v>
      </c>
      <c r="C66" s="691" t="s">
        <v>341</v>
      </c>
      <c r="D66" s="691" t="s">
        <v>332</v>
      </c>
      <c r="E66" s="691" t="s">
        <v>333</v>
      </c>
      <c r="F66" s="692">
        <v>47513</v>
      </c>
      <c r="G66" s="693">
        <v>8184336714</v>
      </c>
      <c r="H66" s="691" t="s">
        <v>334</v>
      </c>
      <c r="I66" s="692">
        <v>46052</v>
      </c>
    </row>
    <row r="67" spans="2:9" ht="14.25" customHeight="1">
      <c r="B67" s="694" t="s">
        <v>330</v>
      </c>
      <c r="C67" s="694" t="s">
        <v>341</v>
      </c>
      <c r="D67" s="694" t="s">
        <v>332</v>
      </c>
      <c r="E67" s="694" t="s">
        <v>333</v>
      </c>
      <c r="F67" s="695">
        <v>47603</v>
      </c>
      <c r="G67" s="696">
        <v>8423073816</v>
      </c>
      <c r="H67" s="694" t="s">
        <v>334</v>
      </c>
      <c r="I67" s="695">
        <v>46052</v>
      </c>
    </row>
    <row r="68" spans="2:9" ht="14.25" customHeight="1">
      <c r="B68" s="691" t="s">
        <v>330</v>
      </c>
      <c r="C68" s="691" t="s">
        <v>341</v>
      </c>
      <c r="D68" s="691" t="s">
        <v>332</v>
      </c>
      <c r="E68" s="691" t="s">
        <v>333</v>
      </c>
      <c r="F68" s="692">
        <v>47694</v>
      </c>
      <c r="G68" s="693">
        <v>8668774879</v>
      </c>
      <c r="H68" s="691" t="s">
        <v>334</v>
      </c>
      <c r="I68" s="692">
        <v>46052</v>
      </c>
    </row>
    <row r="69" spans="2:9" ht="14.25" customHeight="1">
      <c r="B69" s="694" t="s">
        <v>330</v>
      </c>
      <c r="C69" s="694" t="s">
        <v>341</v>
      </c>
      <c r="D69" s="694" t="s">
        <v>332</v>
      </c>
      <c r="E69" s="694" t="s">
        <v>333</v>
      </c>
      <c r="F69" s="695">
        <v>47786</v>
      </c>
      <c r="G69" s="696">
        <v>8921643042</v>
      </c>
      <c r="H69" s="694" t="s">
        <v>334</v>
      </c>
      <c r="I69" s="695">
        <v>46052</v>
      </c>
    </row>
    <row r="70" spans="2:9" ht="14.25" customHeight="1">
      <c r="B70" s="691" t="s">
        <v>330</v>
      </c>
      <c r="C70" s="691" t="s">
        <v>341</v>
      </c>
      <c r="D70" s="691" t="s">
        <v>332</v>
      </c>
      <c r="E70" s="691" t="s">
        <v>333</v>
      </c>
      <c r="F70" s="692">
        <v>47878</v>
      </c>
      <c r="G70" s="693">
        <v>69898866692</v>
      </c>
      <c r="H70" s="691" t="s">
        <v>334</v>
      </c>
      <c r="I70" s="692">
        <v>46052</v>
      </c>
    </row>
    <row r="71" spans="2:9" ht="14.25" customHeight="1">
      <c r="B71" s="694" t="s">
        <v>330</v>
      </c>
      <c r="C71" s="694" t="s">
        <v>339</v>
      </c>
      <c r="D71" s="694" t="s">
        <v>332</v>
      </c>
      <c r="E71" s="694" t="s">
        <v>333</v>
      </c>
      <c r="F71" s="695">
        <v>46835</v>
      </c>
      <c r="G71" s="696">
        <v>14000000000</v>
      </c>
      <c r="H71" s="694" t="s">
        <v>334</v>
      </c>
      <c r="I71" s="695">
        <v>44553</v>
      </c>
    </row>
    <row r="72" spans="2:9" ht="14.25" customHeight="1">
      <c r="B72" s="691" t="s">
        <v>330</v>
      </c>
      <c r="C72" s="691" t="s">
        <v>339</v>
      </c>
      <c r="D72" s="691" t="s">
        <v>332</v>
      </c>
      <c r="E72" s="691" t="s">
        <v>333</v>
      </c>
      <c r="F72" s="692">
        <v>46927</v>
      </c>
      <c r="G72" s="693">
        <v>14000000000</v>
      </c>
      <c r="H72" s="691" t="s">
        <v>334</v>
      </c>
      <c r="I72" s="692">
        <v>44553</v>
      </c>
    </row>
    <row r="73" spans="2:9" ht="14.25" customHeight="1">
      <c r="B73" s="694" t="s">
        <v>330</v>
      </c>
      <c r="C73" s="694" t="s">
        <v>339</v>
      </c>
      <c r="D73" s="694" t="s">
        <v>332</v>
      </c>
      <c r="E73" s="694" t="s">
        <v>333</v>
      </c>
      <c r="F73" s="695">
        <v>47019</v>
      </c>
      <c r="G73" s="696">
        <v>14000000000</v>
      </c>
      <c r="H73" s="694" t="s">
        <v>334</v>
      </c>
      <c r="I73" s="695">
        <v>44553</v>
      </c>
    </row>
    <row r="74" spans="2:9" ht="14.25" customHeight="1">
      <c r="B74" s="691" t="s">
        <v>330</v>
      </c>
      <c r="C74" s="691" t="s">
        <v>339</v>
      </c>
      <c r="D74" s="691" t="s">
        <v>332</v>
      </c>
      <c r="E74" s="691" t="s">
        <v>333</v>
      </c>
      <c r="F74" s="692">
        <v>47110</v>
      </c>
      <c r="G74" s="693">
        <v>14000000000</v>
      </c>
      <c r="H74" s="691" t="s">
        <v>334</v>
      </c>
      <c r="I74" s="692">
        <v>44553</v>
      </c>
    </row>
    <row r="75" spans="2:9" ht="14.25" customHeight="1">
      <c r="B75" s="694" t="s">
        <v>330</v>
      </c>
      <c r="C75" s="694" t="s">
        <v>339</v>
      </c>
      <c r="D75" s="694" t="s">
        <v>332</v>
      </c>
      <c r="E75" s="694" t="s">
        <v>333</v>
      </c>
      <c r="F75" s="695">
        <v>47200</v>
      </c>
      <c r="G75" s="696">
        <v>56000000000</v>
      </c>
      <c r="H75" s="694" t="s">
        <v>334</v>
      </c>
      <c r="I75" s="695">
        <v>44553</v>
      </c>
    </row>
    <row r="76" spans="2:9" ht="14.25" customHeight="1">
      <c r="B76" s="691" t="s">
        <v>330</v>
      </c>
      <c r="C76" s="691" t="s">
        <v>339</v>
      </c>
      <c r="D76" s="691" t="s">
        <v>332</v>
      </c>
      <c r="E76" s="691" t="s">
        <v>333</v>
      </c>
      <c r="F76" s="692">
        <v>47292</v>
      </c>
      <c r="G76" s="693">
        <v>56000000000</v>
      </c>
      <c r="H76" s="691" t="s">
        <v>334</v>
      </c>
      <c r="I76" s="692">
        <v>44553</v>
      </c>
    </row>
    <row r="77" spans="2:9" ht="14.25" customHeight="1">
      <c r="B77" s="694" t="s">
        <v>330</v>
      </c>
      <c r="C77" s="694" t="s">
        <v>339</v>
      </c>
      <c r="D77" s="694" t="s">
        <v>332</v>
      </c>
      <c r="E77" s="694" t="s">
        <v>333</v>
      </c>
      <c r="F77" s="695">
        <v>47384</v>
      </c>
      <c r="G77" s="696">
        <v>32000000000</v>
      </c>
      <c r="H77" s="694" t="s">
        <v>334</v>
      </c>
      <c r="I77" s="695">
        <v>44553</v>
      </c>
    </row>
    <row r="78" spans="2:9" ht="14.25" customHeight="1">
      <c r="B78" s="691" t="s">
        <v>330</v>
      </c>
      <c r="C78" s="691" t="s">
        <v>339</v>
      </c>
      <c r="D78" s="691" t="s">
        <v>332</v>
      </c>
      <c r="E78" s="691" t="s">
        <v>333</v>
      </c>
      <c r="F78" s="692">
        <v>47384</v>
      </c>
      <c r="G78" s="693">
        <v>24000000000</v>
      </c>
      <c r="H78" s="691" t="s">
        <v>334</v>
      </c>
      <c r="I78" s="692">
        <v>44553</v>
      </c>
    </row>
    <row r="79" spans="2:9" ht="14.25" customHeight="1">
      <c r="B79" s="694" t="s">
        <v>330</v>
      </c>
      <c r="C79" s="694" t="s">
        <v>339</v>
      </c>
      <c r="D79" s="694" t="s">
        <v>332</v>
      </c>
      <c r="E79" s="694" t="s">
        <v>333</v>
      </c>
      <c r="F79" s="695">
        <v>47475</v>
      </c>
      <c r="G79" s="696">
        <v>56000000000</v>
      </c>
      <c r="H79" s="694" t="s">
        <v>334</v>
      </c>
      <c r="I79" s="695">
        <v>44553</v>
      </c>
    </row>
    <row r="80" spans="2:9" ht="14.25" customHeight="1">
      <c r="B80" s="691" t="s">
        <v>330</v>
      </c>
      <c r="C80" s="691" t="s">
        <v>339</v>
      </c>
      <c r="D80" s="691" t="s">
        <v>332</v>
      </c>
      <c r="E80" s="691" t="s">
        <v>333</v>
      </c>
      <c r="F80" s="692">
        <v>46835</v>
      </c>
      <c r="G80" s="693">
        <v>11000000000</v>
      </c>
      <c r="H80" s="691" t="s">
        <v>334</v>
      </c>
      <c r="I80" s="692">
        <v>44669</v>
      </c>
    </row>
    <row r="81" spans="2:9" ht="14.25" customHeight="1">
      <c r="B81" s="694" t="s">
        <v>330</v>
      </c>
      <c r="C81" s="694" t="s">
        <v>339</v>
      </c>
      <c r="D81" s="694" t="s">
        <v>332</v>
      </c>
      <c r="E81" s="694" t="s">
        <v>333</v>
      </c>
      <c r="F81" s="695">
        <v>46927</v>
      </c>
      <c r="G81" s="696">
        <v>11000000000</v>
      </c>
      <c r="H81" s="694" t="s">
        <v>334</v>
      </c>
      <c r="I81" s="695">
        <v>44669</v>
      </c>
    </row>
    <row r="82" spans="2:9" ht="14.25" customHeight="1">
      <c r="B82" s="691" t="s">
        <v>330</v>
      </c>
      <c r="C82" s="691" t="s">
        <v>339</v>
      </c>
      <c r="D82" s="691" t="s">
        <v>332</v>
      </c>
      <c r="E82" s="691" t="s">
        <v>333</v>
      </c>
      <c r="F82" s="692">
        <v>47019</v>
      </c>
      <c r="G82" s="693">
        <v>11000000000</v>
      </c>
      <c r="H82" s="691" t="s">
        <v>334</v>
      </c>
      <c r="I82" s="692">
        <v>44669</v>
      </c>
    </row>
    <row r="83" spans="2:9" ht="14.25" customHeight="1">
      <c r="B83" s="694" t="s">
        <v>330</v>
      </c>
      <c r="C83" s="694" t="s">
        <v>339</v>
      </c>
      <c r="D83" s="694" t="s">
        <v>332</v>
      </c>
      <c r="E83" s="694" t="s">
        <v>333</v>
      </c>
      <c r="F83" s="695">
        <v>47110</v>
      </c>
      <c r="G83" s="696">
        <v>11000000000</v>
      </c>
      <c r="H83" s="694" t="s">
        <v>334</v>
      </c>
      <c r="I83" s="695">
        <v>44669</v>
      </c>
    </row>
    <row r="84" spans="2:9" ht="14.25" customHeight="1">
      <c r="B84" s="691" t="s">
        <v>330</v>
      </c>
      <c r="C84" s="691" t="s">
        <v>339</v>
      </c>
      <c r="D84" s="691" t="s">
        <v>332</v>
      </c>
      <c r="E84" s="691" t="s">
        <v>333</v>
      </c>
      <c r="F84" s="692">
        <v>47200</v>
      </c>
      <c r="G84" s="693">
        <v>44000000000</v>
      </c>
      <c r="H84" s="691" t="s">
        <v>334</v>
      </c>
      <c r="I84" s="692">
        <v>44669</v>
      </c>
    </row>
    <row r="85" spans="2:9" ht="14.25" customHeight="1">
      <c r="B85" s="694" t="s">
        <v>330</v>
      </c>
      <c r="C85" s="694" t="s">
        <v>339</v>
      </c>
      <c r="D85" s="694" t="s">
        <v>332</v>
      </c>
      <c r="E85" s="694" t="s">
        <v>333</v>
      </c>
      <c r="F85" s="695">
        <v>47292</v>
      </c>
      <c r="G85" s="696">
        <v>44000000000</v>
      </c>
      <c r="H85" s="694" t="s">
        <v>334</v>
      </c>
      <c r="I85" s="695">
        <v>44669</v>
      </c>
    </row>
    <row r="86" spans="2:9" ht="14.25" customHeight="1">
      <c r="B86" s="691" t="s">
        <v>330</v>
      </c>
      <c r="C86" s="691" t="s">
        <v>339</v>
      </c>
      <c r="D86" s="691" t="s">
        <v>332</v>
      </c>
      <c r="E86" s="691" t="s">
        <v>333</v>
      </c>
      <c r="F86" s="692">
        <v>47384</v>
      </c>
      <c r="G86" s="693">
        <v>44000000000</v>
      </c>
      <c r="H86" s="691" t="s">
        <v>334</v>
      </c>
      <c r="I86" s="692">
        <v>44669</v>
      </c>
    </row>
    <row r="87" spans="2:9" ht="14.25" customHeight="1">
      <c r="B87" s="694" t="s">
        <v>330</v>
      </c>
      <c r="C87" s="694" t="s">
        <v>339</v>
      </c>
      <c r="D87" s="694" t="s">
        <v>332</v>
      </c>
      <c r="E87" s="694" t="s">
        <v>333</v>
      </c>
      <c r="F87" s="695">
        <v>47475</v>
      </c>
      <c r="G87" s="696">
        <v>44000000000</v>
      </c>
      <c r="H87" s="694" t="s">
        <v>334</v>
      </c>
      <c r="I87" s="695">
        <v>44669</v>
      </c>
    </row>
    <row r="88" spans="2:9" ht="14.25" customHeight="1">
      <c r="B88" s="691" t="s">
        <v>330</v>
      </c>
      <c r="C88" s="691" t="s">
        <v>339</v>
      </c>
      <c r="D88" s="691" t="s">
        <v>332</v>
      </c>
      <c r="E88" s="691" t="s">
        <v>333</v>
      </c>
      <c r="F88" s="692">
        <v>47286</v>
      </c>
      <c r="G88" s="693">
        <v>12500000000</v>
      </c>
      <c r="H88" s="691" t="s">
        <v>334</v>
      </c>
      <c r="I88" s="692">
        <v>44642</v>
      </c>
    </row>
    <row r="89" spans="2:9" ht="14.25" customHeight="1">
      <c r="B89" s="694" t="s">
        <v>330</v>
      </c>
      <c r="C89" s="694" t="s">
        <v>339</v>
      </c>
      <c r="D89" s="694" t="s">
        <v>332</v>
      </c>
      <c r="E89" s="694" t="s">
        <v>333</v>
      </c>
      <c r="F89" s="695">
        <v>47378</v>
      </c>
      <c r="G89" s="696">
        <v>12500000000</v>
      </c>
      <c r="H89" s="694" t="s">
        <v>334</v>
      </c>
      <c r="I89" s="695">
        <v>44642</v>
      </c>
    </row>
    <row r="90" spans="2:9" ht="14.25" customHeight="1">
      <c r="B90" s="691" t="s">
        <v>330</v>
      </c>
      <c r="C90" s="691" t="s">
        <v>339</v>
      </c>
      <c r="D90" s="691" t="s">
        <v>332</v>
      </c>
      <c r="E90" s="691" t="s">
        <v>333</v>
      </c>
      <c r="F90" s="692">
        <v>47469</v>
      </c>
      <c r="G90" s="693">
        <v>12500000000</v>
      </c>
      <c r="H90" s="691" t="s">
        <v>334</v>
      </c>
      <c r="I90" s="692">
        <v>44642</v>
      </c>
    </row>
    <row r="91" spans="2:9" ht="14.25" customHeight="1">
      <c r="B91" s="694" t="s">
        <v>330</v>
      </c>
      <c r="C91" s="694" t="s">
        <v>339</v>
      </c>
      <c r="D91" s="694" t="s">
        <v>332</v>
      </c>
      <c r="E91" s="694" t="s">
        <v>333</v>
      </c>
      <c r="F91" s="695">
        <v>47559</v>
      </c>
      <c r="G91" s="696">
        <v>12500000000</v>
      </c>
      <c r="H91" s="694" t="s">
        <v>334</v>
      </c>
      <c r="I91" s="695">
        <v>44642</v>
      </c>
    </row>
    <row r="92" spans="2:9" ht="14.25" customHeight="1">
      <c r="B92" s="691" t="s">
        <v>330</v>
      </c>
      <c r="C92" s="691" t="s">
        <v>339</v>
      </c>
      <c r="D92" s="691" t="s">
        <v>332</v>
      </c>
      <c r="E92" s="691" t="s">
        <v>333</v>
      </c>
      <c r="F92" s="692">
        <v>47651</v>
      </c>
      <c r="G92" s="693">
        <v>12500000000</v>
      </c>
      <c r="H92" s="691" t="s">
        <v>334</v>
      </c>
      <c r="I92" s="692">
        <v>44642</v>
      </c>
    </row>
    <row r="93" spans="2:9" ht="14.25" customHeight="1">
      <c r="B93" s="694" t="s">
        <v>330</v>
      </c>
      <c r="C93" s="694" t="s">
        <v>339</v>
      </c>
      <c r="D93" s="694" t="s">
        <v>332</v>
      </c>
      <c r="E93" s="694" t="s">
        <v>333</v>
      </c>
      <c r="F93" s="695">
        <v>47743</v>
      </c>
      <c r="G93" s="696">
        <v>12500000000</v>
      </c>
      <c r="H93" s="694" t="s">
        <v>334</v>
      </c>
      <c r="I93" s="695">
        <v>44642</v>
      </c>
    </row>
    <row r="94" spans="2:9" ht="14.25" customHeight="1">
      <c r="B94" s="691" t="s">
        <v>330</v>
      </c>
      <c r="C94" s="691" t="s">
        <v>339</v>
      </c>
      <c r="D94" s="691" t="s">
        <v>332</v>
      </c>
      <c r="E94" s="691" t="s">
        <v>333</v>
      </c>
      <c r="F94" s="692">
        <v>47834</v>
      </c>
      <c r="G94" s="693">
        <v>12500000000</v>
      </c>
      <c r="H94" s="691" t="s">
        <v>334</v>
      </c>
      <c r="I94" s="692">
        <v>44642</v>
      </c>
    </row>
    <row r="95" spans="2:9" ht="14.25" customHeight="1">
      <c r="B95" s="694" t="s">
        <v>330</v>
      </c>
      <c r="C95" s="694" t="s">
        <v>339</v>
      </c>
      <c r="D95" s="694" t="s">
        <v>332</v>
      </c>
      <c r="E95" s="694" t="s">
        <v>333</v>
      </c>
      <c r="F95" s="695">
        <v>47924</v>
      </c>
      <c r="G95" s="696">
        <v>12500000000</v>
      </c>
      <c r="H95" s="694" t="s">
        <v>334</v>
      </c>
      <c r="I95" s="695">
        <v>44642</v>
      </c>
    </row>
    <row r="96" spans="2:9" ht="14.25" customHeight="1">
      <c r="B96" s="691" t="s">
        <v>330</v>
      </c>
      <c r="C96" s="691" t="s">
        <v>339</v>
      </c>
      <c r="D96" s="691" t="s">
        <v>332</v>
      </c>
      <c r="E96" s="691" t="s">
        <v>333</v>
      </c>
      <c r="F96" s="692">
        <v>48016</v>
      </c>
      <c r="G96" s="693">
        <v>12500000000</v>
      </c>
      <c r="H96" s="691" t="s">
        <v>334</v>
      </c>
      <c r="I96" s="692">
        <v>44642</v>
      </c>
    </row>
    <row r="97" spans="2:9" ht="14.25" customHeight="1">
      <c r="B97" s="694" t="s">
        <v>330</v>
      </c>
      <c r="C97" s="694" t="s">
        <v>339</v>
      </c>
      <c r="D97" s="694" t="s">
        <v>332</v>
      </c>
      <c r="E97" s="694" t="s">
        <v>333</v>
      </c>
      <c r="F97" s="695">
        <v>48108</v>
      </c>
      <c r="G97" s="696">
        <v>12500000000</v>
      </c>
      <c r="H97" s="694" t="s">
        <v>334</v>
      </c>
      <c r="I97" s="695">
        <v>44642</v>
      </c>
    </row>
    <row r="98" spans="2:9" ht="14.25" customHeight="1">
      <c r="B98" s="691" t="s">
        <v>330</v>
      </c>
      <c r="C98" s="691" t="s">
        <v>339</v>
      </c>
      <c r="D98" s="691" t="s">
        <v>332</v>
      </c>
      <c r="E98" s="691" t="s">
        <v>333</v>
      </c>
      <c r="F98" s="692">
        <v>48199</v>
      </c>
      <c r="G98" s="693">
        <v>12500000000</v>
      </c>
      <c r="H98" s="691" t="s">
        <v>334</v>
      </c>
      <c r="I98" s="692">
        <v>44642</v>
      </c>
    </row>
    <row r="99" spans="2:9" ht="14.25" customHeight="1">
      <c r="B99" s="694" t="s">
        <v>330</v>
      </c>
      <c r="C99" s="694" t="s">
        <v>339</v>
      </c>
      <c r="D99" s="694" t="s">
        <v>332</v>
      </c>
      <c r="E99" s="694" t="s">
        <v>333</v>
      </c>
      <c r="F99" s="695">
        <v>48290</v>
      </c>
      <c r="G99" s="696">
        <v>12500000000</v>
      </c>
      <c r="H99" s="694" t="s">
        <v>334</v>
      </c>
      <c r="I99" s="695">
        <v>44642</v>
      </c>
    </row>
    <row r="100" spans="2:9" ht="14.25" customHeight="1">
      <c r="B100" s="691" t="s">
        <v>330</v>
      </c>
      <c r="C100" s="691" t="s">
        <v>339</v>
      </c>
      <c r="D100" s="691" t="s">
        <v>332</v>
      </c>
      <c r="E100" s="691" t="s">
        <v>333</v>
      </c>
      <c r="F100" s="692">
        <v>46554</v>
      </c>
      <c r="G100" s="693">
        <v>50000000000</v>
      </c>
      <c r="H100" s="691" t="s">
        <v>334</v>
      </c>
      <c r="I100" s="692">
        <v>46189</v>
      </c>
    </row>
    <row r="101" spans="2:9" ht="14.25" customHeight="1">
      <c r="B101" s="694" t="s">
        <v>330</v>
      </c>
      <c r="C101" s="694" t="s">
        <v>339</v>
      </c>
      <c r="D101" s="694" t="s">
        <v>332</v>
      </c>
      <c r="E101" s="694" t="s">
        <v>333</v>
      </c>
      <c r="F101" s="695">
        <v>46204</v>
      </c>
      <c r="G101" s="696">
        <v>863212683</v>
      </c>
      <c r="H101" s="694" t="s">
        <v>335</v>
      </c>
      <c r="I101" s="695">
        <v>44193</v>
      </c>
    </row>
    <row r="102" spans="2:9" ht="14.25" customHeight="1">
      <c r="B102" s="691" t="s">
        <v>330</v>
      </c>
      <c r="C102" s="691" t="s">
        <v>339</v>
      </c>
      <c r="D102" s="691" t="s">
        <v>332</v>
      </c>
      <c r="E102" s="691" t="s">
        <v>333</v>
      </c>
      <c r="F102" s="692">
        <v>46235</v>
      </c>
      <c r="G102" s="693">
        <v>863212683</v>
      </c>
      <c r="H102" s="691" t="s">
        <v>335</v>
      </c>
      <c r="I102" s="692">
        <v>44193</v>
      </c>
    </row>
    <row r="103" spans="2:9" ht="14.25" customHeight="1">
      <c r="B103" s="694" t="s">
        <v>330</v>
      </c>
      <c r="C103" s="694" t="s">
        <v>339</v>
      </c>
      <c r="D103" s="694" t="s">
        <v>332</v>
      </c>
      <c r="E103" s="694" t="s">
        <v>333</v>
      </c>
      <c r="F103" s="695">
        <v>46266</v>
      </c>
      <c r="G103" s="696">
        <v>863212683</v>
      </c>
      <c r="H103" s="694" t="s">
        <v>335</v>
      </c>
      <c r="I103" s="695">
        <v>44193</v>
      </c>
    </row>
    <row r="104" spans="2:9" ht="14.25" customHeight="1">
      <c r="B104" s="691" t="s">
        <v>330</v>
      </c>
      <c r="C104" s="691" t="s">
        <v>339</v>
      </c>
      <c r="D104" s="691" t="s">
        <v>332</v>
      </c>
      <c r="E104" s="691" t="s">
        <v>333</v>
      </c>
      <c r="F104" s="692">
        <v>46296</v>
      </c>
      <c r="G104" s="693">
        <v>863212683</v>
      </c>
      <c r="H104" s="691" t="s">
        <v>335</v>
      </c>
      <c r="I104" s="692">
        <v>44193</v>
      </c>
    </row>
    <row r="105" spans="2:9" ht="14.25" customHeight="1">
      <c r="B105" s="694" t="s">
        <v>330</v>
      </c>
      <c r="C105" s="694" t="s">
        <v>339</v>
      </c>
      <c r="D105" s="694" t="s">
        <v>332</v>
      </c>
      <c r="E105" s="694" t="s">
        <v>333</v>
      </c>
      <c r="F105" s="695">
        <v>46327</v>
      </c>
      <c r="G105" s="696">
        <v>863212683</v>
      </c>
      <c r="H105" s="694" t="s">
        <v>335</v>
      </c>
      <c r="I105" s="695">
        <v>44193</v>
      </c>
    </row>
    <row r="106" spans="2:9" ht="14.25" customHeight="1">
      <c r="B106" s="691" t="s">
        <v>330</v>
      </c>
      <c r="C106" s="691" t="s">
        <v>339</v>
      </c>
      <c r="D106" s="691" t="s">
        <v>332</v>
      </c>
      <c r="E106" s="691" t="s">
        <v>333</v>
      </c>
      <c r="F106" s="692">
        <v>46357</v>
      </c>
      <c r="G106" s="693">
        <v>863212683</v>
      </c>
      <c r="H106" s="691" t="s">
        <v>335</v>
      </c>
      <c r="I106" s="692">
        <v>44193</v>
      </c>
    </row>
    <row r="107" spans="2:9" ht="14.25" customHeight="1">
      <c r="B107" s="694" t="s">
        <v>330</v>
      </c>
      <c r="C107" s="694" t="s">
        <v>339</v>
      </c>
      <c r="D107" s="694" t="s">
        <v>332</v>
      </c>
      <c r="E107" s="694" t="s">
        <v>333</v>
      </c>
      <c r="F107" s="695">
        <v>46388</v>
      </c>
      <c r="G107" s="696">
        <v>863212683</v>
      </c>
      <c r="H107" s="694" t="s">
        <v>335</v>
      </c>
      <c r="I107" s="695">
        <v>44193</v>
      </c>
    </row>
    <row r="108" spans="2:9" ht="14.25" customHeight="1">
      <c r="B108" s="691" t="s">
        <v>330</v>
      </c>
      <c r="C108" s="691" t="s">
        <v>339</v>
      </c>
      <c r="D108" s="691" t="s">
        <v>332</v>
      </c>
      <c r="E108" s="691" t="s">
        <v>333</v>
      </c>
      <c r="F108" s="692">
        <v>46419</v>
      </c>
      <c r="G108" s="693">
        <v>1109844878</v>
      </c>
      <c r="H108" s="691" t="s">
        <v>335</v>
      </c>
      <c r="I108" s="692">
        <v>44193</v>
      </c>
    </row>
    <row r="109" spans="2:9" ht="14.25" customHeight="1">
      <c r="B109" s="694" t="s">
        <v>330</v>
      </c>
      <c r="C109" s="694" t="s">
        <v>339</v>
      </c>
      <c r="D109" s="694" t="s">
        <v>332</v>
      </c>
      <c r="E109" s="694" t="s">
        <v>333</v>
      </c>
      <c r="F109" s="695">
        <v>46447</v>
      </c>
      <c r="G109" s="696">
        <v>1109844878</v>
      </c>
      <c r="H109" s="694" t="s">
        <v>335</v>
      </c>
      <c r="I109" s="695">
        <v>44193</v>
      </c>
    </row>
    <row r="110" spans="2:9" ht="14.25" customHeight="1">
      <c r="B110" s="691" t="s">
        <v>330</v>
      </c>
      <c r="C110" s="691" t="s">
        <v>339</v>
      </c>
      <c r="D110" s="691" t="s">
        <v>332</v>
      </c>
      <c r="E110" s="691" t="s">
        <v>333</v>
      </c>
      <c r="F110" s="692">
        <v>46478</v>
      </c>
      <c r="G110" s="693">
        <v>1109844878</v>
      </c>
      <c r="H110" s="691" t="s">
        <v>335</v>
      </c>
      <c r="I110" s="692">
        <v>44193</v>
      </c>
    </row>
    <row r="111" spans="2:9" ht="14.25" customHeight="1">
      <c r="B111" s="694" t="s">
        <v>330</v>
      </c>
      <c r="C111" s="694" t="s">
        <v>339</v>
      </c>
      <c r="D111" s="694" t="s">
        <v>332</v>
      </c>
      <c r="E111" s="694" t="s">
        <v>333</v>
      </c>
      <c r="F111" s="695">
        <v>46508</v>
      </c>
      <c r="G111" s="696">
        <v>1109844878</v>
      </c>
      <c r="H111" s="694" t="s">
        <v>335</v>
      </c>
      <c r="I111" s="695">
        <v>44193</v>
      </c>
    </row>
    <row r="112" spans="2:9" ht="14.25" customHeight="1">
      <c r="B112" s="691" t="s">
        <v>330</v>
      </c>
      <c r="C112" s="691" t="s">
        <v>339</v>
      </c>
      <c r="D112" s="691" t="s">
        <v>332</v>
      </c>
      <c r="E112" s="691" t="s">
        <v>333</v>
      </c>
      <c r="F112" s="692">
        <v>46539</v>
      </c>
      <c r="G112" s="693">
        <v>1109844878</v>
      </c>
      <c r="H112" s="691" t="s">
        <v>335</v>
      </c>
      <c r="I112" s="692">
        <v>44193</v>
      </c>
    </row>
    <row r="113" spans="2:9" ht="14.25" customHeight="1">
      <c r="B113" s="694" t="s">
        <v>330</v>
      </c>
      <c r="C113" s="694" t="s">
        <v>339</v>
      </c>
      <c r="D113" s="694" t="s">
        <v>332</v>
      </c>
      <c r="E113" s="694" t="s">
        <v>333</v>
      </c>
      <c r="F113" s="695">
        <v>46569</v>
      </c>
      <c r="G113" s="696">
        <v>1109844878</v>
      </c>
      <c r="H113" s="694" t="s">
        <v>335</v>
      </c>
      <c r="I113" s="695">
        <v>44193</v>
      </c>
    </row>
    <row r="114" spans="2:9" ht="14.25" customHeight="1">
      <c r="B114" s="691" t="s">
        <v>330</v>
      </c>
      <c r="C114" s="691" t="s">
        <v>339</v>
      </c>
      <c r="D114" s="691" t="s">
        <v>332</v>
      </c>
      <c r="E114" s="691" t="s">
        <v>333</v>
      </c>
      <c r="F114" s="692">
        <v>46600</v>
      </c>
      <c r="G114" s="693">
        <v>1109844878</v>
      </c>
      <c r="H114" s="691" t="s">
        <v>335</v>
      </c>
      <c r="I114" s="692">
        <v>44193</v>
      </c>
    </row>
    <row r="115" spans="2:9" ht="14.25" customHeight="1">
      <c r="B115" s="694" t="s">
        <v>330</v>
      </c>
      <c r="C115" s="694" t="s">
        <v>339</v>
      </c>
      <c r="D115" s="694" t="s">
        <v>332</v>
      </c>
      <c r="E115" s="694" t="s">
        <v>333</v>
      </c>
      <c r="F115" s="695">
        <v>46631</v>
      </c>
      <c r="G115" s="696">
        <v>1109844878</v>
      </c>
      <c r="H115" s="694" t="s">
        <v>335</v>
      </c>
      <c r="I115" s="695">
        <v>44193</v>
      </c>
    </row>
    <row r="116" spans="2:9" ht="14.25" customHeight="1">
      <c r="B116" s="691" t="s">
        <v>330</v>
      </c>
      <c r="C116" s="691" t="s">
        <v>339</v>
      </c>
      <c r="D116" s="691" t="s">
        <v>332</v>
      </c>
      <c r="E116" s="691" t="s">
        <v>333</v>
      </c>
      <c r="F116" s="692">
        <v>46661</v>
      </c>
      <c r="G116" s="693">
        <v>1109844878</v>
      </c>
      <c r="H116" s="691" t="s">
        <v>335</v>
      </c>
      <c r="I116" s="692">
        <v>44193</v>
      </c>
    </row>
    <row r="117" spans="2:9" ht="14.25" customHeight="1">
      <c r="B117" s="694" t="s">
        <v>330</v>
      </c>
      <c r="C117" s="694" t="s">
        <v>339</v>
      </c>
      <c r="D117" s="694" t="s">
        <v>332</v>
      </c>
      <c r="E117" s="694" t="s">
        <v>333</v>
      </c>
      <c r="F117" s="695">
        <v>46692</v>
      </c>
      <c r="G117" s="696">
        <v>1109844878</v>
      </c>
      <c r="H117" s="694" t="s">
        <v>335</v>
      </c>
      <c r="I117" s="695">
        <v>44193</v>
      </c>
    </row>
    <row r="118" spans="2:9" ht="14.25" customHeight="1">
      <c r="B118" s="691" t="s">
        <v>330</v>
      </c>
      <c r="C118" s="691" t="s">
        <v>339</v>
      </c>
      <c r="D118" s="691" t="s">
        <v>332</v>
      </c>
      <c r="E118" s="691" t="s">
        <v>333</v>
      </c>
      <c r="F118" s="692">
        <v>46722</v>
      </c>
      <c r="G118" s="693">
        <v>1109844878</v>
      </c>
      <c r="H118" s="691" t="s">
        <v>335</v>
      </c>
      <c r="I118" s="692">
        <v>44193</v>
      </c>
    </row>
    <row r="119" spans="2:9" ht="14.25" customHeight="1">
      <c r="B119" s="694" t="s">
        <v>330</v>
      </c>
      <c r="C119" s="694" t="s">
        <v>339</v>
      </c>
      <c r="D119" s="694" t="s">
        <v>332</v>
      </c>
      <c r="E119" s="694" t="s">
        <v>333</v>
      </c>
      <c r="F119" s="695">
        <v>46753</v>
      </c>
      <c r="G119" s="696">
        <v>1109844878</v>
      </c>
      <c r="H119" s="694" t="s">
        <v>335</v>
      </c>
      <c r="I119" s="695">
        <v>44193</v>
      </c>
    </row>
    <row r="120" spans="2:9" ht="14.25" customHeight="1">
      <c r="B120" s="691" t="s">
        <v>330</v>
      </c>
      <c r="C120" s="691" t="s">
        <v>339</v>
      </c>
      <c r="D120" s="691" t="s">
        <v>332</v>
      </c>
      <c r="E120" s="691" t="s">
        <v>333</v>
      </c>
      <c r="F120" s="692">
        <v>46784</v>
      </c>
      <c r="G120" s="693">
        <v>1849741464</v>
      </c>
      <c r="H120" s="691" t="s">
        <v>335</v>
      </c>
      <c r="I120" s="692">
        <v>44193</v>
      </c>
    </row>
    <row r="121" spans="2:9" ht="14.25" customHeight="1">
      <c r="B121" s="694" t="s">
        <v>330</v>
      </c>
      <c r="C121" s="694" t="s">
        <v>339</v>
      </c>
      <c r="D121" s="694" t="s">
        <v>332</v>
      </c>
      <c r="E121" s="694" t="s">
        <v>333</v>
      </c>
      <c r="F121" s="695">
        <v>46813</v>
      </c>
      <c r="G121" s="696">
        <v>1849741464</v>
      </c>
      <c r="H121" s="694" t="s">
        <v>335</v>
      </c>
      <c r="I121" s="695">
        <v>44193</v>
      </c>
    </row>
    <row r="122" spans="2:9" ht="14.25" customHeight="1">
      <c r="B122" s="691" t="s">
        <v>330</v>
      </c>
      <c r="C122" s="691" t="s">
        <v>339</v>
      </c>
      <c r="D122" s="691" t="s">
        <v>332</v>
      </c>
      <c r="E122" s="691" t="s">
        <v>333</v>
      </c>
      <c r="F122" s="692">
        <v>46844</v>
      </c>
      <c r="G122" s="693">
        <v>1849741464</v>
      </c>
      <c r="H122" s="691" t="s">
        <v>335</v>
      </c>
      <c r="I122" s="692">
        <v>44193</v>
      </c>
    </row>
    <row r="123" spans="2:9" ht="14.25" customHeight="1">
      <c r="B123" s="694" t="s">
        <v>330</v>
      </c>
      <c r="C123" s="694" t="s">
        <v>339</v>
      </c>
      <c r="D123" s="694" t="s">
        <v>332</v>
      </c>
      <c r="E123" s="694" t="s">
        <v>333</v>
      </c>
      <c r="F123" s="695">
        <v>46874</v>
      </c>
      <c r="G123" s="696">
        <v>1849741464</v>
      </c>
      <c r="H123" s="694" t="s">
        <v>335</v>
      </c>
      <c r="I123" s="695">
        <v>44193</v>
      </c>
    </row>
    <row r="124" spans="2:9" ht="14.25" customHeight="1">
      <c r="B124" s="691" t="s">
        <v>330</v>
      </c>
      <c r="C124" s="691" t="s">
        <v>339</v>
      </c>
      <c r="D124" s="691" t="s">
        <v>332</v>
      </c>
      <c r="E124" s="691" t="s">
        <v>333</v>
      </c>
      <c r="F124" s="692">
        <v>46905</v>
      </c>
      <c r="G124" s="693">
        <v>1849741464</v>
      </c>
      <c r="H124" s="691" t="s">
        <v>335</v>
      </c>
      <c r="I124" s="692">
        <v>44193</v>
      </c>
    </row>
    <row r="125" spans="2:9" ht="14.25" customHeight="1">
      <c r="B125" s="694" t="s">
        <v>330</v>
      </c>
      <c r="C125" s="694" t="s">
        <v>339</v>
      </c>
      <c r="D125" s="694" t="s">
        <v>332</v>
      </c>
      <c r="E125" s="694" t="s">
        <v>333</v>
      </c>
      <c r="F125" s="695">
        <v>46935</v>
      </c>
      <c r="G125" s="696">
        <v>1849741464</v>
      </c>
      <c r="H125" s="694" t="s">
        <v>335</v>
      </c>
      <c r="I125" s="695">
        <v>44193</v>
      </c>
    </row>
    <row r="126" spans="2:9" ht="14.25" customHeight="1">
      <c r="B126" s="691" t="s">
        <v>330</v>
      </c>
      <c r="C126" s="691" t="s">
        <v>339</v>
      </c>
      <c r="D126" s="691" t="s">
        <v>332</v>
      </c>
      <c r="E126" s="691" t="s">
        <v>333</v>
      </c>
      <c r="F126" s="692">
        <v>46966</v>
      </c>
      <c r="G126" s="693">
        <v>1849741464</v>
      </c>
      <c r="H126" s="691" t="s">
        <v>335</v>
      </c>
      <c r="I126" s="692">
        <v>44193</v>
      </c>
    </row>
    <row r="127" spans="2:9" ht="14.25" customHeight="1">
      <c r="B127" s="694" t="s">
        <v>330</v>
      </c>
      <c r="C127" s="694" t="s">
        <v>339</v>
      </c>
      <c r="D127" s="694" t="s">
        <v>332</v>
      </c>
      <c r="E127" s="694" t="s">
        <v>333</v>
      </c>
      <c r="F127" s="695">
        <v>46997</v>
      </c>
      <c r="G127" s="696">
        <v>1849741464</v>
      </c>
      <c r="H127" s="694" t="s">
        <v>335</v>
      </c>
      <c r="I127" s="695">
        <v>44193</v>
      </c>
    </row>
    <row r="128" spans="2:9" ht="14.25" customHeight="1">
      <c r="B128" s="691" t="s">
        <v>330</v>
      </c>
      <c r="C128" s="691" t="s">
        <v>339</v>
      </c>
      <c r="D128" s="691" t="s">
        <v>332</v>
      </c>
      <c r="E128" s="691" t="s">
        <v>333</v>
      </c>
      <c r="F128" s="692">
        <v>47027</v>
      </c>
      <c r="G128" s="693">
        <v>1849741464</v>
      </c>
      <c r="H128" s="691" t="s">
        <v>335</v>
      </c>
      <c r="I128" s="692">
        <v>44193</v>
      </c>
    </row>
    <row r="129" spans="2:9" ht="14.25" customHeight="1">
      <c r="B129" s="694" t="s">
        <v>330</v>
      </c>
      <c r="C129" s="694" t="s">
        <v>339</v>
      </c>
      <c r="D129" s="694" t="s">
        <v>332</v>
      </c>
      <c r="E129" s="694" t="s">
        <v>333</v>
      </c>
      <c r="F129" s="695">
        <v>47058</v>
      </c>
      <c r="G129" s="696">
        <v>1849741464</v>
      </c>
      <c r="H129" s="694" t="s">
        <v>335</v>
      </c>
      <c r="I129" s="695">
        <v>44193</v>
      </c>
    </row>
    <row r="130" spans="2:9" ht="14.25" customHeight="1">
      <c r="B130" s="691" t="s">
        <v>330</v>
      </c>
      <c r="C130" s="691" t="s">
        <v>339</v>
      </c>
      <c r="D130" s="691" t="s">
        <v>332</v>
      </c>
      <c r="E130" s="691" t="s">
        <v>333</v>
      </c>
      <c r="F130" s="692">
        <v>47088</v>
      </c>
      <c r="G130" s="693">
        <v>1849741464</v>
      </c>
      <c r="H130" s="691" t="s">
        <v>335</v>
      </c>
      <c r="I130" s="692">
        <v>44193</v>
      </c>
    </row>
    <row r="131" spans="2:9" ht="14.25" customHeight="1">
      <c r="B131" s="694" t="s">
        <v>330</v>
      </c>
      <c r="C131" s="694" t="s">
        <v>339</v>
      </c>
      <c r="D131" s="694" t="s">
        <v>332</v>
      </c>
      <c r="E131" s="694" t="s">
        <v>333</v>
      </c>
      <c r="F131" s="695">
        <v>47119</v>
      </c>
      <c r="G131" s="696">
        <v>1849741464</v>
      </c>
      <c r="H131" s="694" t="s">
        <v>335</v>
      </c>
      <c r="I131" s="695">
        <v>44193</v>
      </c>
    </row>
    <row r="132" spans="2:9" ht="14.25" customHeight="1">
      <c r="B132" s="691" t="s">
        <v>330</v>
      </c>
      <c r="C132" s="691" t="s">
        <v>339</v>
      </c>
      <c r="D132" s="691" t="s">
        <v>332</v>
      </c>
      <c r="E132" s="691" t="s">
        <v>333</v>
      </c>
      <c r="F132" s="692">
        <v>47150</v>
      </c>
      <c r="G132" s="693">
        <v>2343005854</v>
      </c>
      <c r="H132" s="691" t="s">
        <v>335</v>
      </c>
      <c r="I132" s="692">
        <v>44193</v>
      </c>
    </row>
    <row r="133" spans="2:9" ht="14.25" customHeight="1">
      <c r="B133" s="694" t="s">
        <v>330</v>
      </c>
      <c r="C133" s="694" t="s">
        <v>339</v>
      </c>
      <c r="D133" s="694" t="s">
        <v>332</v>
      </c>
      <c r="E133" s="694" t="s">
        <v>333</v>
      </c>
      <c r="F133" s="695">
        <v>47178</v>
      </c>
      <c r="G133" s="696">
        <v>2343005854</v>
      </c>
      <c r="H133" s="694" t="s">
        <v>335</v>
      </c>
      <c r="I133" s="695">
        <v>44193</v>
      </c>
    </row>
    <row r="134" spans="2:9" ht="14.25" customHeight="1">
      <c r="B134" s="691" t="s">
        <v>330</v>
      </c>
      <c r="C134" s="691" t="s">
        <v>339</v>
      </c>
      <c r="D134" s="691" t="s">
        <v>332</v>
      </c>
      <c r="E134" s="691" t="s">
        <v>333</v>
      </c>
      <c r="F134" s="692">
        <v>47209</v>
      </c>
      <c r="G134" s="693">
        <v>2343005854</v>
      </c>
      <c r="H134" s="691" t="s">
        <v>335</v>
      </c>
      <c r="I134" s="692">
        <v>44193</v>
      </c>
    </row>
    <row r="135" spans="2:9" ht="14.25" customHeight="1">
      <c r="B135" s="694" t="s">
        <v>330</v>
      </c>
      <c r="C135" s="694" t="s">
        <v>339</v>
      </c>
      <c r="D135" s="694" t="s">
        <v>332</v>
      </c>
      <c r="E135" s="694" t="s">
        <v>333</v>
      </c>
      <c r="F135" s="695">
        <v>47239</v>
      </c>
      <c r="G135" s="696">
        <v>2343005854</v>
      </c>
      <c r="H135" s="694" t="s">
        <v>335</v>
      </c>
      <c r="I135" s="695">
        <v>44193</v>
      </c>
    </row>
    <row r="136" spans="2:9" ht="14.25" customHeight="1">
      <c r="B136" s="691" t="s">
        <v>330</v>
      </c>
      <c r="C136" s="691" t="s">
        <v>339</v>
      </c>
      <c r="D136" s="691" t="s">
        <v>332</v>
      </c>
      <c r="E136" s="691" t="s">
        <v>333</v>
      </c>
      <c r="F136" s="692">
        <v>47270</v>
      </c>
      <c r="G136" s="693">
        <v>2343005854</v>
      </c>
      <c r="H136" s="691" t="s">
        <v>335</v>
      </c>
      <c r="I136" s="692">
        <v>44193</v>
      </c>
    </row>
    <row r="137" spans="2:9" ht="14.25" customHeight="1">
      <c r="B137" s="694" t="s">
        <v>330</v>
      </c>
      <c r="C137" s="694" t="s">
        <v>339</v>
      </c>
      <c r="D137" s="694" t="s">
        <v>332</v>
      </c>
      <c r="E137" s="694" t="s">
        <v>333</v>
      </c>
      <c r="F137" s="695">
        <v>47300</v>
      </c>
      <c r="G137" s="696">
        <v>2343005854</v>
      </c>
      <c r="H137" s="694" t="s">
        <v>335</v>
      </c>
      <c r="I137" s="695">
        <v>44193</v>
      </c>
    </row>
    <row r="138" spans="2:9" ht="14.25" customHeight="1">
      <c r="B138" s="691" t="s">
        <v>330</v>
      </c>
      <c r="C138" s="691" t="s">
        <v>339</v>
      </c>
      <c r="D138" s="691" t="s">
        <v>332</v>
      </c>
      <c r="E138" s="691" t="s">
        <v>333</v>
      </c>
      <c r="F138" s="692">
        <v>47331</v>
      </c>
      <c r="G138" s="693">
        <v>2343005854</v>
      </c>
      <c r="H138" s="691" t="s">
        <v>335</v>
      </c>
      <c r="I138" s="692">
        <v>44193</v>
      </c>
    </row>
    <row r="139" spans="2:9" ht="14.25" customHeight="1">
      <c r="B139" s="694" t="s">
        <v>330</v>
      </c>
      <c r="C139" s="694" t="s">
        <v>339</v>
      </c>
      <c r="D139" s="694" t="s">
        <v>332</v>
      </c>
      <c r="E139" s="694" t="s">
        <v>333</v>
      </c>
      <c r="F139" s="695">
        <v>47362</v>
      </c>
      <c r="G139" s="696">
        <v>2343005854</v>
      </c>
      <c r="H139" s="694" t="s">
        <v>335</v>
      </c>
      <c r="I139" s="695">
        <v>44193</v>
      </c>
    </row>
    <row r="140" spans="2:9" ht="14.25" customHeight="1">
      <c r="B140" s="691" t="s">
        <v>330</v>
      </c>
      <c r="C140" s="691" t="s">
        <v>339</v>
      </c>
      <c r="D140" s="691" t="s">
        <v>332</v>
      </c>
      <c r="E140" s="691" t="s">
        <v>333</v>
      </c>
      <c r="F140" s="692">
        <v>47392</v>
      </c>
      <c r="G140" s="693">
        <v>2343005854</v>
      </c>
      <c r="H140" s="691" t="s">
        <v>335</v>
      </c>
      <c r="I140" s="692">
        <v>44193</v>
      </c>
    </row>
    <row r="141" spans="2:9" ht="14.25" customHeight="1">
      <c r="B141" s="694" t="s">
        <v>330</v>
      </c>
      <c r="C141" s="694" t="s">
        <v>339</v>
      </c>
      <c r="D141" s="694" t="s">
        <v>332</v>
      </c>
      <c r="E141" s="694" t="s">
        <v>333</v>
      </c>
      <c r="F141" s="695">
        <v>47423</v>
      </c>
      <c r="G141" s="696">
        <v>2343005854</v>
      </c>
      <c r="H141" s="694" t="s">
        <v>335</v>
      </c>
      <c r="I141" s="695">
        <v>44193</v>
      </c>
    </row>
    <row r="142" spans="2:9" ht="14.25" customHeight="1">
      <c r="B142" s="691" t="s">
        <v>330</v>
      </c>
      <c r="C142" s="691" t="s">
        <v>339</v>
      </c>
      <c r="D142" s="691" t="s">
        <v>332</v>
      </c>
      <c r="E142" s="691" t="s">
        <v>333</v>
      </c>
      <c r="F142" s="692">
        <v>47453</v>
      </c>
      <c r="G142" s="693">
        <v>2343005854</v>
      </c>
      <c r="H142" s="691" t="s">
        <v>335</v>
      </c>
      <c r="I142" s="692">
        <v>44193</v>
      </c>
    </row>
    <row r="143" spans="2:9" ht="14.25" customHeight="1">
      <c r="B143" s="694" t="s">
        <v>330</v>
      </c>
      <c r="C143" s="694" t="s">
        <v>339</v>
      </c>
      <c r="D143" s="694" t="s">
        <v>332</v>
      </c>
      <c r="E143" s="694" t="s">
        <v>333</v>
      </c>
      <c r="F143" s="695">
        <v>47484</v>
      </c>
      <c r="G143" s="696">
        <v>2343005854</v>
      </c>
      <c r="H143" s="694" t="s">
        <v>335</v>
      </c>
      <c r="I143" s="695">
        <v>44193</v>
      </c>
    </row>
    <row r="144" spans="2:9" ht="14.25" customHeight="1">
      <c r="B144" s="691" t="s">
        <v>330</v>
      </c>
      <c r="C144" s="691" t="s">
        <v>339</v>
      </c>
      <c r="D144" s="691" t="s">
        <v>332</v>
      </c>
      <c r="E144" s="691" t="s">
        <v>333</v>
      </c>
      <c r="F144" s="692">
        <v>47515</v>
      </c>
      <c r="G144" s="693">
        <v>4044768001</v>
      </c>
      <c r="H144" s="691" t="s">
        <v>335</v>
      </c>
      <c r="I144" s="692">
        <v>44193</v>
      </c>
    </row>
    <row r="145" spans="2:9" ht="14.25" customHeight="1">
      <c r="B145" s="694" t="s">
        <v>330</v>
      </c>
      <c r="C145" s="694" t="s">
        <v>339</v>
      </c>
      <c r="D145" s="694" t="s">
        <v>332</v>
      </c>
      <c r="E145" s="694" t="s">
        <v>333</v>
      </c>
      <c r="F145" s="695">
        <v>47543</v>
      </c>
      <c r="G145" s="696">
        <v>4044768001</v>
      </c>
      <c r="H145" s="694" t="s">
        <v>335</v>
      </c>
      <c r="I145" s="695">
        <v>44193</v>
      </c>
    </row>
    <row r="146" spans="2:9" ht="14.25" customHeight="1">
      <c r="B146" s="691" t="s">
        <v>330</v>
      </c>
      <c r="C146" s="691" t="s">
        <v>339</v>
      </c>
      <c r="D146" s="691" t="s">
        <v>332</v>
      </c>
      <c r="E146" s="691" t="s">
        <v>333</v>
      </c>
      <c r="F146" s="692">
        <v>47574</v>
      </c>
      <c r="G146" s="693">
        <v>4044768001</v>
      </c>
      <c r="H146" s="691" t="s">
        <v>335</v>
      </c>
      <c r="I146" s="692">
        <v>44193</v>
      </c>
    </row>
    <row r="147" spans="2:9" ht="14.25" customHeight="1">
      <c r="B147" s="694" t="s">
        <v>330</v>
      </c>
      <c r="C147" s="694" t="s">
        <v>339</v>
      </c>
      <c r="D147" s="694" t="s">
        <v>332</v>
      </c>
      <c r="E147" s="694" t="s">
        <v>333</v>
      </c>
      <c r="F147" s="695">
        <v>47604</v>
      </c>
      <c r="G147" s="696">
        <v>4044768001</v>
      </c>
      <c r="H147" s="694" t="s">
        <v>335</v>
      </c>
      <c r="I147" s="695">
        <v>44193</v>
      </c>
    </row>
    <row r="148" spans="2:9" ht="14.25" customHeight="1">
      <c r="B148" s="691" t="s">
        <v>330</v>
      </c>
      <c r="C148" s="691" t="s">
        <v>339</v>
      </c>
      <c r="D148" s="691" t="s">
        <v>332</v>
      </c>
      <c r="E148" s="691" t="s">
        <v>333</v>
      </c>
      <c r="F148" s="692">
        <v>47635</v>
      </c>
      <c r="G148" s="693">
        <v>4044768001</v>
      </c>
      <c r="H148" s="691" t="s">
        <v>335</v>
      </c>
      <c r="I148" s="692">
        <v>44193</v>
      </c>
    </row>
    <row r="149" spans="2:9" ht="14.25" customHeight="1">
      <c r="B149" s="694" t="s">
        <v>330</v>
      </c>
      <c r="C149" s="694" t="s">
        <v>339</v>
      </c>
      <c r="D149" s="694" t="s">
        <v>332</v>
      </c>
      <c r="E149" s="694" t="s">
        <v>333</v>
      </c>
      <c r="F149" s="695">
        <v>47665</v>
      </c>
      <c r="G149" s="696">
        <v>4044768001</v>
      </c>
      <c r="H149" s="694" t="s">
        <v>335</v>
      </c>
      <c r="I149" s="695">
        <v>44193</v>
      </c>
    </row>
    <row r="150" spans="2:9" ht="14.25" customHeight="1">
      <c r="B150" s="691" t="s">
        <v>330</v>
      </c>
      <c r="C150" s="691" t="s">
        <v>339</v>
      </c>
      <c r="D150" s="691" t="s">
        <v>332</v>
      </c>
      <c r="E150" s="691" t="s">
        <v>333</v>
      </c>
      <c r="F150" s="692">
        <v>47696</v>
      </c>
      <c r="G150" s="693">
        <v>4044768001</v>
      </c>
      <c r="H150" s="691" t="s">
        <v>335</v>
      </c>
      <c r="I150" s="692">
        <v>44193</v>
      </c>
    </row>
    <row r="151" spans="2:9" ht="14.25" customHeight="1">
      <c r="B151" s="694" t="s">
        <v>330</v>
      </c>
      <c r="C151" s="694" t="s">
        <v>339</v>
      </c>
      <c r="D151" s="694" t="s">
        <v>332</v>
      </c>
      <c r="E151" s="694" t="s">
        <v>333</v>
      </c>
      <c r="F151" s="695">
        <v>47727</v>
      </c>
      <c r="G151" s="696">
        <v>4044768001</v>
      </c>
      <c r="H151" s="694" t="s">
        <v>335</v>
      </c>
      <c r="I151" s="695">
        <v>44193</v>
      </c>
    </row>
    <row r="152" spans="2:9" ht="14.25" customHeight="1">
      <c r="B152" s="691" t="s">
        <v>330</v>
      </c>
      <c r="C152" s="691" t="s">
        <v>339</v>
      </c>
      <c r="D152" s="691" t="s">
        <v>332</v>
      </c>
      <c r="E152" s="691" t="s">
        <v>333</v>
      </c>
      <c r="F152" s="692">
        <v>47757</v>
      </c>
      <c r="G152" s="693">
        <v>4044768001</v>
      </c>
      <c r="H152" s="691" t="s">
        <v>335</v>
      </c>
      <c r="I152" s="692">
        <v>44193</v>
      </c>
    </row>
    <row r="153" spans="2:9" ht="14.25" customHeight="1">
      <c r="B153" s="694" t="s">
        <v>330</v>
      </c>
      <c r="C153" s="694" t="s">
        <v>339</v>
      </c>
      <c r="D153" s="694" t="s">
        <v>332</v>
      </c>
      <c r="E153" s="694" t="s">
        <v>333</v>
      </c>
      <c r="F153" s="695">
        <v>47788</v>
      </c>
      <c r="G153" s="696">
        <v>4044768001</v>
      </c>
      <c r="H153" s="694" t="s">
        <v>335</v>
      </c>
      <c r="I153" s="695">
        <v>44193</v>
      </c>
    </row>
    <row r="154" spans="2:9" ht="14.25" customHeight="1">
      <c r="B154" s="691" t="s">
        <v>330</v>
      </c>
      <c r="C154" s="691" t="s">
        <v>339</v>
      </c>
      <c r="D154" s="691" t="s">
        <v>332</v>
      </c>
      <c r="E154" s="691" t="s">
        <v>333</v>
      </c>
      <c r="F154" s="692">
        <v>47818</v>
      </c>
      <c r="G154" s="693">
        <v>4044768001</v>
      </c>
      <c r="H154" s="691" t="s">
        <v>335</v>
      </c>
      <c r="I154" s="692">
        <v>44193</v>
      </c>
    </row>
    <row r="155" spans="2:9" ht="14.25" customHeight="1">
      <c r="B155" s="694" t="s">
        <v>330</v>
      </c>
      <c r="C155" s="694" t="s">
        <v>339</v>
      </c>
      <c r="D155" s="694" t="s">
        <v>332</v>
      </c>
      <c r="E155" s="694" t="s">
        <v>333</v>
      </c>
      <c r="F155" s="695">
        <v>47849</v>
      </c>
      <c r="G155" s="696">
        <v>4044789434</v>
      </c>
      <c r="H155" s="694" t="s">
        <v>335</v>
      </c>
      <c r="I155" s="695">
        <v>44193</v>
      </c>
    </row>
    <row r="156" spans="2:9" ht="14.25" customHeight="1">
      <c r="B156" s="691" t="s">
        <v>330</v>
      </c>
      <c r="C156" s="691" t="s">
        <v>339</v>
      </c>
      <c r="D156" s="691" t="s">
        <v>332</v>
      </c>
      <c r="E156" s="691" t="s">
        <v>333</v>
      </c>
      <c r="F156" s="692">
        <v>47464</v>
      </c>
      <c r="G156" s="693">
        <v>180000000000</v>
      </c>
      <c r="H156" s="691" t="s">
        <v>334</v>
      </c>
      <c r="I156" s="692">
        <v>46003</v>
      </c>
    </row>
    <row r="157" spans="2:9" ht="14.25" customHeight="1">
      <c r="B157" s="694" t="s">
        <v>342</v>
      </c>
      <c r="C157" s="694" t="s">
        <v>343</v>
      </c>
      <c r="D157" s="694" t="s">
        <v>332</v>
      </c>
      <c r="E157" s="694" t="s">
        <v>333</v>
      </c>
      <c r="F157" s="695">
        <v>47594</v>
      </c>
      <c r="G157" s="696">
        <v>300126000000</v>
      </c>
      <c r="H157" s="694" t="s">
        <v>344</v>
      </c>
      <c r="I157" s="695">
        <v>40289</v>
      </c>
    </row>
    <row r="158" spans="2:9" ht="14.25" customHeight="1">
      <c r="B158" s="691" t="s">
        <v>342</v>
      </c>
      <c r="C158" s="691" t="s">
        <v>345</v>
      </c>
      <c r="D158" s="691" t="s">
        <v>332</v>
      </c>
      <c r="E158" s="691" t="s">
        <v>333</v>
      </c>
      <c r="F158" s="692">
        <v>47962</v>
      </c>
      <c r="G158" s="693">
        <v>281515000000</v>
      </c>
      <c r="H158" s="691" t="s">
        <v>344</v>
      </c>
      <c r="I158" s="692">
        <v>43579</v>
      </c>
    </row>
    <row r="159" spans="2:9" ht="14.25" customHeight="1">
      <c r="B159" s="694" t="s">
        <v>342</v>
      </c>
      <c r="C159" s="694" t="s">
        <v>346</v>
      </c>
      <c r="D159" s="694" t="s">
        <v>332</v>
      </c>
      <c r="E159" s="694" t="s">
        <v>333</v>
      </c>
      <c r="F159" s="695">
        <v>50884</v>
      </c>
      <c r="G159" s="696">
        <v>325975000000</v>
      </c>
      <c r="H159" s="694" t="s">
        <v>344</v>
      </c>
      <c r="I159" s="695">
        <v>43579</v>
      </c>
    </row>
    <row r="160" spans="2:9" ht="14.25" customHeight="1">
      <c r="B160" s="691" t="s">
        <v>342</v>
      </c>
      <c r="C160" s="691" t="s">
        <v>347</v>
      </c>
      <c r="D160" s="691" t="s">
        <v>332</v>
      </c>
      <c r="E160" s="691" t="s">
        <v>333</v>
      </c>
      <c r="F160" s="692">
        <v>46497</v>
      </c>
      <c r="G160" s="693">
        <v>171000000000</v>
      </c>
      <c r="H160" s="691" t="s">
        <v>344</v>
      </c>
      <c r="I160" s="692">
        <v>43941</v>
      </c>
    </row>
    <row r="161" spans="2:9" ht="14.25" customHeight="1">
      <c r="B161" s="694" t="s">
        <v>342</v>
      </c>
      <c r="C161" s="694" t="s">
        <v>348</v>
      </c>
      <c r="D161" s="694" t="s">
        <v>332</v>
      </c>
      <c r="E161" s="694" t="s">
        <v>333</v>
      </c>
      <c r="F161" s="695">
        <v>46550</v>
      </c>
      <c r="G161" s="696">
        <v>94776293069.999695</v>
      </c>
      <c r="H161" s="694" t="s">
        <v>334</v>
      </c>
      <c r="I161" s="695">
        <v>45638</v>
      </c>
    </row>
    <row r="162" spans="2:9" ht="14.25" customHeight="1">
      <c r="B162" s="691" t="s">
        <v>342</v>
      </c>
      <c r="C162" s="691" t="s">
        <v>348</v>
      </c>
      <c r="D162" s="691" t="s">
        <v>332</v>
      </c>
      <c r="E162" s="691" t="s">
        <v>333</v>
      </c>
      <c r="F162" s="692">
        <v>46550</v>
      </c>
      <c r="G162" s="693">
        <v>193973706930.00031</v>
      </c>
      <c r="H162" s="691" t="s">
        <v>334</v>
      </c>
      <c r="I162" s="692">
        <v>45638</v>
      </c>
    </row>
    <row r="163" spans="2:9" ht="14.25" customHeight="1">
      <c r="B163" s="694" t="s">
        <v>330</v>
      </c>
      <c r="C163" s="694" t="s">
        <v>1056</v>
      </c>
      <c r="D163" s="694" t="s">
        <v>332</v>
      </c>
      <c r="E163" s="694" t="s">
        <v>333</v>
      </c>
      <c r="F163" s="695">
        <v>47160</v>
      </c>
      <c r="G163" s="696">
        <v>30312500000</v>
      </c>
      <c r="H163" s="694" t="s">
        <v>334</v>
      </c>
      <c r="I163" s="695">
        <v>46064</v>
      </c>
    </row>
    <row r="164" spans="2:9" ht="14.25" customHeight="1">
      <c r="B164" s="691" t="s">
        <v>330</v>
      </c>
      <c r="C164" s="691" t="s">
        <v>1056</v>
      </c>
      <c r="D164" s="691" t="s">
        <v>332</v>
      </c>
      <c r="E164" s="691" t="s">
        <v>333</v>
      </c>
      <c r="F164" s="692">
        <v>47525</v>
      </c>
      <c r="G164" s="693">
        <v>30312500000</v>
      </c>
      <c r="H164" s="691" t="s">
        <v>334</v>
      </c>
      <c r="I164" s="692">
        <v>46064</v>
      </c>
    </row>
    <row r="165" spans="2:9" ht="14.25" customHeight="1">
      <c r="B165" s="694" t="s">
        <v>330</v>
      </c>
      <c r="C165" s="694" t="s">
        <v>1056</v>
      </c>
      <c r="D165" s="694" t="s">
        <v>332</v>
      </c>
      <c r="E165" s="694" t="s">
        <v>333</v>
      </c>
      <c r="F165" s="695">
        <v>47890</v>
      </c>
      <c r="G165" s="696">
        <v>30312500000</v>
      </c>
      <c r="H165" s="694" t="s">
        <v>334</v>
      </c>
      <c r="I165" s="695">
        <v>46064</v>
      </c>
    </row>
    <row r="166" spans="2:9" ht="14.25" customHeight="1">
      <c r="B166" s="691" t="s">
        <v>330</v>
      </c>
      <c r="C166" s="691" t="s">
        <v>1056</v>
      </c>
      <c r="D166" s="691" t="s">
        <v>332</v>
      </c>
      <c r="E166" s="691" t="s">
        <v>333</v>
      </c>
      <c r="F166" s="692">
        <v>48255</v>
      </c>
      <c r="G166" s="693">
        <v>30312500000</v>
      </c>
      <c r="H166" s="691" t="s">
        <v>334</v>
      </c>
      <c r="I166" s="692">
        <v>46064</v>
      </c>
    </row>
    <row r="167" spans="2:9" ht="14.25" customHeight="1">
      <c r="B167" s="694" t="s">
        <v>330</v>
      </c>
      <c r="C167" s="694" t="s">
        <v>1056</v>
      </c>
      <c r="D167" s="694" t="s">
        <v>332</v>
      </c>
      <c r="E167" s="694" t="s">
        <v>333</v>
      </c>
      <c r="F167" s="695">
        <v>48621</v>
      </c>
      <c r="G167" s="696">
        <v>30312500000</v>
      </c>
      <c r="H167" s="694" t="s">
        <v>334</v>
      </c>
      <c r="I167" s="695">
        <v>46064</v>
      </c>
    </row>
    <row r="168" spans="2:9" ht="14.25" customHeight="1">
      <c r="B168" s="691" t="s">
        <v>330</v>
      </c>
      <c r="C168" s="691" t="s">
        <v>1056</v>
      </c>
      <c r="D168" s="691" t="s">
        <v>332</v>
      </c>
      <c r="E168" s="691" t="s">
        <v>333</v>
      </c>
      <c r="F168" s="692">
        <v>48986</v>
      </c>
      <c r="G168" s="693">
        <v>30312500000</v>
      </c>
      <c r="H168" s="691" t="s">
        <v>334</v>
      </c>
      <c r="I168" s="692">
        <v>46064</v>
      </c>
    </row>
    <row r="169" spans="2:9" ht="14.25" customHeight="1">
      <c r="B169" s="694" t="s">
        <v>330</v>
      </c>
      <c r="C169" s="694" t="s">
        <v>1056</v>
      </c>
      <c r="D169" s="694" t="s">
        <v>332</v>
      </c>
      <c r="E169" s="694" t="s">
        <v>333</v>
      </c>
      <c r="F169" s="695">
        <v>49351</v>
      </c>
      <c r="G169" s="696">
        <v>30312500000</v>
      </c>
      <c r="H169" s="694" t="s">
        <v>334</v>
      </c>
      <c r="I169" s="695">
        <v>46064</v>
      </c>
    </row>
    <row r="170" spans="2:9" ht="14.25" customHeight="1">
      <c r="B170" s="691" t="s">
        <v>330</v>
      </c>
      <c r="C170" s="691" t="s">
        <v>1056</v>
      </c>
      <c r="D170" s="691" t="s">
        <v>332</v>
      </c>
      <c r="E170" s="691" t="s">
        <v>333</v>
      </c>
      <c r="F170" s="692">
        <v>49716</v>
      </c>
      <c r="G170" s="693">
        <v>30312500000</v>
      </c>
      <c r="H170" s="691" t="s">
        <v>334</v>
      </c>
      <c r="I170" s="692">
        <v>46064</v>
      </c>
    </row>
    <row r="171" spans="2:9" ht="14.25" customHeight="1">
      <c r="B171" s="694" t="s">
        <v>342</v>
      </c>
      <c r="C171" s="694" t="s">
        <v>349</v>
      </c>
      <c r="D171" s="694" t="s">
        <v>332</v>
      </c>
      <c r="E171" s="694" t="s">
        <v>333</v>
      </c>
      <c r="F171" s="695">
        <v>46348</v>
      </c>
      <c r="G171" s="696">
        <v>5000000000</v>
      </c>
      <c r="H171" s="694" t="s">
        <v>337</v>
      </c>
      <c r="I171" s="695">
        <v>43304</v>
      </c>
    </row>
    <row r="172" spans="2:9" ht="14.25" customHeight="1">
      <c r="B172" s="691" t="s">
        <v>342</v>
      </c>
      <c r="C172" s="691" t="s">
        <v>349</v>
      </c>
      <c r="D172" s="691" t="s">
        <v>332</v>
      </c>
      <c r="E172" s="691" t="s">
        <v>333</v>
      </c>
      <c r="F172" s="692">
        <v>46529</v>
      </c>
      <c r="G172" s="693">
        <v>5000000000</v>
      </c>
      <c r="H172" s="691" t="s">
        <v>337</v>
      </c>
      <c r="I172" s="692">
        <v>43304</v>
      </c>
    </row>
    <row r="173" spans="2:9" ht="14.25" customHeight="1">
      <c r="B173" s="694" t="s">
        <v>342</v>
      </c>
      <c r="C173" s="694" t="s">
        <v>349</v>
      </c>
      <c r="D173" s="694" t="s">
        <v>332</v>
      </c>
      <c r="E173" s="694" t="s">
        <v>333</v>
      </c>
      <c r="F173" s="695">
        <v>46713</v>
      </c>
      <c r="G173" s="696">
        <v>5000000000</v>
      </c>
      <c r="H173" s="694" t="s">
        <v>337</v>
      </c>
      <c r="I173" s="695">
        <v>43304</v>
      </c>
    </row>
    <row r="174" spans="2:9" ht="14.25" customHeight="1">
      <c r="B174" s="691" t="s">
        <v>342</v>
      </c>
      <c r="C174" s="691" t="s">
        <v>349</v>
      </c>
      <c r="D174" s="691" t="s">
        <v>332</v>
      </c>
      <c r="E174" s="691" t="s">
        <v>333</v>
      </c>
      <c r="F174" s="692">
        <v>46895</v>
      </c>
      <c r="G174" s="693">
        <v>5000000000</v>
      </c>
      <c r="H174" s="691" t="s">
        <v>337</v>
      </c>
      <c r="I174" s="692">
        <v>43304</v>
      </c>
    </row>
    <row r="175" spans="2:9" ht="14.25" customHeight="1">
      <c r="B175" s="694" t="s">
        <v>342</v>
      </c>
      <c r="C175" s="694" t="s">
        <v>349</v>
      </c>
      <c r="D175" s="694" t="s">
        <v>332</v>
      </c>
      <c r="E175" s="694" t="s">
        <v>333</v>
      </c>
      <c r="F175" s="695">
        <v>47079</v>
      </c>
      <c r="G175" s="696">
        <v>5000000000</v>
      </c>
      <c r="H175" s="694" t="s">
        <v>337</v>
      </c>
      <c r="I175" s="695">
        <v>43304</v>
      </c>
    </row>
    <row r="176" spans="2:9" ht="14.25" customHeight="1">
      <c r="B176" s="691" t="s">
        <v>342</v>
      </c>
      <c r="C176" s="691" t="s">
        <v>349</v>
      </c>
      <c r="D176" s="691" t="s">
        <v>332</v>
      </c>
      <c r="E176" s="691" t="s">
        <v>333</v>
      </c>
      <c r="F176" s="692">
        <v>47260</v>
      </c>
      <c r="G176" s="693">
        <v>5000000000</v>
      </c>
      <c r="H176" s="691" t="s">
        <v>337</v>
      </c>
      <c r="I176" s="692">
        <v>43304</v>
      </c>
    </row>
    <row r="177" spans="2:9" ht="14.25" customHeight="1">
      <c r="B177" s="694" t="s">
        <v>342</v>
      </c>
      <c r="C177" s="694" t="s">
        <v>349</v>
      </c>
      <c r="D177" s="694" t="s">
        <v>332</v>
      </c>
      <c r="E177" s="694" t="s">
        <v>333</v>
      </c>
      <c r="F177" s="695">
        <v>47444</v>
      </c>
      <c r="G177" s="696">
        <v>5000000000</v>
      </c>
      <c r="H177" s="694" t="s">
        <v>337</v>
      </c>
      <c r="I177" s="695">
        <v>43304</v>
      </c>
    </row>
    <row r="178" spans="2:9" ht="14.25" customHeight="1">
      <c r="B178" s="691" t="s">
        <v>342</v>
      </c>
      <c r="C178" s="691" t="s">
        <v>349</v>
      </c>
      <c r="D178" s="691" t="s">
        <v>332</v>
      </c>
      <c r="E178" s="691" t="s">
        <v>333</v>
      </c>
      <c r="F178" s="692">
        <v>47625</v>
      </c>
      <c r="G178" s="693">
        <v>5000000000</v>
      </c>
      <c r="H178" s="691" t="s">
        <v>337</v>
      </c>
      <c r="I178" s="692">
        <v>43304</v>
      </c>
    </row>
    <row r="179" spans="2:9" ht="14.25" customHeight="1">
      <c r="B179" s="694" t="s">
        <v>342</v>
      </c>
      <c r="C179" s="694" t="s">
        <v>350</v>
      </c>
      <c r="D179" s="694" t="s">
        <v>332</v>
      </c>
      <c r="E179" s="694" t="s">
        <v>333</v>
      </c>
      <c r="F179" s="695">
        <v>47094</v>
      </c>
      <c r="G179" s="696">
        <v>70000000000</v>
      </c>
      <c r="H179" s="694" t="s">
        <v>351</v>
      </c>
      <c r="I179" s="695">
        <v>43441</v>
      </c>
    </row>
    <row r="180" spans="2:9" ht="14.25" customHeight="1">
      <c r="B180" s="691" t="s">
        <v>342</v>
      </c>
      <c r="C180" s="691" t="s">
        <v>352</v>
      </c>
      <c r="D180" s="691" t="s">
        <v>332</v>
      </c>
      <c r="E180" s="691" t="s">
        <v>333</v>
      </c>
      <c r="F180" s="692">
        <v>46537</v>
      </c>
      <c r="G180" s="693">
        <v>10000000000</v>
      </c>
      <c r="H180" s="691" t="s">
        <v>337</v>
      </c>
      <c r="I180" s="692">
        <v>44530</v>
      </c>
    </row>
    <row r="181" spans="2:9" ht="14.25" customHeight="1">
      <c r="B181" s="694" t="s">
        <v>342</v>
      </c>
      <c r="C181" s="694" t="s">
        <v>352</v>
      </c>
      <c r="D181" s="694" t="s">
        <v>332</v>
      </c>
      <c r="E181" s="694" t="s">
        <v>333</v>
      </c>
      <c r="F181" s="695">
        <v>46721</v>
      </c>
      <c r="G181" s="696">
        <v>10000000000</v>
      </c>
      <c r="H181" s="694" t="s">
        <v>337</v>
      </c>
      <c r="I181" s="695">
        <v>44530</v>
      </c>
    </row>
    <row r="182" spans="2:9" ht="14.25" customHeight="1">
      <c r="B182" s="691" t="s">
        <v>342</v>
      </c>
      <c r="C182" s="691" t="s">
        <v>352</v>
      </c>
      <c r="D182" s="691" t="s">
        <v>332</v>
      </c>
      <c r="E182" s="691" t="s">
        <v>333</v>
      </c>
      <c r="F182" s="692">
        <v>46903</v>
      </c>
      <c r="G182" s="693">
        <v>10000000000</v>
      </c>
      <c r="H182" s="691" t="s">
        <v>337</v>
      </c>
      <c r="I182" s="692">
        <v>44530</v>
      </c>
    </row>
    <row r="183" spans="2:9" ht="14.25" customHeight="1">
      <c r="B183" s="694" t="s">
        <v>342</v>
      </c>
      <c r="C183" s="694" t="s">
        <v>352</v>
      </c>
      <c r="D183" s="694" t="s">
        <v>332</v>
      </c>
      <c r="E183" s="694" t="s">
        <v>333</v>
      </c>
      <c r="F183" s="695">
        <v>47087</v>
      </c>
      <c r="G183" s="696">
        <v>10000000000</v>
      </c>
      <c r="H183" s="694" t="s">
        <v>337</v>
      </c>
      <c r="I183" s="695">
        <v>44530</v>
      </c>
    </row>
    <row r="184" spans="2:9" ht="14.25" customHeight="1">
      <c r="B184" s="691" t="s">
        <v>342</v>
      </c>
      <c r="C184" s="691" t="s">
        <v>352</v>
      </c>
      <c r="D184" s="691" t="s">
        <v>332</v>
      </c>
      <c r="E184" s="691" t="s">
        <v>333</v>
      </c>
      <c r="F184" s="692">
        <v>47268</v>
      </c>
      <c r="G184" s="693">
        <v>10000000000</v>
      </c>
      <c r="H184" s="691" t="s">
        <v>337</v>
      </c>
      <c r="I184" s="692">
        <v>44530</v>
      </c>
    </row>
    <row r="185" spans="2:9" ht="14.25" customHeight="1">
      <c r="B185" s="694" t="s">
        <v>342</v>
      </c>
      <c r="C185" s="694" t="s">
        <v>352</v>
      </c>
      <c r="D185" s="694" t="s">
        <v>332</v>
      </c>
      <c r="E185" s="694" t="s">
        <v>333</v>
      </c>
      <c r="F185" s="695">
        <v>47452</v>
      </c>
      <c r="G185" s="696">
        <v>10000000000</v>
      </c>
      <c r="H185" s="694" t="s">
        <v>337</v>
      </c>
      <c r="I185" s="695">
        <v>44530</v>
      </c>
    </row>
    <row r="186" spans="2:9" ht="14.25" customHeight="1">
      <c r="B186" s="691" t="s">
        <v>342</v>
      </c>
      <c r="C186" s="691" t="s">
        <v>352</v>
      </c>
      <c r="D186" s="691" t="s">
        <v>332</v>
      </c>
      <c r="E186" s="691" t="s">
        <v>333</v>
      </c>
      <c r="F186" s="692">
        <v>47633</v>
      </c>
      <c r="G186" s="693">
        <v>10000000000</v>
      </c>
      <c r="H186" s="691" t="s">
        <v>337</v>
      </c>
      <c r="I186" s="692">
        <v>44530</v>
      </c>
    </row>
    <row r="187" spans="2:9" ht="14.25" customHeight="1">
      <c r="B187" s="694" t="s">
        <v>342</v>
      </c>
      <c r="C187" s="694" t="s">
        <v>352</v>
      </c>
      <c r="D187" s="694" t="s">
        <v>332</v>
      </c>
      <c r="E187" s="694" t="s">
        <v>333</v>
      </c>
      <c r="F187" s="695">
        <v>47817</v>
      </c>
      <c r="G187" s="696">
        <v>10000000000</v>
      </c>
      <c r="H187" s="694" t="s">
        <v>337</v>
      </c>
      <c r="I187" s="695">
        <v>44530</v>
      </c>
    </row>
    <row r="188" spans="2:9" ht="14.25" customHeight="1">
      <c r="B188" s="691" t="s">
        <v>342</v>
      </c>
      <c r="C188" s="691" t="s">
        <v>352</v>
      </c>
      <c r="D188" s="691" t="s">
        <v>332</v>
      </c>
      <c r="E188" s="691" t="s">
        <v>333</v>
      </c>
      <c r="F188" s="692">
        <v>47998</v>
      </c>
      <c r="G188" s="693">
        <v>10000000000</v>
      </c>
      <c r="H188" s="691" t="s">
        <v>337</v>
      </c>
      <c r="I188" s="692">
        <v>44530</v>
      </c>
    </row>
    <row r="189" spans="2:9" ht="14.25" customHeight="1">
      <c r="B189" s="694" t="s">
        <v>342</v>
      </c>
      <c r="C189" s="694" t="s">
        <v>352</v>
      </c>
      <c r="D189" s="694" t="s">
        <v>332</v>
      </c>
      <c r="E189" s="694" t="s">
        <v>333</v>
      </c>
      <c r="F189" s="695">
        <v>48182</v>
      </c>
      <c r="G189" s="696">
        <v>10000000000</v>
      </c>
      <c r="H189" s="694" t="s">
        <v>337</v>
      </c>
      <c r="I189" s="695">
        <v>44530</v>
      </c>
    </row>
    <row r="190" spans="2:9" ht="14.25" customHeight="1">
      <c r="B190" s="691" t="s">
        <v>342</v>
      </c>
      <c r="C190" s="691" t="s">
        <v>352</v>
      </c>
      <c r="D190" s="691" t="s">
        <v>332</v>
      </c>
      <c r="E190" s="691" t="s">
        <v>333</v>
      </c>
      <c r="F190" s="692">
        <v>48364</v>
      </c>
      <c r="G190" s="693">
        <v>10000000000</v>
      </c>
      <c r="H190" s="691" t="s">
        <v>337</v>
      </c>
      <c r="I190" s="692">
        <v>44530</v>
      </c>
    </row>
    <row r="191" spans="2:9" ht="14.25" customHeight="1">
      <c r="B191" s="694" t="s">
        <v>342</v>
      </c>
      <c r="C191" s="694" t="s">
        <v>352</v>
      </c>
      <c r="D191" s="694" t="s">
        <v>332</v>
      </c>
      <c r="E191" s="694" t="s">
        <v>333</v>
      </c>
      <c r="F191" s="695">
        <v>48548</v>
      </c>
      <c r="G191" s="696">
        <v>10000000000</v>
      </c>
      <c r="H191" s="694" t="s">
        <v>337</v>
      </c>
      <c r="I191" s="695">
        <v>44530</v>
      </c>
    </row>
    <row r="192" spans="2:9" ht="14.25" customHeight="1">
      <c r="B192" s="691" t="s">
        <v>342</v>
      </c>
      <c r="C192" s="691" t="s">
        <v>352</v>
      </c>
      <c r="D192" s="691" t="s">
        <v>332</v>
      </c>
      <c r="E192" s="691" t="s">
        <v>333</v>
      </c>
      <c r="F192" s="692">
        <v>48729</v>
      </c>
      <c r="G192" s="693">
        <v>10000000000</v>
      </c>
      <c r="H192" s="691" t="s">
        <v>337</v>
      </c>
      <c r="I192" s="692">
        <v>44530</v>
      </c>
    </row>
    <row r="193" spans="2:9" ht="14.25" customHeight="1">
      <c r="B193" s="694" t="s">
        <v>342</v>
      </c>
      <c r="C193" s="694" t="s">
        <v>352</v>
      </c>
      <c r="D193" s="694" t="s">
        <v>332</v>
      </c>
      <c r="E193" s="694" t="s">
        <v>333</v>
      </c>
      <c r="F193" s="695">
        <v>48913</v>
      </c>
      <c r="G193" s="696">
        <v>10000000000</v>
      </c>
      <c r="H193" s="694" t="s">
        <v>337</v>
      </c>
      <c r="I193" s="695">
        <v>44530</v>
      </c>
    </row>
    <row r="194" spans="2:9" ht="14.25" customHeight="1">
      <c r="B194" s="691" t="s">
        <v>330</v>
      </c>
      <c r="C194" s="691" t="s">
        <v>353</v>
      </c>
      <c r="D194" s="691" t="s">
        <v>354</v>
      </c>
      <c r="E194" s="691" t="s">
        <v>333</v>
      </c>
      <c r="F194" s="692">
        <v>46406</v>
      </c>
      <c r="G194" s="693">
        <v>2000000000</v>
      </c>
      <c r="H194" s="691" t="s">
        <v>334</v>
      </c>
      <c r="I194" s="692">
        <v>45676</v>
      </c>
    </row>
    <row r="195" spans="2:9" ht="14.25" customHeight="1">
      <c r="B195" s="694" t="s">
        <v>330</v>
      </c>
      <c r="C195" s="694" t="s">
        <v>353</v>
      </c>
      <c r="D195" s="694" t="s">
        <v>354</v>
      </c>
      <c r="E195" s="694" t="s">
        <v>333</v>
      </c>
      <c r="F195" s="695">
        <v>46413</v>
      </c>
      <c r="G195" s="696">
        <v>4500000000</v>
      </c>
      <c r="H195" s="694" t="s">
        <v>334</v>
      </c>
      <c r="I195" s="695">
        <v>45683</v>
      </c>
    </row>
    <row r="196" spans="2:9" ht="14.25" customHeight="1">
      <c r="B196" s="691" t="s">
        <v>330</v>
      </c>
      <c r="C196" s="691" t="s">
        <v>353</v>
      </c>
      <c r="D196" s="691" t="s">
        <v>354</v>
      </c>
      <c r="E196" s="691" t="s">
        <v>333</v>
      </c>
      <c r="F196" s="692">
        <v>46451</v>
      </c>
      <c r="G196" s="693">
        <v>3486945000</v>
      </c>
      <c r="H196" s="691" t="s">
        <v>334</v>
      </c>
      <c r="I196" s="692">
        <v>45721</v>
      </c>
    </row>
    <row r="197" spans="2:9" ht="14.25" customHeight="1">
      <c r="B197" s="694" t="s">
        <v>330</v>
      </c>
      <c r="C197" s="694" t="s">
        <v>353</v>
      </c>
      <c r="D197" s="694" t="s">
        <v>354</v>
      </c>
      <c r="E197" s="694" t="s">
        <v>333</v>
      </c>
      <c r="F197" s="695">
        <v>46477</v>
      </c>
      <c r="G197" s="696">
        <v>2000000000</v>
      </c>
      <c r="H197" s="694" t="s">
        <v>334</v>
      </c>
      <c r="I197" s="695">
        <v>45747</v>
      </c>
    </row>
    <row r="198" spans="2:9" ht="14.25" customHeight="1">
      <c r="B198" s="691" t="s">
        <v>330</v>
      </c>
      <c r="C198" s="691" t="s">
        <v>353</v>
      </c>
      <c r="D198" s="691" t="s">
        <v>354</v>
      </c>
      <c r="E198" s="691" t="s">
        <v>333</v>
      </c>
      <c r="F198" s="692">
        <v>46477</v>
      </c>
      <c r="G198" s="693">
        <v>3612243715</v>
      </c>
      <c r="H198" s="691" t="s">
        <v>334</v>
      </c>
      <c r="I198" s="692">
        <v>45747</v>
      </c>
    </row>
    <row r="199" spans="2:9" ht="14.25" customHeight="1">
      <c r="B199" s="694" t="s">
        <v>330</v>
      </c>
      <c r="C199" s="694" t="s">
        <v>353</v>
      </c>
      <c r="D199" s="694" t="s">
        <v>354</v>
      </c>
      <c r="E199" s="694" t="s">
        <v>333</v>
      </c>
      <c r="F199" s="695">
        <v>46507</v>
      </c>
      <c r="G199" s="696">
        <v>2300000000</v>
      </c>
      <c r="H199" s="694" t="s">
        <v>334</v>
      </c>
      <c r="I199" s="695">
        <v>45777</v>
      </c>
    </row>
    <row r="200" spans="2:9" ht="14.25" customHeight="1">
      <c r="B200" s="691" t="s">
        <v>330</v>
      </c>
      <c r="C200" s="691" t="s">
        <v>353</v>
      </c>
      <c r="D200" s="691" t="s">
        <v>354</v>
      </c>
      <c r="E200" s="691" t="s">
        <v>333</v>
      </c>
      <c r="F200" s="692">
        <v>46514</v>
      </c>
      <c r="G200" s="693">
        <v>15000000000</v>
      </c>
      <c r="H200" s="691" t="s">
        <v>334</v>
      </c>
      <c r="I200" s="692">
        <v>45784</v>
      </c>
    </row>
    <row r="201" spans="2:9" ht="14.25" customHeight="1">
      <c r="B201" s="694" t="s">
        <v>330</v>
      </c>
      <c r="C201" s="694" t="s">
        <v>353</v>
      </c>
      <c r="D201" s="694" t="s">
        <v>354</v>
      </c>
      <c r="E201" s="694" t="s">
        <v>333</v>
      </c>
      <c r="F201" s="695">
        <v>46526</v>
      </c>
      <c r="G201" s="696">
        <v>11000000000</v>
      </c>
      <c r="H201" s="694" t="s">
        <v>334</v>
      </c>
      <c r="I201" s="695">
        <v>45796</v>
      </c>
    </row>
    <row r="202" spans="2:9" ht="14.25" customHeight="1">
      <c r="B202" s="691" t="s">
        <v>330</v>
      </c>
      <c r="C202" s="691" t="s">
        <v>353</v>
      </c>
      <c r="D202" s="691" t="s">
        <v>354</v>
      </c>
      <c r="E202" s="691" t="s">
        <v>333</v>
      </c>
      <c r="F202" s="692">
        <v>46535</v>
      </c>
      <c r="G202" s="693">
        <v>5000000000</v>
      </c>
      <c r="H202" s="691" t="s">
        <v>334</v>
      </c>
      <c r="I202" s="692">
        <v>45805</v>
      </c>
    </row>
    <row r="203" spans="2:9" ht="14.25" customHeight="1">
      <c r="B203" s="694" t="s">
        <v>330</v>
      </c>
      <c r="C203" s="694" t="s">
        <v>353</v>
      </c>
      <c r="D203" s="694" t="s">
        <v>354</v>
      </c>
      <c r="E203" s="694" t="s">
        <v>333</v>
      </c>
      <c r="F203" s="695">
        <v>46542</v>
      </c>
      <c r="G203" s="696">
        <v>11100000000</v>
      </c>
      <c r="H203" s="694" t="s">
        <v>334</v>
      </c>
      <c r="I203" s="695">
        <v>46177</v>
      </c>
    </row>
    <row r="204" spans="2:9" ht="14.25" customHeight="1">
      <c r="B204" s="691" t="s">
        <v>330</v>
      </c>
      <c r="C204" s="691" t="s">
        <v>353</v>
      </c>
      <c r="D204" s="691" t="s">
        <v>354</v>
      </c>
      <c r="E204" s="691" t="s">
        <v>333</v>
      </c>
      <c r="F204" s="692">
        <v>46547</v>
      </c>
      <c r="G204" s="693">
        <v>10700000000</v>
      </c>
      <c r="H204" s="691" t="s">
        <v>334</v>
      </c>
      <c r="I204" s="692">
        <v>46182</v>
      </c>
    </row>
    <row r="205" spans="2:9" ht="14.25" customHeight="1">
      <c r="B205" s="694" t="s">
        <v>330</v>
      </c>
      <c r="C205" s="694" t="s">
        <v>353</v>
      </c>
      <c r="D205" s="694" t="s">
        <v>354</v>
      </c>
      <c r="E205" s="694" t="s">
        <v>333</v>
      </c>
      <c r="F205" s="695">
        <v>46556</v>
      </c>
      <c r="G205" s="696">
        <v>3450000000</v>
      </c>
      <c r="H205" s="694" t="s">
        <v>334</v>
      </c>
      <c r="I205" s="695">
        <v>46191</v>
      </c>
    </row>
    <row r="206" spans="2:9" ht="14.25" customHeight="1">
      <c r="B206" s="691" t="s">
        <v>330</v>
      </c>
      <c r="C206" s="691" t="s">
        <v>353</v>
      </c>
      <c r="D206" s="691" t="s">
        <v>354</v>
      </c>
      <c r="E206" s="691" t="s">
        <v>333</v>
      </c>
      <c r="F206" s="692">
        <v>46204</v>
      </c>
      <c r="G206" s="693">
        <v>2200000000</v>
      </c>
      <c r="H206" s="691" t="s">
        <v>334</v>
      </c>
      <c r="I206" s="692">
        <v>45839</v>
      </c>
    </row>
    <row r="207" spans="2:9" ht="14.25" customHeight="1">
      <c r="B207" s="694" t="s">
        <v>330</v>
      </c>
      <c r="C207" s="694" t="s">
        <v>353</v>
      </c>
      <c r="D207" s="694" t="s">
        <v>354</v>
      </c>
      <c r="E207" s="694" t="s">
        <v>333</v>
      </c>
      <c r="F207" s="695">
        <v>46211</v>
      </c>
      <c r="G207" s="696">
        <v>2800000000</v>
      </c>
      <c r="H207" s="694" t="s">
        <v>334</v>
      </c>
      <c r="I207" s="695">
        <v>45846</v>
      </c>
    </row>
    <row r="208" spans="2:9" ht="14.25" customHeight="1">
      <c r="B208" s="691" t="s">
        <v>330</v>
      </c>
      <c r="C208" s="691" t="s">
        <v>353</v>
      </c>
      <c r="D208" s="691" t="s">
        <v>354</v>
      </c>
      <c r="E208" s="691" t="s">
        <v>333</v>
      </c>
      <c r="F208" s="692">
        <v>46219</v>
      </c>
      <c r="G208" s="693">
        <v>850000000</v>
      </c>
      <c r="H208" s="691" t="s">
        <v>334</v>
      </c>
      <c r="I208" s="692">
        <v>45854</v>
      </c>
    </row>
    <row r="209" spans="2:9" ht="14.25" customHeight="1">
      <c r="B209" s="694" t="s">
        <v>330</v>
      </c>
      <c r="C209" s="694" t="s">
        <v>339</v>
      </c>
      <c r="D209" s="694" t="s">
        <v>355</v>
      </c>
      <c r="E209" s="694" t="s">
        <v>333</v>
      </c>
      <c r="F209" s="695">
        <v>47097</v>
      </c>
      <c r="G209" s="696">
        <v>239999261111.54999</v>
      </c>
      <c r="H209" s="694" t="s">
        <v>334</v>
      </c>
      <c r="I209" s="695">
        <v>46001</v>
      </c>
    </row>
    <row r="210" spans="2:9" ht="14.25" customHeight="1">
      <c r="B210" s="691" t="s">
        <v>330</v>
      </c>
      <c r="C210" s="691" t="s">
        <v>339</v>
      </c>
      <c r="D210" s="691" t="s">
        <v>355</v>
      </c>
      <c r="E210" s="691" t="s">
        <v>333</v>
      </c>
      <c r="F210" s="692">
        <v>47853</v>
      </c>
      <c r="G210" s="693">
        <v>150000000000</v>
      </c>
      <c r="H210" s="691" t="s">
        <v>334</v>
      </c>
      <c r="I210" s="692">
        <v>46027</v>
      </c>
    </row>
    <row r="211" spans="2:9" ht="14.25" customHeight="1">
      <c r="B211" s="694" t="s">
        <v>330</v>
      </c>
      <c r="C211" s="694" t="s">
        <v>339</v>
      </c>
      <c r="D211" s="694" t="s">
        <v>355</v>
      </c>
      <c r="E211" s="694" t="s">
        <v>333</v>
      </c>
      <c r="F211" s="695">
        <v>47870</v>
      </c>
      <c r="G211" s="696">
        <v>17000000000</v>
      </c>
      <c r="H211" s="694" t="s">
        <v>334</v>
      </c>
      <c r="I211" s="695">
        <v>46044</v>
      </c>
    </row>
    <row r="212" spans="2:9" ht="14.25" customHeight="1">
      <c r="B212" s="691" t="s">
        <v>330</v>
      </c>
      <c r="C212" s="691" t="s">
        <v>339</v>
      </c>
      <c r="D212" s="691" t="s">
        <v>355</v>
      </c>
      <c r="E212" s="691" t="s">
        <v>333</v>
      </c>
      <c r="F212" s="692">
        <v>46920</v>
      </c>
      <c r="G212" s="693">
        <v>140000000000</v>
      </c>
      <c r="H212" s="691" t="s">
        <v>334</v>
      </c>
      <c r="I212" s="692">
        <v>46189</v>
      </c>
    </row>
    <row r="213" spans="2:9" ht="14.25" customHeight="1">
      <c r="B213" s="694" t="s">
        <v>330</v>
      </c>
      <c r="C213" s="694" t="s">
        <v>336</v>
      </c>
      <c r="D213" s="694" t="s">
        <v>355</v>
      </c>
      <c r="E213" s="694" t="s">
        <v>333</v>
      </c>
      <c r="F213" s="695">
        <v>46473</v>
      </c>
      <c r="G213" s="696">
        <v>20000000000</v>
      </c>
      <c r="H213" s="694" t="s">
        <v>337</v>
      </c>
      <c r="I213" s="695">
        <v>46108</v>
      </c>
    </row>
    <row r="214" spans="2:9" ht="14.25" customHeight="1">
      <c r="B214" s="691" t="s">
        <v>330</v>
      </c>
      <c r="C214" s="691" t="s">
        <v>331</v>
      </c>
      <c r="D214" s="691" t="s">
        <v>355</v>
      </c>
      <c r="E214" s="691" t="s">
        <v>333</v>
      </c>
      <c r="F214" s="692">
        <v>47840</v>
      </c>
      <c r="G214" s="693">
        <v>40000000000</v>
      </c>
      <c r="H214" s="691" t="s">
        <v>334</v>
      </c>
      <c r="I214" s="692">
        <v>46013</v>
      </c>
    </row>
    <row r="215" spans="2:9" ht="14.25" customHeight="1">
      <c r="B215" s="694" t="s">
        <v>330</v>
      </c>
      <c r="C215" s="694" t="s">
        <v>331</v>
      </c>
      <c r="D215" s="694" t="s">
        <v>355</v>
      </c>
      <c r="E215" s="694" t="s">
        <v>333</v>
      </c>
      <c r="F215" s="695">
        <v>47839</v>
      </c>
      <c r="G215" s="696">
        <v>19000000000</v>
      </c>
      <c r="H215" s="694" t="s">
        <v>334</v>
      </c>
      <c r="I215" s="695">
        <v>46013</v>
      </c>
    </row>
    <row r="216" spans="2:9" ht="14.25" customHeight="1">
      <c r="B216" s="691" t="s">
        <v>342</v>
      </c>
      <c r="C216" s="691" t="s">
        <v>356</v>
      </c>
      <c r="D216" s="691" t="s">
        <v>355</v>
      </c>
      <c r="E216" s="691" t="s">
        <v>333</v>
      </c>
      <c r="F216" s="692">
        <v>48925</v>
      </c>
      <c r="G216" s="693">
        <v>212080000000</v>
      </c>
      <c r="H216" s="691" t="s">
        <v>351</v>
      </c>
      <c r="I216" s="692">
        <v>41620</v>
      </c>
    </row>
  </sheetData>
  <autoFilter ref="B7:I216" xr:uid="{00000000-0009-0000-0000-000004000000}"/>
  <mergeCells count="2">
    <mergeCell ref="H2:I2"/>
    <mergeCell ref="C1:F1"/>
  </mergeCells>
  <hyperlinks>
    <hyperlink ref="B1" location="Contenido!A1" display="Volver a contenido" xr:uid="{00000000-0004-0000-0400-000000000000}"/>
  </hyperlinks>
  <pageMargins left="0.7" right="0.7" top="0.75" bottom="0.75" header="0.511811023622047" footer="0.511811023622047"/>
  <pageSetup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5752D"/>
  </sheetPr>
  <dimension ref="B1:AF37"/>
  <sheetViews>
    <sheetView showGridLines="0" zoomScaleNormal="100" workbookViewId="0">
      <pane xSplit="2" ySplit="3" topLeftCell="W4" activePane="bottomRight" state="frozen"/>
      <selection pane="topRight" activeCell="C1" sqref="C1"/>
      <selection pane="bottomLeft" activeCell="A4" sqref="A4"/>
      <selection pane="bottomRight" activeCell="B2" sqref="B2"/>
    </sheetView>
  </sheetViews>
  <sheetFormatPr baseColWidth="10" defaultColWidth="10.6328125" defaultRowHeight="14.5"/>
  <cols>
    <col min="2" max="2" width="37.7265625" bestFit="1" customWidth="1"/>
    <col min="3" max="8" width="11.08984375" customWidth="1"/>
    <col min="9" max="10" width="12.6328125" customWidth="1"/>
    <col min="11" max="11" width="11.08984375" customWidth="1"/>
    <col min="12" max="12" width="12.6328125" customWidth="1"/>
    <col min="13" max="13" width="11.08984375" customWidth="1"/>
    <col min="31" max="31" width="11.08984375" bestFit="1" customWidth="1"/>
  </cols>
  <sheetData>
    <row r="1" spans="2:32">
      <c r="B1" s="487" t="s">
        <v>31</v>
      </c>
    </row>
    <row r="2" spans="2:32" ht="18" customHeight="1">
      <c r="B2" s="486" t="s">
        <v>1051</v>
      </c>
    </row>
    <row r="3" spans="2:32" s="682" customFormat="1" ht="15" customHeight="1">
      <c r="B3" s="721" t="s">
        <v>459</v>
      </c>
      <c r="C3" s="722" t="s">
        <v>81</v>
      </c>
      <c r="D3" s="722" t="s">
        <v>82</v>
      </c>
      <c r="E3" s="722" t="s">
        <v>83</v>
      </c>
      <c r="F3" s="722" t="s">
        <v>84</v>
      </c>
      <c r="G3" s="722" t="s">
        <v>85</v>
      </c>
      <c r="H3" s="722" t="s">
        <v>86</v>
      </c>
      <c r="I3" s="722" t="s">
        <v>87</v>
      </c>
      <c r="J3" s="722" t="s">
        <v>88</v>
      </c>
      <c r="K3" s="722" t="s">
        <v>89</v>
      </c>
      <c r="L3" s="722" t="s">
        <v>90</v>
      </c>
      <c r="M3" s="722" t="s">
        <v>91</v>
      </c>
      <c r="N3" s="722" t="s">
        <v>92</v>
      </c>
      <c r="O3" s="722" t="s">
        <v>93</v>
      </c>
      <c r="P3" s="722" t="s">
        <v>94</v>
      </c>
      <c r="Q3" s="722" t="s">
        <v>95</v>
      </c>
      <c r="R3" s="722" t="s">
        <v>96</v>
      </c>
      <c r="S3" s="722" t="s">
        <v>97</v>
      </c>
      <c r="T3" s="722" t="s">
        <v>98</v>
      </c>
      <c r="U3" s="722" t="s">
        <v>99</v>
      </c>
      <c r="V3" s="722" t="s">
        <v>100</v>
      </c>
      <c r="W3" s="722" t="s">
        <v>101</v>
      </c>
      <c r="X3" s="722" t="s">
        <v>102</v>
      </c>
      <c r="Y3" s="722" t="s">
        <v>103</v>
      </c>
      <c r="Z3" s="722" t="s">
        <v>104</v>
      </c>
      <c r="AA3" s="722" t="s">
        <v>105</v>
      </c>
      <c r="AB3" s="722" t="s">
        <v>106</v>
      </c>
      <c r="AC3" s="722" t="s">
        <v>107</v>
      </c>
      <c r="AD3" s="722" t="s">
        <v>108</v>
      </c>
      <c r="AE3" s="722" t="s">
        <v>109</v>
      </c>
      <c r="AF3" s="722" t="s">
        <v>447</v>
      </c>
    </row>
    <row r="4" spans="2:32" ht="4.5" customHeight="1">
      <c r="B4" s="2"/>
      <c r="C4" s="9"/>
      <c r="D4" s="9"/>
      <c r="E4" s="9"/>
      <c r="F4" s="36"/>
      <c r="G4" s="9"/>
      <c r="H4" s="9"/>
      <c r="I4" s="9"/>
      <c r="J4" s="36"/>
      <c r="K4" s="9"/>
      <c r="L4" s="9"/>
      <c r="M4" s="9"/>
      <c r="N4" s="36"/>
      <c r="O4" s="2"/>
      <c r="P4" s="2"/>
      <c r="Q4" s="2"/>
      <c r="R4" s="27"/>
      <c r="S4" s="2"/>
      <c r="T4" s="2"/>
      <c r="U4" s="2"/>
      <c r="V4" s="27"/>
      <c r="W4" s="2"/>
      <c r="X4" s="2"/>
      <c r="Y4" s="2"/>
      <c r="Z4" s="27"/>
      <c r="AA4" s="2"/>
      <c r="AB4" s="2"/>
      <c r="AC4" s="2"/>
      <c r="AD4" s="27"/>
      <c r="AE4" s="2"/>
      <c r="AF4" s="2"/>
    </row>
    <row r="5" spans="2:32" s="682" customFormat="1" ht="14.25" customHeight="1">
      <c r="B5" s="697" t="s">
        <v>460</v>
      </c>
      <c r="C5" s="698"/>
      <c r="D5" s="698"/>
      <c r="E5" s="698"/>
      <c r="F5" s="699"/>
      <c r="G5" s="698"/>
      <c r="H5" s="698"/>
      <c r="I5" s="698"/>
      <c r="J5" s="699"/>
      <c r="K5" s="698"/>
      <c r="L5" s="698"/>
      <c r="M5" s="698"/>
      <c r="N5" s="699"/>
      <c r="O5" s="564"/>
      <c r="P5" s="564"/>
      <c r="Q5" s="564"/>
      <c r="R5" s="700"/>
      <c r="S5" s="564"/>
      <c r="T5" s="564"/>
      <c r="U5" s="564"/>
      <c r="V5" s="700"/>
      <c r="W5" s="564"/>
      <c r="X5" s="564"/>
      <c r="Y5" s="564"/>
      <c r="Z5" s="700"/>
      <c r="AA5" s="564"/>
      <c r="AB5" s="564"/>
      <c r="AC5" s="564"/>
      <c r="AD5" s="700"/>
      <c r="AE5" s="564"/>
      <c r="AF5" s="564"/>
    </row>
    <row r="6" spans="2:32" s="682" customFormat="1" ht="14.25" customHeight="1">
      <c r="B6" s="701" t="s">
        <v>461</v>
      </c>
      <c r="C6" s="702">
        <v>410645.66600000003</v>
      </c>
      <c r="D6" s="702">
        <v>429683.18800000002</v>
      </c>
      <c r="E6" s="702">
        <v>444527.22343299998</v>
      </c>
      <c r="F6" s="703">
        <v>381148.92300000001</v>
      </c>
      <c r="G6" s="702">
        <v>413587.538</v>
      </c>
      <c r="H6" s="702">
        <v>401835</v>
      </c>
      <c r="I6" s="702">
        <v>340697.25199999998</v>
      </c>
      <c r="J6" s="703">
        <v>361026.57328399998</v>
      </c>
      <c r="K6" s="702">
        <v>435032.435</v>
      </c>
      <c r="L6" s="702">
        <v>415604.67800000001</v>
      </c>
      <c r="M6" s="702">
        <v>442072.08299999998</v>
      </c>
      <c r="N6" s="703">
        <v>551408.804</v>
      </c>
      <c r="O6" s="702">
        <v>614283.18000000005</v>
      </c>
      <c r="P6" s="702">
        <v>508310.42599999998</v>
      </c>
      <c r="Q6" s="702">
        <v>621018.53899999999</v>
      </c>
      <c r="R6" s="703">
        <v>980981</v>
      </c>
      <c r="S6" s="702">
        <v>711330.84204699995</v>
      </c>
      <c r="T6" s="702">
        <v>802103.24641999998</v>
      </c>
      <c r="U6" s="702">
        <v>786022.63604999997</v>
      </c>
      <c r="V6" s="703">
        <v>893972.48924100003</v>
      </c>
      <c r="W6" s="702">
        <v>775510.59091999999</v>
      </c>
      <c r="X6" s="702">
        <v>1145576.878339</v>
      </c>
      <c r="Y6" s="702">
        <v>761831.89017100004</v>
      </c>
      <c r="Z6" s="703">
        <v>1399461.8249299999</v>
      </c>
      <c r="AA6" s="702">
        <v>647761.49973000004</v>
      </c>
      <c r="AB6" s="702">
        <v>585704.82285200001</v>
      </c>
      <c r="AC6" s="702">
        <v>603511.11152200005</v>
      </c>
      <c r="AD6" s="703">
        <v>640879.42107100005</v>
      </c>
      <c r="AE6" s="702">
        <v>623102.07915999996</v>
      </c>
      <c r="AF6" s="702">
        <v>664074.05297600001</v>
      </c>
    </row>
    <row r="7" spans="2:32" s="682" customFormat="1" ht="14.25" customHeight="1">
      <c r="B7" s="564" t="s">
        <v>462</v>
      </c>
      <c r="C7" s="698">
        <v>88938.284</v>
      </c>
      <c r="D7" s="698">
        <v>93849.771999999997</v>
      </c>
      <c r="E7" s="698">
        <v>101697.15003800001</v>
      </c>
      <c r="F7" s="699">
        <v>81536.793999999994</v>
      </c>
      <c r="G7" s="698">
        <v>77739.135999999999</v>
      </c>
      <c r="H7" s="698">
        <v>79882</v>
      </c>
      <c r="I7" s="698">
        <v>82177.320000000007</v>
      </c>
      <c r="J7" s="699">
        <v>85521.126573000001</v>
      </c>
      <c r="K7" s="698">
        <v>84031.335000000006</v>
      </c>
      <c r="L7" s="698">
        <v>91558.622000000003</v>
      </c>
      <c r="M7" s="698">
        <v>79934.423999999999</v>
      </c>
      <c r="N7" s="699">
        <v>91812.619000000006</v>
      </c>
      <c r="O7" s="698">
        <v>91807.837</v>
      </c>
      <c r="P7" s="698">
        <v>91451.173999999999</v>
      </c>
      <c r="Q7" s="698">
        <v>96292.698999999993</v>
      </c>
      <c r="R7" s="704">
        <v>94882</v>
      </c>
      <c r="S7" s="705">
        <v>72760.271588999996</v>
      </c>
      <c r="T7" s="705">
        <v>81766.142999999996</v>
      </c>
      <c r="U7" s="705">
        <v>82374.12</v>
      </c>
      <c r="V7" s="704">
        <v>94128.144253000006</v>
      </c>
      <c r="W7" s="705">
        <v>84724.982619000002</v>
      </c>
      <c r="X7" s="705">
        <v>86023.717787000001</v>
      </c>
      <c r="Y7" s="705">
        <v>87533.413096000004</v>
      </c>
      <c r="Z7" s="704">
        <v>103038.467655</v>
      </c>
      <c r="AA7" s="705">
        <v>92663.179365000004</v>
      </c>
      <c r="AB7" s="705">
        <v>100945.38349199999</v>
      </c>
      <c r="AC7" s="705">
        <v>98232.648495000001</v>
      </c>
      <c r="AD7" s="704">
        <v>96832.901570000002</v>
      </c>
      <c r="AE7" s="705">
        <v>99656.187348000007</v>
      </c>
      <c r="AF7" s="705">
        <v>101671.675858</v>
      </c>
    </row>
    <row r="8" spans="2:32" s="682" customFormat="1" ht="14.25" customHeight="1">
      <c r="B8" s="701" t="s">
        <v>463</v>
      </c>
      <c r="C8" s="702">
        <v>42661.447999999997</v>
      </c>
      <c r="D8" s="702">
        <v>35656.296999999999</v>
      </c>
      <c r="E8" s="702">
        <v>42381.233051000003</v>
      </c>
      <c r="F8" s="703">
        <v>36814.021999999997</v>
      </c>
      <c r="G8" s="702">
        <v>46800.506999999998</v>
      </c>
      <c r="H8" s="702">
        <v>38446</v>
      </c>
      <c r="I8" s="702">
        <v>45862.453999999998</v>
      </c>
      <c r="J8" s="703">
        <v>45776.447393000002</v>
      </c>
      <c r="K8" s="702">
        <v>48490.105000000003</v>
      </c>
      <c r="L8" s="702">
        <v>44058.783000000003</v>
      </c>
      <c r="M8" s="702">
        <v>47423.703000000001</v>
      </c>
      <c r="N8" s="703">
        <v>43973.409</v>
      </c>
      <c r="O8" s="702">
        <v>50968.796000000002</v>
      </c>
      <c r="P8" s="702">
        <v>47679.845999999998</v>
      </c>
      <c r="Q8" s="702">
        <v>50493.322999999997</v>
      </c>
      <c r="R8" s="703">
        <v>45679</v>
      </c>
      <c r="S8" s="702">
        <v>66380.638701000003</v>
      </c>
      <c r="T8" s="702">
        <v>61540.237000000001</v>
      </c>
      <c r="U8" s="702">
        <v>55670.913999999997</v>
      </c>
      <c r="V8" s="703">
        <v>57067.560634000001</v>
      </c>
      <c r="W8" s="702">
        <v>71417.635687000002</v>
      </c>
      <c r="X8" s="702">
        <v>62255.063556000001</v>
      </c>
      <c r="Y8" s="702">
        <v>63746.637562999997</v>
      </c>
      <c r="Z8" s="703">
        <v>62560.441558999999</v>
      </c>
      <c r="AA8" s="702">
        <v>83801.318056000004</v>
      </c>
      <c r="AB8" s="702">
        <v>68175.758042000001</v>
      </c>
      <c r="AC8" s="702">
        <v>71726.261650999993</v>
      </c>
      <c r="AD8" s="703">
        <v>60101.203778000003</v>
      </c>
      <c r="AE8" s="702">
        <v>79906.956642999998</v>
      </c>
      <c r="AF8" s="702">
        <v>91114.106516999993</v>
      </c>
    </row>
    <row r="9" spans="2:32" s="682" customFormat="1" ht="14.25" customHeight="1">
      <c r="B9" s="564" t="s">
        <v>464</v>
      </c>
      <c r="C9" s="698">
        <v>24040.196</v>
      </c>
      <c r="D9" s="698">
        <v>32608.262999999999</v>
      </c>
      <c r="E9" s="698">
        <v>39399.238202</v>
      </c>
      <c r="F9" s="699">
        <v>28412.303</v>
      </c>
      <c r="G9" s="698">
        <v>25999.077000000001</v>
      </c>
      <c r="H9" s="698">
        <v>21690</v>
      </c>
      <c r="I9" s="698">
        <v>28584.269</v>
      </c>
      <c r="J9" s="699">
        <v>25787.908729999999</v>
      </c>
      <c r="K9" s="698">
        <v>28492.2</v>
      </c>
      <c r="L9" s="698">
        <v>30797.792000000001</v>
      </c>
      <c r="M9" s="698">
        <v>36573.338000000003</v>
      </c>
      <c r="N9" s="699">
        <v>44092.67</v>
      </c>
      <c r="O9" s="698">
        <v>39331.120000000003</v>
      </c>
      <c r="P9" s="698">
        <v>40636.571000000004</v>
      </c>
      <c r="Q9" s="698">
        <v>44319.652000000002</v>
      </c>
      <c r="R9" s="704">
        <v>61647</v>
      </c>
      <c r="S9" s="705">
        <v>37689.620579000002</v>
      </c>
      <c r="T9" s="705">
        <v>47007.716</v>
      </c>
      <c r="U9" s="705">
        <v>44229.85</v>
      </c>
      <c r="V9" s="704">
        <v>67286.257572000002</v>
      </c>
      <c r="W9" s="705">
        <v>34018.949493</v>
      </c>
      <c r="X9" s="705">
        <v>72803.406965000002</v>
      </c>
      <c r="Y9" s="705">
        <v>71701.547707000005</v>
      </c>
      <c r="Z9" s="704">
        <v>68120.274615000002</v>
      </c>
      <c r="AA9" s="705">
        <v>61445.809290999998</v>
      </c>
      <c r="AB9" s="705">
        <v>57002.299507000003</v>
      </c>
      <c r="AC9" s="705">
        <v>59042.731109</v>
      </c>
      <c r="AD9" s="704">
        <v>70308.70938</v>
      </c>
      <c r="AE9" s="705">
        <v>40199.308966999997</v>
      </c>
      <c r="AF9" s="705">
        <v>42390.633669000003</v>
      </c>
    </row>
    <row r="10" spans="2:32" s="682" customFormat="1" ht="14.25" customHeight="1">
      <c r="B10" s="701" t="s">
        <v>465</v>
      </c>
      <c r="C10" s="702">
        <v>14287.421</v>
      </c>
      <c r="D10" s="702">
        <v>15069.047</v>
      </c>
      <c r="E10" s="702">
        <v>12221.135963000001</v>
      </c>
      <c r="F10" s="703">
        <v>13227.396000000001</v>
      </c>
      <c r="G10" s="702">
        <v>10322.298000000001</v>
      </c>
      <c r="H10" s="702">
        <v>9670</v>
      </c>
      <c r="I10" s="702">
        <v>10755.897000000001</v>
      </c>
      <c r="J10" s="703">
        <v>9973.1422849999999</v>
      </c>
      <c r="K10" s="702">
        <v>13034.77</v>
      </c>
      <c r="L10" s="702">
        <v>12265.674999999999</v>
      </c>
      <c r="M10" s="702">
        <v>10982.352999999999</v>
      </c>
      <c r="N10" s="703">
        <v>14803.201999999999</v>
      </c>
      <c r="O10" s="702">
        <v>17700.522000000001</v>
      </c>
      <c r="P10" s="702">
        <v>15072.99</v>
      </c>
      <c r="Q10" s="702">
        <v>13282.319</v>
      </c>
      <c r="R10" s="703">
        <v>16329</v>
      </c>
      <c r="S10" s="702">
        <v>21257.655609000001</v>
      </c>
      <c r="T10" s="702">
        <v>14055.023718</v>
      </c>
      <c r="U10" s="702">
        <v>11909.25597</v>
      </c>
      <c r="V10" s="703">
        <v>14763.204454000001</v>
      </c>
      <c r="W10" s="702">
        <v>2126.9623999999999</v>
      </c>
      <c r="X10" s="702">
        <v>56.975999999999999</v>
      </c>
      <c r="Y10" s="702">
        <v>0</v>
      </c>
      <c r="Z10" s="703">
        <v>0</v>
      </c>
      <c r="AA10" s="702">
        <v>1389.307018</v>
      </c>
      <c r="AB10" s="702">
        <v>28.625610000000002</v>
      </c>
      <c r="AC10" s="702">
        <v>22.817609999999998</v>
      </c>
      <c r="AD10" s="703">
        <v>104.343445</v>
      </c>
      <c r="AE10" s="702">
        <v>2032.143399</v>
      </c>
      <c r="AF10" s="702">
        <v>1631.80763</v>
      </c>
    </row>
    <row r="11" spans="2:32" s="682" customFormat="1" ht="14.25" customHeight="1">
      <c r="B11" s="564" t="s">
        <v>466</v>
      </c>
      <c r="C11" s="698">
        <v>12416.931</v>
      </c>
      <c r="D11" s="698">
        <v>9313.2710000000006</v>
      </c>
      <c r="E11" s="698">
        <v>11330.072865</v>
      </c>
      <c r="F11" s="699">
        <v>-770.27500000000202</v>
      </c>
      <c r="G11" s="698">
        <v>7944.5820000000003</v>
      </c>
      <c r="H11" s="698">
        <v>9125</v>
      </c>
      <c r="I11" s="698">
        <v>12396.25</v>
      </c>
      <c r="J11" s="699">
        <v>11100.934836</v>
      </c>
      <c r="K11" s="698">
        <v>12518.588</v>
      </c>
      <c r="L11" s="698">
        <v>15608.287</v>
      </c>
      <c r="M11" s="698">
        <v>9201.1329999999998</v>
      </c>
      <c r="N11" s="699">
        <v>13063.992</v>
      </c>
      <c r="O11" s="698">
        <v>11883.713</v>
      </c>
      <c r="P11" s="698">
        <v>4013.4479999999999</v>
      </c>
      <c r="Q11" s="698">
        <v>11423.673000000001</v>
      </c>
      <c r="R11" s="704">
        <v>13203.931887999999</v>
      </c>
      <c r="S11" s="705">
        <v>17123.970084</v>
      </c>
      <c r="T11" s="705">
        <v>15467.102000000001</v>
      </c>
      <c r="U11" s="705">
        <v>15506.53</v>
      </c>
      <c r="V11" s="704">
        <v>4311.3851699999996</v>
      </c>
      <c r="W11" s="705">
        <v>6939.8064050000003</v>
      </c>
      <c r="X11" s="705">
        <v>7745.8456809999998</v>
      </c>
      <c r="Y11" s="705">
        <v>9549.6433209999996</v>
      </c>
      <c r="Z11" s="704">
        <v>9429.9046490000001</v>
      </c>
      <c r="AA11" s="705">
        <v>16347.894178</v>
      </c>
      <c r="AB11" s="705">
        <v>7649.7159259999999</v>
      </c>
      <c r="AC11" s="705">
        <v>7573.5285729999996</v>
      </c>
      <c r="AD11" s="704">
        <v>5433.6416440000003</v>
      </c>
      <c r="AE11" s="705">
        <v>5891.3420990000004</v>
      </c>
      <c r="AF11" s="705">
        <v>4166.4225990000004</v>
      </c>
    </row>
    <row r="12" spans="2:32" s="682" customFormat="1" ht="14.25" customHeight="1">
      <c r="B12" s="701" t="s">
        <v>467</v>
      </c>
      <c r="C12" s="702">
        <v>10955.966</v>
      </c>
      <c r="D12" s="702">
        <v>19788.784</v>
      </c>
      <c r="E12" s="702">
        <v>13058.838044</v>
      </c>
      <c r="F12" s="703">
        <v>16631.412</v>
      </c>
      <c r="G12" s="702">
        <v>11244.422</v>
      </c>
      <c r="H12" s="702">
        <v>9694</v>
      </c>
      <c r="I12" s="702">
        <v>12414.192999999999</v>
      </c>
      <c r="J12" s="703">
        <v>23753.223551999999</v>
      </c>
      <c r="K12" s="702">
        <v>13887.749</v>
      </c>
      <c r="L12" s="702">
        <v>15458.397999999999</v>
      </c>
      <c r="M12" s="702">
        <v>15211.645</v>
      </c>
      <c r="N12" s="703">
        <v>21243.207999999999</v>
      </c>
      <c r="O12" s="702">
        <v>14196.589</v>
      </c>
      <c r="P12" s="702">
        <v>18371.976999999999</v>
      </c>
      <c r="Q12" s="702">
        <v>18586.530999999999</v>
      </c>
      <c r="R12" s="703">
        <v>17349</v>
      </c>
      <c r="S12" s="702">
        <v>17595.595015999999</v>
      </c>
      <c r="T12" s="702">
        <v>19913.960999999999</v>
      </c>
      <c r="U12" s="702">
        <v>18469.109</v>
      </c>
      <c r="V12" s="703">
        <v>22596.806280000001</v>
      </c>
      <c r="W12" s="702">
        <v>22329.483611</v>
      </c>
      <c r="X12" s="702">
        <v>11454.094293</v>
      </c>
      <c r="Y12" s="702">
        <v>18720.429411000001</v>
      </c>
      <c r="Z12" s="703">
        <v>17009.343914000001</v>
      </c>
      <c r="AA12" s="702">
        <v>12683.003064</v>
      </c>
      <c r="AB12" s="702">
        <v>10816.121756</v>
      </c>
      <c r="AC12" s="702">
        <v>16200.037934</v>
      </c>
      <c r="AD12" s="703">
        <v>19112.612445999999</v>
      </c>
      <c r="AE12" s="702">
        <v>7814.2257470000004</v>
      </c>
      <c r="AF12" s="702">
        <v>10543.003585</v>
      </c>
    </row>
    <row r="13" spans="2:32" s="682" customFormat="1" ht="14.25" customHeight="1">
      <c r="B13" s="564" t="s">
        <v>468</v>
      </c>
      <c r="C13" s="698">
        <v>10687.706</v>
      </c>
      <c r="D13" s="698">
        <v>14892.196</v>
      </c>
      <c r="E13" s="698">
        <v>20564.344533</v>
      </c>
      <c r="F13" s="699">
        <v>22480.753000000001</v>
      </c>
      <c r="G13" s="698">
        <v>17277.32</v>
      </c>
      <c r="H13" s="698">
        <v>15583</v>
      </c>
      <c r="I13" s="698">
        <v>17868.923999999999</v>
      </c>
      <c r="J13" s="699">
        <v>20391.348589000001</v>
      </c>
      <c r="K13" s="698">
        <v>20175.754000000001</v>
      </c>
      <c r="L13" s="698">
        <v>21331.460999999999</v>
      </c>
      <c r="M13" s="698">
        <v>24153.398000000001</v>
      </c>
      <c r="N13" s="699">
        <v>29481.386999999999</v>
      </c>
      <c r="O13" s="698">
        <v>31412.045999999998</v>
      </c>
      <c r="P13" s="698">
        <v>29862.3</v>
      </c>
      <c r="Q13" s="698">
        <v>29638.924999999999</v>
      </c>
      <c r="R13" s="704">
        <v>68160</v>
      </c>
      <c r="S13" s="705">
        <v>33539.116863000003</v>
      </c>
      <c r="T13" s="705">
        <v>42968.727631000002</v>
      </c>
      <c r="U13" s="705">
        <v>56092.246118000003</v>
      </c>
      <c r="V13" s="704">
        <v>62399.312770999997</v>
      </c>
      <c r="W13" s="705">
        <v>50787.164641000003</v>
      </c>
      <c r="X13" s="705">
        <v>58668.801369000001</v>
      </c>
      <c r="Y13" s="705">
        <v>52400.948233000003</v>
      </c>
      <c r="Z13" s="704">
        <v>67445.099608999997</v>
      </c>
      <c r="AA13" s="705">
        <v>60618.044335999999</v>
      </c>
      <c r="AB13" s="705">
        <v>51359.110463999998</v>
      </c>
      <c r="AC13" s="705">
        <v>66858.694218000004</v>
      </c>
      <c r="AD13" s="704">
        <v>68022.545563000007</v>
      </c>
      <c r="AE13" s="705">
        <v>28277.362449</v>
      </c>
      <c r="AF13" s="705">
        <v>30851.927163</v>
      </c>
    </row>
    <row r="14" spans="2:32" s="682" customFormat="1" ht="14.25" customHeight="1">
      <c r="B14" s="701" t="s">
        <v>469</v>
      </c>
      <c r="C14" s="702">
        <v>2554.2669999999998</v>
      </c>
      <c r="D14" s="702">
        <v>4505.049</v>
      </c>
      <c r="E14" s="702">
        <v>1947.122325</v>
      </c>
      <c r="F14" s="703">
        <v>7510.5619999999999</v>
      </c>
      <c r="G14" s="702">
        <v>3763.5880000000002</v>
      </c>
      <c r="H14" s="702">
        <v>2507</v>
      </c>
      <c r="I14" s="702">
        <v>4374.357</v>
      </c>
      <c r="J14" s="703">
        <v>5990.8063769999999</v>
      </c>
      <c r="K14" s="702">
        <v>1929.0119999999999</v>
      </c>
      <c r="L14" s="702">
        <v>4070.585</v>
      </c>
      <c r="M14" s="702">
        <v>4461.482</v>
      </c>
      <c r="N14" s="703">
        <v>6012.9210000000003</v>
      </c>
      <c r="O14" s="702">
        <v>1459.9590000000001</v>
      </c>
      <c r="P14" s="702">
        <v>2999.547</v>
      </c>
      <c r="Q14" s="702">
        <v>3498.8879999999999</v>
      </c>
      <c r="R14" s="703">
        <v>5125.3488669999997</v>
      </c>
      <c r="S14" s="702">
        <v>3424.6275740000001</v>
      </c>
      <c r="T14" s="702">
        <v>3257.9662819999999</v>
      </c>
      <c r="U14" s="702">
        <v>5390.1580000000004</v>
      </c>
      <c r="V14" s="703">
        <v>7368.4356589999998</v>
      </c>
      <c r="W14" s="702">
        <v>3800.6506939999999</v>
      </c>
      <c r="X14" s="702">
        <v>4113.9018040000001</v>
      </c>
      <c r="Y14" s="702">
        <v>4579.9739529999997</v>
      </c>
      <c r="Z14" s="703">
        <v>6262.8310179999999</v>
      </c>
      <c r="AA14" s="702">
        <v>2948.1343000000002</v>
      </c>
      <c r="AB14" s="702">
        <v>4379.4657619999998</v>
      </c>
      <c r="AC14" s="702">
        <v>2873.4900809999999</v>
      </c>
      <c r="AD14" s="703">
        <v>5322.3751309999998</v>
      </c>
      <c r="AE14" s="702">
        <v>2219.9409409999998</v>
      </c>
      <c r="AF14" s="702">
        <v>4714.6167459999997</v>
      </c>
    </row>
    <row r="15" spans="2:32" s="682" customFormat="1" ht="14.25" customHeight="1">
      <c r="B15" s="564" t="s">
        <v>470</v>
      </c>
      <c r="C15" s="698">
        <v>3850.6410000000001</v>
      </c>
      <c r="D15" s="698">
        <v>4501.6400000000003</v>
      </c>
      <c r="E15" s="698">
        <v>3721.8098030000001</v>
      </c>
      <c r="F15" s="699">
        <v>8282.9089999999997</v>
      </c>
      <c r="G15" s="698">
        <v>4671.6819999999998</v>
      </c>
      <c r="H15" s="698">
        <v>5560</v>
      </c>
      <c r="I15" s="698">
        <v>4235.549</v>
      </c>
      <c r="J15" s="699">
        <v>5716.1795910000001</v>
      </c>
      <c r="K15" s="698">
        <v>4864.0309999999999</v>
      </c>
      <c r="L15" s="698">
        <v>6112.6279999999997</v>
      </c>
      <c r="M15" s="698">
        <v>5592.0330000000004</v>
      </c>
      <c r="N15" s="699">
        <v>6815.308</v>
      </c>
      <c r="O15" s="698">
        <v>4678.6909999999998</v>
      </c>
      <c r="P15" s="698">
        <v>7152.66</v>
      </c>
      <c r="Q15" s="698">
        <v>7370.009</v>
      </c>
      <c r="R15" s="704">
        <v>6945</v>
      </c>
      <c r="S15" s="705">
        <v>9363.9934909999993</v>
      </c>
      <c r="T15" s="705">
        <v>7222.5408070000003</v>
      </c>
      <c r="U15" s="705">
        <v>4656.3942239999997</v>
      </c>
      <c r="V15" s="704">
        <v>4842.4377839999997</v>
      </c>
      <c r="W15" s="705">
        <v>568.20901000000003</v>
      </c>
      <c r="X15" s="705">
        <v>69.784699000000003</v>
      </c>
      <c r="Y15" s="705">
        <v>4.2714569999999998</v>
      </c>
      <c r="Z15" s="704">
        <v>10.758653000000001</v>
      </c>
      <c r="AA15" s="705">
        <v>761.71879200000001</v>
      </c>
      <c r="AB15" s="705">
        <v>72.765460000000004</v>
      </c>
      <c r="AC15" s="705">
        <v>1.2111970000000001</v>
      </c>
      <c r="AD15" s="704">
        <v>775.24603500000001</v>
      </c>
      <c r="AE15" s="705">
        <v>451.283073</v>
      </c>
      <c r="AF15" s="705">
        <v>116.920697</v>
      </c>
    </row>
    <row r="16" spans="2:32" s="682" customFormat="1" ht="14.25" customHeight="1">
      <c r="B16" s="701" t="s">
        <v>471</v>
      </c>
      <c r="C16" s="702">
        <v>1421.473</v>
      </c>
      <c r="D16" s="702">
        <v>2463.3670000000002</v>
      </c>
      <c r="E16" s="702">
        <v>3190.9445719999999</v>
      </c>
      <c r="F16" s="703">
        <v>3515.2150000000001</v>
      </c>
      <c r="G16" s="702">
        <v>2234.473</v>
      </c>
      <c r="H16" s="702">
        <v>1847</v>
      </c>
      <c r="I16" s="702">
        <v>2139.7570000000001</v>
      </c>
      <c r="J16" s="703">
        <v>1726.7441160000001</v>
      </c>
      <c r="K16" s="702">
        <v>2122.087</v>
      </c>
      <c r="L16" s="702">
        <v>2969.721</v>
      </c>
      <c r="M16" s="702">
        <v>1361.5820000000001</v>
      </c>
      <c r="N16" s="703">
        <v>2937.61</v>
      </c>
      <c r="O16" s="702">
        <v>2110.9589999999998</v>
      </c>
      <c r="P16" s="702">
        <v>1525.367</v>
      </c>
      <c r="Q16" s="702">
        <v>2768.1660000000002</v>
      </c>
      <c r="R16" s="703">
        <v>10782.353471</v>
      </c>
      <c r="S16" s="702">
        <v>3883.4860509999999</v>
      </c>
      <c r="T16" s="702">
        <v>3627.1379310000002</v>
      </c>
      <c r="U16" s="702">
        <v>4231.3599999999997</v>
      </c>
      <c r="V16" s="703">
        <v>4855.5188740000003</v>
      </c>
      <c r="W16" s="702">
        <v>3962.0023070000002</v>
      </c>
      <c r="X16" s="702">
        <v>5068.8714179999997</v>
      </c>
      <c r="Y16" s="702">
        <v>5042.4390119999998</v>
      </c>
      <c r="Z16" s="703">
        <v>4432.4880549999998</v>
      </c>
      <c r="AA16" s="702">
        <v>4346.433704</v>
      </c>
      <c r="AB16" s="702">
        <v>4646.5077490000003</v>
      </c>
      <c r="AC16" s="702">
        <v>3966.144245</v>
      </c>
      <c r="AD16" s="703">
        <v>4940.6983840000003</v>
      </c>
      <c r="AE16" s="702">
        <v>3436.0564899999999</v>
      </c>
      <c r="AF16" s="702">
        <v>3188.5364519999998</v>
      </c>
    </row>
    <row r="17" spans="2:32" s="682" customFormat="1" ht="14.25" customHeight="1">
      <c r="B17" s="564" t="s">
        <v>472</v>
      </c>
      <c r="C17" s="698">
        <v>389.89100000000002</v>
      </c>
      <c r="D17" s="698">
        <v>1074.4490000000001</v>
      </c>
      <c r="E17" s="698">
        <v>801.60511899999995</v>
      </c>
      <c r="F17" s="699">
        <v>788.05499999999995</v>
      </c>
      <c r="G17" s="698">
        <v>574.56799999999998</v>
      </c>
      <c r="H17" s="698">
        <v>112</v>
      </c>
      <c r="I17" s="698">
        <v>389.00599999999997</v>
      </c>
      <c r="J17" s="699">
        <v>1200.7037949999999</v>
      </c>
      <c r="K17" s="698">
        <v>1106.0619999999999</v>
      </c>
      <c r="L17" s="698">
        <v>872.07</v>
      </c>
      <c r="M17" s="698">
        <v>404.67500000000001</v>
      </c>
      <c r="N17" s="699">
        <v>-26.8069999999998</v>
      </c>
      <c r="O17" s="698">
        <v>1206.075</v>
      </c>
      <c r="P17" s="698">
        <v>1534.8489999999999</v>
      </c>
      <c r="Q17" s="698">
        <v>1130.595</v>
      </c>
      <c r="R17" s="704">
        <v>2032.80045</v>
      </c>
      <c r="S17" s="705">
        <v>816.71245499999998</v>
      </c>
      <c r="T17" s="705">
        <v>4163.2860000000001</v>
      </c>
      <c r="U17" s="705">
        <v>1699.3389999999999</v>
      </c>
      <c r="V17" s="704">
        <v>365.636481</v>
      </c>
      <c r="W17" s="705">
        <v>2260.4808790000002</v>
      </c>
      <c r="X17" s="705">
        <v>3853.7213879999999</v>
      </c>
      <c r="Y17" s="705">
        <v>1226.17273</v>
      </c>
      <c r="Z17" s="704">
        <v>1994.361674</v>
      </c>
      <c r="AA17" s="705">
        <v>2538.738061</v>
      </c>
      <c r="AB17" s="705">
        <v>1851.639334</v>
      </c>
      <c r="AC17" s="705">
        <v>768.76579200000003</v>
      </c>
      <c r="AD17" s="704">
        <v>1654.3914139999999</v>
      </c>
      <c r="AE17" s="705">
        <v>2701.5379699999999</v>
      </c>
      <c r="AF17" s="705">
        <v>1589.8373529999999</v>
      </c>
    </row>
    <row r="18" spans="2:32" s="682" customFormat="1" ht="14.25" customHeight="1">
      <c r="B18" s="706" t="s">
        <v>473</v>
      </c>
      <c r="C18" s="707">
        <v>622849.89</v>
      </c>
      <c r="D18" s="707">
        <f t="shared" ref="D18:AF18" si="0">SUM(D6:D17)</f>
        <v>663405.32299999997</v>
      </c>
      <c r="E18" s="707">
        <f t="shared" si="0"/>
        <v>694840.71794799995</v>
      </c>
      <c r="F18" s="708">
        <f t="shared" si="0"/>
        <v>599578.06900000002</v>
      </c>
      <c r="G18" s="707">
        <f t="shared" si="0"/>
        <v>622159.19099999999</v>
      </c>
      <c r="H18" s="707">
        <f t="shared" si="0"/>
        <v>595951</v>
      </c>
      <c r="I18" s="707">
        <f t="shared" si="0"/>
        <v>561895.22799999989</v>
      </c>
      <c r="J18" s="708">
        <f t="shared" si="0"/>
        <v>597965.13912099996</v>
      </c>
      <c r="K18" s="707">
        <f t="shared" si="0"/>
        <v>665684.12799999991</v>
      </c>
      <c r="L18" s="707">
        <f t="shared" si="0"/>
        <v>660708.70000000019</v>
      </c>
      <c r="M18" s="707">
        <f t="shared" si="0"/>
        <v>677371.84900000016</v>
      </c>
      <c r="N18" s="708">
        <f t="shared" si="0"/>
        <v>825618.32299999986</v>
      </c>
      <c r="O18" s="707">
        <f t="shared" si="0"/>
        <v>881039.48699999996</v>
      </c>
      <c r="P18" s="707">
        <f t="shared" si="0"/>
        <v>768611.15500000003</v>
      </c>
      <c r="Q18" s="707">
        <f t="shared" si="0"/>
        <v>899823.3189999999</v>
      </c>
      <c r="R18" s="708">
        <f t="shared" si="0"/>
        <v>1323116.4346760001</v>
      </c>
      <c r="S18" s="707">
        <f t="shared" si="0"/>
        <v>995166.53005900001</v>
      </c>
      <c r="T18" s="707">
        <f t="shared" si="0"/>
        <v>1103093.087789</v>
      </c>
      <c r="U18" s="707">
        <f t="shared" si="0"/>
        <v>1086251.912362</v>
      </c>
      <c r="V18" s="708">
        <f t="shared" si="0"/>
        <v>1233957.1891730002</v>
      </c>
      <c r="W18" s="707">
        <f t="shared" si="0"/>
        <v>1058446.9186660002</v>
      </c>
      <c r="X18" s="707">
        <f t="shared" si="0"/>
        <v>1457691.0632989998</v>
      </c>
      <c r="Y18" s="707">
        <f t="shared" si="0"/>
        <v>1076337.3666540002</v>
      </c>
      <c r="Z18" s="708">
        <f t="shared" si="0"/>
        <v>1739765.7963309998</v>
      </c>
      <c r="AA18" s="707">
        <f t="shared" si="0"/>
        <v>987305.07989500021</v>
      </c>
      <c r="AB18" s="707">
        <f t="shared" si="0"/>
        <v>892632.21595400001</v>
      </c>
      <c r="AC18" s="707">
        <f t="shared" si="0"/>
        <v>930777.44242700015</v>
      </c>
      <c r="AD18" s="708">
        <f t="shared" si="0"/>
        <v>973488.08986099984</v>
      </c>
      <c r="AE18" s="707">
        <f t="shared" si="0"/>
        <v>895688.42428599996</v>
      </c>
      <c r="AF18" s="707">
        <f t="shared" si="0"/>
        <v>956053.54124500009</v>
      </c>
    </row>
    <row r="19" spans="2:32" s="682" customFormat="1" ht="14.25" customHeight="1">
      <c r="B19" s="564"/>
      <c r="C19" s="698"/>
      <c r="D19" s="698"/>
      <c r="E19" s="698"/>
      <c r="F19" s="699"/>
      <c r="G19" s="698"/>
      <c r="H19" s="698"/>
      <c r="I19" s="698"/>
      <c r="J19" s="699"/>
      <c r="K19" s="698"/>
      <c r="L19" s="698"/>
      <c r="M19" s="698"/>
      <c r="N19" s="699"/>
      <c r="O19" s="564"/>
      <c r="P19" s="564"/>
      <c r="Q19" s="584"/>
      <c r="R19" s="709"/>
      <c r="S19" s="710"/>
      <c r="T19" s="564"/>
      <c r="U19" s="564"/>
      <c r="V19" s="709"/>
      <c r="W19" s="710"/>
      <c r="X19" s="711"/>
      <c r="Y19" s="711"/>
      <c r="Z19" s="711"/>
      <c r="AA19" s="711"/>
      <c r="AB19" s="711"/>
      <c r="AC19" s="712"/>
      <c r="AD19" s="711"/>
      <c r="AE19" s="711"/>
      <c r="AF19" s="711"/>
    </row>
    <row r="20" spans="2:32" s="682" customFormat="1" ht="15" customHeight="1" thickBot="1">
      <c r="B20" s="713" t="s">
        <v>474</v>
      </c>
      <c r="C20" s="714" t="s">
        <v>475</v>
      </c>
      <c r="D20" s="714"/>
      <c r="E20" s="714"/>
      <c r="F20" s="715"/>
      <c r="G20" s="714" t="s">
        <v>476</v>
      </c>
      <c r="H20" s="714"/>
      <c r="I20" s="714"/>
      <c r="J20" s="715"/>
      <c r="K20" s="714" t="s">
        <v>477</v>
      </c>
      <c r="L20" s="714"/>
      <c r="M20" s="714"/>
      <c r="N20" s="715"/>
      <c r="O20" s="714" t="s">
        <v>478</v>
      </c>
      <c r="P20" s="714"/>
      <c r="Q20" s="714"/>
      <c r="R20" s="715"/>
      <c r="S20" s="714" t="s">
        <v>479</v>
      </c>
      <c r="T20" s="714"/>
      <c r="U20" s="714"/>
      <c r="V20" s="715"/>
      <c r="W20" s="714" t="s">
        <v>480</v>
      </c>
      <c r="X20" s="714"/>
      <c r="Y20" s="714"/>
      <c r="Z20" s="715"/>
      <c r="AA20" s="714" t="s">
        <v>481</v>
      </c>
      <c r="AB20" s="714"/>
      <c r="AC20" s="714"/>
      <c r="AD20" s="715"/>
      <c r="AE20" s="714" t="s">
        <v>482</v>
      </c>
      <c r="AF20" s="714"/>
    </row>
    <row r="21" spans="2:32" s="682" customFormat="1" ht="15" customHeight="1" thickTop="1">
      <c r="B21" s="716" t="s">
        <v>483</v>
      </c>
      <c r="C21" s="698"/>
      <c r="D21" s="698"/>
      <c r="E21" s="698"/>
      <c r="F21" s="699"/>
      <c r="G21" s="698"/>
      <c r="H21" s="698"/>
      <c r="I21" s="698"/>
      <c r="J21" s="699"/>
      <c r="K21" s="698"/>
      <c r="L21" s="698"/>
      <c r="M21" s="698"/>
      <c r="N21" s="699"/>
      <c r="O21" s="564"/>
      <c r="P21" s="564"/>
      <c r="Q21" s="564"/>
      <c r="R21" s="700"/>
      <c r="S21" s="564"/>
      <c r="T21" s="564"/>
      <c r="U21" s="564"/>
      <c r="V21" s="700"/>
      <c r="W21" s="564"/>
      <c r="X21" s="564"/>
      <c r="Y21" s="564"/>
      <c r="Z21" s="700"/>
      <c r="AA21" s="564"/>
      <c r="AB21" s="564"/>
      <c r="AC21" s="564"/>
      <c r="AD21" s="700"/>
      <c r="AE21" s="564"/>
      <c r="AF21" s="564"/>
    </row>
    <row r="22" spans="2:32" s="682" customFormat="1" ht="14.25" customHeight="1">
      <c r="B22" s="717" t="s">
        <v>484</v>
      </c>
      <c r="C22" s="718">
        <v>184</v>
      </c>
      <c r="D22" s="718"/>
      <c r="E22" s="718"/>
      <c r="F22" s="719"/>
      <c r="G22" s="718">
        <v>198</v>
      </c>
      <c r="H22" s="718"/>
      <c r="I22" s="718"/>
      <c r="J22" s="719"/>
      <c r="K22" s="718">
        <v>206</v>
      </c>
      <c r="L22" s="718"/>
      <c r="M22" s="718"/>
      <c r="N22" s="719"/>
      <c r="O22" s="718">
        <v>253</v>
      </c>
      <c r="P22" s="718"/>
      <c r="Q22" s="718"/>
      <c r="R22" s="719"/>
      <c r="S22" s="718">
        <v>283</v>
      </c>
      <c r="T22" s="718"/>
      <c r="U22" s="718"/>
      <c r="V22" s="719"/>
      <c r="W22" s="718">
        <v>310</v>
      </c>
      <c r="X22" s="718"/>
      <c r="Y22" s="718"/>
      <c r="Z22" s="719"/>
      <c r="AA22" s="718">
        <v>326</v>
      </c>
      <c r="AB22" s="718"/>
      <c r="AC22" s="718"/>
      <c r="AD22" s="719"/>
      <c r="AE22" s="718">
        <v>208</v>
      </c>
      <c r="AF22" s="718"/>
    </row>
    <row r="23" spans="2:32" s="682" customFormat="1" ht="14.25" customHeight="1">
      <c r="B23" s="717" t="s">
        <v>485</v>
      </c>
      <c r="C23" s="718" t="s">
        <v>180</v>
      </c>
      <c r="D23" s="718"/>
      <c r="E23" s="718"/>
      <c r="F23" s="719"/>
      <c r="G23" s="718">
        <v>94</v>
      </c>
      <c r="H23" s="718"/>
      <c r="I23" s="718"/>
      <c r="J23" s="719"/>
      <c r="K23" s="718">
        <v>56</v>
      </c>
      <c r="L23" s="718"/>
      <c r="M23" s="718"/>
      <c r="N23" s="719"/>
      <c r="O23" s="718">
        <v>56</v>
      </c>
      <c r="P23" s="718"/>
      <c r="Q23" s="718"/>
      <c r="R23" s="719"/>
      <c r="S23" s="718" t="s">
        <v>180</v>
      </c>
      <c r="T23" s="718"/>
      <c r="U23" s="718"/>
      <c r="V23" s="719"/>
      <c r="W23" s="718" t="s">
        <v>180</v>
      </c>
      <c r="X23" s="718"/>
      <c r="Y23" s="718"/>
      <c r="Z23" s="719"/>
      <c r="AA23" s="718" t="s">
        <v>180</v>
      </c>
      <c r="AB23" s="718"/>
      <c r="AC23" s="718"/>
      <c r="AD23" s="719"/>
      <c r="AE23" s="718" t="s">
        <v>180</v>
      </c>
      <c r="AF23" s="718"/>
    </row>
    <row r="24" spans="2:32" s="682" customFormat="1" ht="13">
      <c r="S24" s="720"/>
      <c r="T24" s="720"/>
      <c r="U24" s="720"/>
      <c r="V24" s="720"/>
      <c r="W24" s="720"/>
      <c r="X24" s="720"/>
      <c r="Y24" s="720"/>
      <c r="Z24" s="720"/>
      <c r="AA24" s="720"/>
      <c r="AB24" s="720"/>
      <c r="AC24" s="720"/>
      <c r="AD24" s="720"/>
      <c r="AE24" s="720"/>
      <c r="AF24" s="720"/>
    </row>
    <row r="26" spans="2:32" ht="15" customHeight="1" thickBot="1">
      <c r="B26" s="6" t="s">
        <v>486</v>
      </c>
      <c r="C26" s="39">
        <v>2019</v>
      </c>
      <c r="D26" s="39">
        <v>2020</v>
      </c>
      <c r="E26" s="39">
        <v>2021</v>
      </c>
      <c r="F26" s="39">
        <v>2022</v>
      </c>
      <c r="G26" s="39">
        <v>2023</v>
      </c>
      <c r="H26" s="39">
        <v>2024</v>
      </c>
      <c r="I26" s="39">
        <v>2025</v>
      </c>
    </row>
    <row r="27" spans="2:32" ht="15" customHeight="1" thickTop="1">
      <c r="B27" s="11" t="s">
        <v>487</v>
      </c>
      <c r="C27" s="17"/>
      <c r="D27" s="17"/>
      <c r="E27" s="17"/>
      <c r="F27" s="17"/>
      <c r="G27" s="17"/>
      <c r="H27" s="17"/>
      <c r="I27" s="17"/>
    </row>
    <row r="28" spans="2:32" ht="14.25" customHeight="1">
      <c r="B28" s="15" t="s">
        <v>321</v>
      </c>
      <c r="C28" s="40">
        <v>189082.85514100001</v>
      </c>
      <c r="D28" s="40">
        <v>99408.974518999996</v>
      </c>
      <c r="E28" s="40">
        <v>209566.19714199999</v>
      </c>
      <c r="F28" s="40">
        <v>142837.78686600001</v>
      </c>
      <c r="G28" s="40">
        <v>91474.356469000006</v>
      </c>
      <c r="H28" s="40">
        <v>192671.892379</v>
      </c>
      <c r="I28" s="40">
        <v>75754.996287000002</v>
      </c>
    </row>
    <row r="29" spans="2:32" ht="14.25" customHeight="1">
      <c r="B29" s="16" t="s">
        <v>488</v>
      </c>
      <c r="C29" s="41">
        <v>328654.16922799998</v>
      </c>
      <c r="D29" s="41">
        <v>388488.56152799999</v>
      </c>
      <c r="E29" s="41">
        <v>424847.30896599998</v>
      </c>
      <c r="F29" s="41">
        <v>401551.54066499998</v>
      </c>
      <c r="G29" s="41">
        <v>211602.37298099999</v>
      </c>
      <c r="H29" s="41">
        <v>268737.82211499999</v>
      </c>
      <c r="I29" s="41">
        <v>144169</v>
      </c>
    </row>
    <row r="30" spans="2:32" ht="14.25" customHeight="1">
      <c r="B30" s="15" t="s">
        <v>489</v>
      </c>
      <c r="C30" s="40">
        <v>0</v>
      </c>
      <c r="D30" s="40">
        <v>94.053478999999996</v>
      </c>
      <c r="E30" s="40">
        <v>2302.8456200000001</v>
      </c>
      <c r="F30" s="40">
        <v>2584.4667279999999</v>
      </c>
      <c r="G30" s="40">
        <v>2108.9830270000002</v>
      </c>
      <c r="H30" s="40">
        <v>0</v>
      </c>
      <c r="I30" s="40">
        <v>4858.9095829999997</v>
      </c>
    </row>
    <row r="31" spans="2:32" ht="14.25" customHeight="1">
      <c r="B31" s="16" t="s">
        <v>490</v>
      </c>
      <c r="C31" s="41">
        <v>22378.763524999998</v>
      </c>
      <c r="D31" s="41">
        <v>3925.3190159999999</v>
      </c>
      <c r="E31" s="41">
        <v>3787.0379710000002</v>
      </c>
      <c r="F31" s="41">
        <v>1873.3569190000001</v>
      </c>
      <c r="G31" s="41">
        <v>296.076009</v>
      </c>
      <c r="H31" s="41">
        <v>12593.902238999999</v>
      </c>
      <c r="I31" s="41">
        <v>18597.229361999998</v>
      </c>
    </row>
    <row r="32" spans="2:32" ht="14.25" customHeight="1">
      <c r="B32" s="15" t="s">
        <v>491</v>
      </c>
      <c r="C32" s="40">
        <v>41641.992419000002</v>
      </c>
      <c r="D32" s="40">
        <v>41297.800038000001</v>
      </c>
      <c r="E32" s="40">
        <v>49884.043100000003</v>
      </c>
      <c r="F32" s="40">
        <v>41189.894716000003</v>
      </c>
      <c r="G32" s="40">
        <v>21767.189494999999</v>
      </c>
      <c r="H32" s="40">
        <v>28251.465239000001</v>
      </c>
      <c r="I32" s="40">
        <v>17715.667659999999</v>
      </c>
    </row>
    <row r="33" spans="2:9" ht="14.25" customHeight="1">
      <c r="B33" s="16" t="s">
        <v>492</v>
      </c>
      <c r="C33" s="41">
        <v>0</v>
      </c>
      <c r="D33" s="41">
        <v>58527.986975</v>
      </c>
      <c r="E33" s="41">
        <v>158631.54574599999</v>
      </c>
      <c r="F33" s="41">
        <v>360411.48180800001</v>
      </c>
      <c r="G33" s="41">
        <v>427760.04209399997</v>
      </c>
      <c r="H33" s="41">
        <v>441867.94689999998</v>
      </c>
      <c r="I33" s="41">
        <v>164389.72795900001</v>
      </c>
    </row>
    <row r="34" spans="2:9" ht="14.25" customHeight="1">
      <c r="B34" s="15" t="s">
        <v>493</v>
      </c>
      <c r="C34" s="40">
        <v>25696.970439000001</v>
      </c>
      <c r="D34" s="40">
        <v>57396.183561999998</v>
      </c>
      <c r="E34" s="40">
        <v>148405.15471800001</v>
      </c>
      <c r="F34" s="40">
        <v>771395.01165899995</v>
      </c>
      <c r="G34" s="40">
        <v>110943.596114</v>
      </c>
      <c r="H34" s="40">
        <v>574784.29788199998</v>
      </c>
      <c r="I34" s="40">
        <v>351106.32517899998</v>
      </c>
    </row>
    <row r="35" spans="2:9" ht="14.25" customHeight="1">
      <c r="B35" s="16" t="s">
        <v>494</v>
      </c>
      <c r="C35" s="41">
        <v>50515.091595999998</v>
      </c>
      <c r="D35" s="41">
        <v>24119.937407000001</v>
      </c>
      <c r="E35" s="41">
        <v>35418.741117999998</v>
      </c>
      <c r="F35" s="41">
        <v>83100.946758999999</v>
      </c>
      <c r="G35" s="41">
        <v>90713.390870999996</v>
      </c>
      <c r="H35" s="41">
        <v>51636.523980999998</v>
      </c>
      <c r="I35" s="41">
        <v>14447.672841</v>
      </c>
    </row>
    <row r="36" spans="2:9" ht="14.25" customHeight="1">
      <c r="B36" s="15" t="s">
        <v>495</v>
      </c>
      <c r="C36" s="40">
        <v>3234.1454309999999</v>
      </c>
      <c r="D36" s="40">
        <v>19533.425831</v>
      </c>
      <c r="E36" s="40">
        <v>21829.443275000001</v>
      </c>
      <c r="F36" s="40">
        <v>9072.8010869999998</v>
      </c>
      <c r="G36" s="40">
        <v>15959.210211</v>
      </c>
      <c r="H36" s="40">
        <v>23966.340566999999</v>
      </c>
      <c r="I36" s="40">
        <v>14200.650826999999</v>
      </c>
    </row>
    <row r="37" spans="2:9" ht="14.25" customHeight="1">
      <c r="B37" s="42" t="s">
        <v>473</v>
      </c>
      <c r="C37" s="43">
        <f t="shared" ref="C37:I37" si="1">+SUM(C28:C36)</f>
        <v>661203.98777900008</v>
      </c>
      <c r="D37" s="43">
        <f t="shared" si="1"/>
        <v>692792.24235499999</v>
      </c>
      <c r="E37" s="43">
        <f t="shared" si="1"/>
        <v>1054672.3176559999</v>
      </c>
      <c r="F37" s="43">
        <f t="shared" si="1"/>
        <v>1814017.287207</v>
      </c>
      <c r="G37" s="43">
        <f t="shared" si="1"/>
        <v>972625.21727099991</v>
      </c>
      <c r="H37" s="43">
        <f t="shared" si="1"/>
        <v>1594510.1913020001</v>
      </c>
      <c r="I37" s="43">
        <f t="shared" si="1"/>
        <v>805240.17969800008</v>
      </c>
    </row>
  </sheetData>
  <phoneticPr fontId="41" type="noConversion"/>
  <hyperlinks>
    <hyperlink ref="B1" location="Contenido!A1" display="Volver a contenido" xr:uid="{00000000-0004-0000-0800-000000000000}"/>
  </hyperlinks>
  <pageMargins left="0.7" right="0.7" top="0.75" bottom="0.75" header="0.511811023622047" footer="0.511811023622047"/>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B1:AR44"/>
  <sheetViews>
    <sheetView showGridLines="0" zoomScaleNormal="100" workbookViewId="0">
      <pane xSplit="2" ySplit="2" topLeftCell="AI3" activePane="bottomRight" state="frozen"/>
      <selection pane="topRight" activeCell="AX1" sqref="AX1"/>
      <selection pane="bottomLeft" activeCell="A54" sqref="A54"/>
      <selection pane="bottomRight" activeCell="B2" sqref="B2"/>
    </sheetView>
  </sheetViews>
  <sheetFormatPr baseColWidth="10" defaultColWidth="11.453125" defaultRowHeight="12.5"/>
  <cols>
    <col min="1" max="1" width="8.81640625" style="564" customWidth="1"/>
    <col min="2" max="2" width="54.81640625" style="564" customWidth="1"/>
    <col min="3" max="3" width="11.453125" style="727"/>
    <col min="4" max="6" width="11.453125" style="563"/>
    <col min="7" max="7" width="11.453125" style="727"/>
    <col min="8" max="10" width="11.453125" style="563"/>
    <col min="11" max="11" width="11.453125" style="728"/>
    <col min="12" max="13" width="11.453125" style="563"/>
    <col min="14" max="14" width="12.81640625" style="563" customWidth="1"/>
    <col min="15" max="15" width="13.7265625" style="728" customWidth="1"/>
    <col min="16" max="18" width="11.453125" style="563"/>
    <col min="19" max="19" width="11.453125" style="728"/>
    <col min="20" max="22" width="11.453125" style="563"/>
    <col min="23" max="23" width="11.453125" style="728"/>
    <col min="24" max="25" width="11.453125" style="563"/>
    <col min="26" max="26" width="11.453125" style="729"/>
    <col min="27" max="29" width="11.453125" style="563"/>
    <col min="30" max="30" width="11.453125" style="730"/>
    <col min="31" max="31" width="11.453125" style="562"/>
    <col min="32" max="33" width="11.453125" style="563"/>
    <col min="34" max="34" width="11.453125" style="730"/>
    <col min="35" max="37" width="11.6328125" style="562" customWidth="1"/>
    <col min="38" max="38" width="11.453125" style="730"/>
    <col min="39" max="41" width="11.6328125" style="562" customWidth="1"/>
    <col min="42" max="42" width="11.453125" style="730"/>
    <col min="43" max="44" width="11.6328125" style="562" customWidth="1"/>
    <col min="45" max="16384" width="11.453125" style="564"/>
  </cols>
  <sheetData>
    <row r="1" spans="2:44" ht="13.5" customHeight="1">
      <c r="B1" s="402" t="s">
        <v>31</v>
      </c>
    </row>
    <row r="2" spans="2:44" ht="18" customHeight="1">
      <c r="B2" s="726" t="s">
        <v>496</v>
      </c>
      <c r="C2" s="723" t="s">
        <v>509</v>
      </c>
      <c r="D2" s="723" t="s">
        <v>510</v>
      </c>
      <c r="E2" s="723" t="s">
        <v>511</v>
      </c>
      <c r="F2" s="723" t="s">
        <v>512</v>
      </c>
      <c r="G2" s="723" t="s">
        <v>513</v>
      </c>
      <c r="H2" s="723" t="s">
        <v>514</v>
      </c>
      <c r="I2" s="723" t="s">
        <v>515</v>
      </c>
      <c r="J2" s="723" t="s">
        <v>516</v>
      </c>
      <c r="K2" s="723" t="s">
        <v>517</v>
      </c>
      <c r="L2" s="723" t="s">
        <v>518</v>
      </c>
      <c r="M2" s="723" t="s">
        <v>519</v>
      </c>
      <c r="N2" s="723" t="s">
        <v>520</v>
      </c>
      <c r="O2" s="723" t="s">
        <v>358</v>
      </c>
      <c r="P2" s="723" t="s">
        <v>359</v>
      </c>
      <c r="Q2" s="723" t="s">
        <v>360</v>
      </c>
      <c r="R2" s="723" t="s">
        <v>361</v>
      </c>
      <c r="S2" s="723" t="s">
        <v>521</v>
      </c>
      <c r="T2" s="723" t="s">
        <v>522</v>
      </c>
      <c r="U2" s="723" t="s">
        <v>523</v>
      </c>
      <c r="V2" s="723" t="s">
        <v>524</v>
      </c>
      <c r="W2" s="723" t="s">
        <v>525</v>
      </c>
      <c r="X2" s="723" t="s">
        <v>526</v>
      </c>
      <c r="Y2" s="723" t="s">
        <v>527</v>
      </c>
      <c r="Z2" s="723" t="s">
        <v>92</v>
      </c>
      <c r="AA2" s="723" t="s">
        <v>93</v>
      </c>
      <c r="AB2" s="723" t="s">
        <v>94</v>
      </c>
      <c r="AC2" s="723" t="s">
        <v>95</v>
      </c>
      <c r="AD2" s="723" t="s">
        <v>96</v>
      </c>
      <c r="AE2" s="723" t="s">
        <v>97</v>
      </c>
      <c r="AF2" s="723" t="s">
        <v>98</v>
      </c>
      <c r="AG2" s="723" t="s">
        <v>99</v>
      </c>
      <c r="AH2" s="723" t="s">
        <v>100</v>
      </c>
      <c r="AI2" s="723" t="s">
        <v>101</v>
      </c>
      <c r="AJ2" s="723" t="s">
        <v>102</v>
      </c>
      <c r="AK2" s="723" t="s">
        <v>103</v>
      </c>
      <c r="AL2" s="723" t="s">
        <v>104</v>
      </c>
      <c r="AM2" s="723" t="s">
        <v>105</v>
      </c>
      <c r="AN2" s="723" t="s">
        <v>106</v>
      </c>
      <c r="AO2" s="723" t="s">
        <v>107</v>
      </c>
      <c r="AP2" s="723" t="s">
        <v>108</v>
      </c>
      <c r="AQ2" s="723" t="s">
        <v>109</v>
      </c>
      <c r="AR2" s="723" t="s">
        <v>447</v>
      </c>
    </row>
    <row r="3" spans="2:44" s="567" customFormat="1" ht="15" customHeight="1">
      <c r="B3" s="731"/>
      <c r="C3" s="566"/>
      <c r="D3" s="566"/>
      <c r="E3" s="566"/>
      <c r="F3" s="566"/>
      <c r="G3" s="566"/>
      <c r="H3" s="566"/>
      <c r="I3" s="566"/>
      <c r="J3" s="566"/>
      <c r="K3" s="566"/>
      <c r="L3" s="566"/>
      <c r="M3" s="566"/>
      <c r="N3" s="566"/>
      <c r="O3" s="566"/>
      <c r="P3" s="566"/>
      <c r="Q3" s="566"/>
      <c r="R3" s="566"/>
      <c r="S3" s="566"/>
      <c r="T3" s="566"/>
      <c r="U3" s="566"/>
      <c r="V3" s="566"/>
      <c r="W3" s="566"/>
      <c r="X3" s="566"/>
      <c r="Y3" s="566"/>
      <c r="Z3" s="732"/>
      <c r="AA3" s="566"/>
      <c r="AB3" s="566"/>
      <c r="AC3" s="566"/>
      <c r="AD3" s="732"/>
      <c r="AE3" s="566"/>
      <c r="AF3" s="566"/>
      <c r="AG3" s="566"/>
      <c r="AH3" s="566"/>
      <c r="AI3" s="566"/>
      <c r="AJ3" s="566"/>
      <c r="AK3" s="566"/>
      <c r="AL3" s="566"/>
      <c r="AM3" s="566"/>
      <c r="AN3" s="566"/>
      <c r="AO3" s="566"/>
      <c r="AP3" s="566"/>
      <c r="AQ3" s="566"/>
      <c r="AR3" s="566"/>
    </row>
    <row r="4" spans="2:44" ht="13.5" customHeight="1">
      <c r="B4" s="568" t="s">
        <v>528</v>
      </c>
      <c r="S4" s="569"/>
      <c r="T4" s="569"/>
      <c r="U4" s="569"/>
      <c r="W4" s="569"/>
      <c r="X4" s="569"/>
      <c r="Y4" s="569"/>
      <c r="AA4" s="733"/>
      <c r="AB4" s="733"/>
      <c r="AC4" s="733"/>
      <c r="AD4" s="733"/>
      <c r="AE4" s="733"/>
      <c r="AF4" s="733"/>
      <c r="AG4" s="733"/>
      <c r="AH4" s="733"/>
      <c r="AI4" s="733"/>
      <c r="AJ4" s="733"/>
      <c r="AK4" s="733"/>
      <c r="AL4" s="733"/>
      <c r="AM4" s="733"/>
      <c r="AN4" s="733"/>
      <c r="AO4" s="733"/>
      <c r="AP4" s="733"/>
      <c r="AQ4" s="733"/>
      <c r="AR4" s="733"/>
    </row>
    <row r="5" spans="2:44" ht="13.5" customHeight="1">
      <c r="B5" s="734" t="s">
        <v>529</v>
      </c>
      <c r="C5" s="735"/>
      <c r="D5" s="582"/>
      <c r="E5" s="582"/>
      <c r="F5" s="582"/>
      <c r="G5" s="735"/>
      <c r="H5" s="582"/>
      <c r="I5" s="582"/>
      <c r="J5" s="582"/>
      <c r="K5" s="736"/>
      <c r="L5" s="582"/>
      <c r="M5" s="582"/>
      <c r="N5" s="582"/>
      <c r="O5" s="736"/>
      <c r="P5" s="582"/>
      <c r="Q5" s="582"/>
      <c r="R5" s="582"/>
      <c r="S5" s="736"/>
      <c r="T5" s="582"/>
      <c r="U5" s="582"/>
      <c r="V5" s="582"/>
      <c r="W5" s="736"/>
      <c r="X5" s="582"/>
      <c r="Y5" s="582"/>
      <c r="Z5" s="737"/>
      <c r="AA5" s="736"/>
      <c r="AB5" s="582"/>
      <c r="AC5" s="582"/>
      <c r="AD5" s="737"/>
      <c r="AE5" s="736"/>
      <c r="AF5" s="582"/>
      <c r="AG5" s="582"/>
      <c r="AH5" s="737"/>
      <c r="AI5" s="736"/>
      <c r="AJ5" s="582"/>
      <c r="AK5" s="582"/>
      <c r="AL5" s="737"/>
      <c r="AM5" s="736"/>
      <c r="AN5" s="582"/>
      <c r="AO5" s="582"/>
      <c r="AP5" s="737"/>
      <c r="AQ5" s="736"/>
      <c r="AR5" s="582"/>
    </row>
    <row r="6" spans="2:44" ht="13.5" customHeight="1">
      <c r="B6" s="738" t="s">
        <v>530</v>
      </c>
      <c r="C6" s="739">
        <v>1792.36498577</v>
      </c>
      <c r="D6" s="740">
        <v>1323.5267063900001</v>
      </c>
      <c r="E6" s="740">
        <v>1230</v>
      </c>
      <c r="F6" s="740">
        <v>1250.00516098</v>
      </c>
      <c r="G6" s="739">
        <v>1246.42425473</v>
      </c>
      <c r="H6" s="740">
        <v>1324.8076976299999</v>
      </c>
      <c r="I6" s="740">
        <v>1112.5204080399999</v>
      </c>
      <c r="J6" s="740">
        <v>1542.3825806499999</v>
      </c>
      <c r="K6" s="739">
        <f>+K7+K8+K9</f>
        <v>1037.0766634700001</v>
      </c>
      <c r="L6" s="740">
        <f>+L7+L8+L9</f>
        <v>1034.1528330399999</v>
      </c>
      <c r="M6" s="740">
        <f>+M7+M8+M9</f>
        <v>833.61036052999998</v>
      </c>
      <c r="N6" s="740">
        <f>+N7+N8+N9</f>
        <v>1110.1842130499999</v>
      </c>
      <c r="O6" s="741">
        <v>1116.9837265399999</v>
      </c>
      <c r="P6" s="740">
        <v>1244.3694409699999</v>
      </c>
      <c r="Q6" s="740">
        <v>987.61292587000003</v>
      </c>
      <c r="R6" s="740">
        <v>1036.84132045</v>
      </c>
      <c r="S6" s="741">
        <v>875.24345567</v>
      </c>
      <c r="T6" s="740">
        <v>840.36522336999997</v>
      </c>
      <c r="U6" s="740">
        <v>987.88384958999995</v>
      </c>
      <c r="V6" s="740">
        <v>964.13457095000001</v>
      </c>
      <c r="W6" s="741">
        <v>1223.1888575600001</v>
      </c>
      <c r="X6" s="740">
        <v>1178.3484030699999</v>
      </c>
      <c r="Y6" s="740">
        <v>1017.97860885255</v>
      </c>
      <c r="Z6" s="742">
        <v>1383.13223656745</v>
      </c>
      <c r="AA6" s="740">
        <f t="shared" ref="AA6:AN6" si="0">+SUM(AA7:AA9)</f>
        <v>1449.4997850999998</v>
      </c>
      <c r="AB6" s="740">
        <f t="shared" si="0"/>
        <v>1343</v>
      </c>
      <c r="AC6" s="740">
        <f t="shared" si="0"/>
        <v>1170</v>
      </c>
      <c r="AD6" s="742">
        <f t="shared" si="0"/>
        <v>1492.3796887000001</v>
      </c>
      <c r="AE6" s="740">
        <f t="shared" si="0"/>
        <v>1576.07868061</v>
      </c>
      <c r="AF6" s="740">
        <f t="shared" si="0"/>
        <v>1088.9000000000001</v>
      </c>
      <c r="AG6" s="740">
        <f t="shared" si="0"/>
        <v>1053.2924400700001</v>
      </c>
      <c r="AH6" s="743">
        <f t="shared" si="0"/>
        <v>1254.6316963100001</v>
      </c>
      <c r="AI6" s="744">
        <f t="shared" si="0"/>
        <v>904.95521787000007</v>
      </c>
      <c r="AJ6" s="744">
        <f t="shared" si="0"/>
        <v>1354.3</v>
      </c>
      <c r="AK6" s="744">
        <f t="shared" si="0"/>
        <v>985.25800619999995</v>
      </c>
      <c r="AL6" s="743">
        <f t="shared" si="0"/>
        <v>1144.23504297</v>
      </c>
      <c r="AM6" s="744">
        <f t="shared" si="0"/>
        <v>1345.5185284300001</v>
      </c>
      <c r="AN6" s="744">
        <f t="shared" si="0"/>
        <v>1299.1776253800001</v>
      </c>
      <c r="AO6" s="744">
        <f>+SUM(AO7:AO10)</f>
        <v>1020.85046</v>
      </c>
      <c r="AP6" s="743">
        <f>+SUM(AP7:AP10)</f>
        <v>1194.0999999999999</v>
      </c>
      <c r="AQ6" s="744">
        <f>+SUM(AQ7:AQ10)</f>
        <v>1582.2256955999999</v>
      </c>
      <c r="AR6" s="744">
        <f>+SUM(AR7:AR10)</f>
        <v>1052.3999999999999</v>
      </c>
    </row>
    <row r="7" spans="2:44" s="752" customFormat="1" ht="13.5" customHeight="1">
      <c r="B7" s="745" t="s">
        <v>531</v>
      </c>
      <c r="C7" s="746">
        <v>509.33922193000001</v>
      </c>
      <c r="D7" s="747">
        <v>828.57718184999999</v>
      </c>
      <c r="E7" s="747">
        <v>751.79249829000003</v>
      </c>
      <c r="F7" s="747">
        <v>929.67471522000005</v>
      </c>
      <c r="G7" s="746">
        <v>1053.0329706499999</v>
      </c>
      <c r="H7" s="747">
        <v>1105.72627274</v>
      </c>
      <c r="I7" s="747">
        <v>901.62806460000002</v>
      </c>
      <c r="J7" s="747">
        <v>1213.9758931599999</v>
      </c>
      <c r="K7" s="748">
        <v>1037.0766634700001</v>
      </c>
      <c r="L7" s="747">
        <v>1034.1528330399999</v>
      </c>
      <c r="M7" s="747">
        <v>833.61036052999998</v>
      </c>
      <c r="N7" s="747">
        <v>1110.1842130499999</v>
      </c>
      <c r="O7" s="748">
        <v>838.27067656999998</v>
      </c>
      <c r="P7" s="747">
        <v>1056.39369543</v>
      </c>
      <c r="Q7" s="747">
        <v>813.79525716000001</v>
      </c>
      <c r="R7" s="747">
        <v>1030.07959878</v>
      </c>
      <c r="S7" s="748">
        <v>865.00965475999999</v>
      </c>
      <c r="T7" s="747">
        <v>792.37951434000001</v>
      </c>
      <c r="U7" s="747">
        <v>978.33345147</v>
      </c>
      <c r="V7" s="747">
        <v>955.96492215000001</v>
      </c>
      <c r="W7" s="748">
        <v>1211.76573678</v>
      </c>
      <c r="X7" s="747">
        <v>1168.15976153</v>
      </c>
      <c r="Y7" s="747">
        <v>1005.42715679255</v>
      </c>
      <c r="Z7" s="749">
        <v>1343.9522659074501</v>
      </c>
      <c r="AA7" s="747">
        <v>1419.1</v>
      </c>
      <c r="AB7" s="747">
        <v>1331</v>
      </c>
      <c r="AC7" s="747">
        <v>1128</v>
      </c>
      <c r="AD7" s="749">
        <v>1340.88005634</v>
      </c>
      <c r="AE7" s="747">
        <v>1226.9786806100001</v>
      </c>
      <c r="AF7" s="747">
        <v>914.3</v>
      </c>
      <c r="AG7" s="747">
        <v>707.39244007000002</v>
      </c>
      <c r="AH7" s="750">
        <v>830.93169631000001</v>
      </c>
      <c r="AI7" s="751">
        <v>660.95521786999996</v>
      </c>
      <c r="AJ7" s="751">
        <v>1088.7</v>
      </c>
      <c r="AK7" s="751">
        <v>756.25800619999995</v>
      </c>
      <c r="AL7" s="750">
        <v>763.83504297000002</v>
      </c>
      <c r="AM7" s="751">
        <v>1214.7185284300001</v>
      </c>
      <c r="AN7" s="751">
        <v>1194.7</v>
      </c>
      <c r="AO7" s="751">
        <v>898.43983066999999</v>
      </c>
      <c r="AP7" s="750">
        <v>1077.8</v>
      </c>
      <c r="AQ7" s="751">
        <v>1417.6180543400001</v>
      </c>
      <c r="AR7" s="751">
        <v>856.5</v>
      </c>
    </row>
    <row r="8" spans="2:44" s="752" customFormat="1" ht="13.5" customHeight="1">
      <c r="B8" s="753" t="s">
        <v>532</v>
      </c>
      <c r="C8" s="754">
        <v>0</v>
      </c>
      <c r="D8" s="755">
        <v>0</v>
      </c>
      <c r="E8" s="755">
        <v>0</v>
      </c>
      <c r="F8" s="755">
        <v>0</v>
      </c>
      <c r="G8" s="754">
        <v>0</v>
      </c>
      <c r="H8" s="755">
        <v>0</v>
      </c>
      <c r="I8" s="755">
        <v>1.8207861599999999</v>
      </c>
      <c r="J8" s="755">
        <v>3.5668211200000002</v>
      </c>
      <c r="K8" s="756">
        <v>0</v>
      </c>
      <c r="L8" s="755">
        <v>0</v>
      </c>
      <c r="M8" s="755">
        <v>0</v>
      </c>
      <c r="N8" s="755">
        <v>0</v>
      </c>
      <c r="O8" s="756">
        <v>5.3816241800000002</v>
      </c>
      <c r="P8" s="755">
        <v>4.5304601399999997</v>
      </c>
      <c r="Q8" s="755">
        <v>5.0266511100000004</v>
      </c>
      <c r="R8" s="755">
        <v>4.8850816699999999</v>
      </c>
      <c r="S8" s="756">
        <v>5.8424409099999997</v>
      </c>
      <c r="T8" s="755">
        <v>8.0176690300000004</v>
      </c>
      <c r="U8" s="755">
        <v>8.6230381200000004</v>
      </c>
      <c r="V8" s="755">
        <v>8.1696487999999992</v>
      </c>
      <c r="W8" s="756">
        <v>11.42312078</v>
      </c>
      <c r="X8" s="755">
        <v>9.2361961099999998</v>
      </c>
      <c r="Y8" s="755">
        <v>12.551452060000001</v>
      </c>
      <c r="Z8" s="757">
        <v>14.660799320000001</v>
      </c>
      <c r="AA8" s="755">
        <v>11.799785099999999</v>
      </c>
      <c r="AB8" s="755">
        <v>11</v>
      </c>
      <c r="AC8" s="755">
        <v>18</v>
      </c>
      <c r="AD8" s="757">
        <v>24.332175880000001</v>
      </c>
      <c r="AE8" s="755">
        <v>44.5</v>
      </c>
      <c r="AF8" s="755">
        <v>64.599999999999994</v>
      </c>
      <c r="AG8" s="755">
        <v>91.7</v>
      </c>
      <c r="AH8" s="758">
        <v>85</v>
      </c>
      <c r="AI8" s="759">
        <v>97.2</v>
      </c>
      <c r="AJ8" s="759">
        <v>87.1</v>
      </c>
      <c r="AK8" s="759">
        <v>106.9</v>
      </c>
      <c r="AL8" s="758">
        <v>104.4</v>
      </c>
      <c r="AM8" s="759">
        <v>108</v>
      </c>
      <c r="AN8" s="759">
        <v>103.2</v>
      </c>
      <c r="AO8" s="759">
        <v>115.91062933000001</v>
      </c>
      <c r="AP8" s="758">
        <v>106.5</v>
      </c>
      <c r="AQ8" s="759">
        <v>150.23188814</v>
      </c>
      <c r="AR8" s="759">
        <v>186.8</v>
      </c>
    </row>
    <row r="9" spans="2:44" s="752" customFormat="1" ht="13.5" customHeight="1">
      <c r="B9" s="745" t="s">
        <v>533</v>
      </c>
      <c r="C9" s="746">
        <v>1283.0257638400001</v>
      </c>
      <c r="D9" s="747">
        <v>494.94952454000003</v>
      </c>
      <c r="E9" s="747">
        <v>478.49939878999999</v>
      </c>
      <c r="F9" s="747">
        <v>320.33044575999998</v>
      </c>
      <c r="G9" s="746">
        <v>193.39128407999999</v>
      </c>
      <c r="H9" s="747">
        <v>219.08142488999999</v>
      </c>
      <c r="I9" s="747">
        <v>209.07155728000001</v>
      </c>
      <c r="J9" s="747">
        <v>324.83986636999998</v>
      </c>
      <c r="K9" s="748">
        <v>0</v>
      </c>
      <c r="L9" s="747">
        <v>0</v>
      </c>
      <c r="M9" s="747">
        <v>0</v>
      </c>
      <c r="N9" s="747">
        <v>0</v>
      </c>
      <c r="O9" s="748">
        <v>273.33142579000003</v>
      </c>
      <c r="P9" s="747">
        <v>183.44528539999999</v>
      </c>
      <c r="Q9" s="747">
        <v>168.7910176</v>
      </c>
      <c r="R9" s="747">
        <v>1.8766400000000001</v>
      </c>
      <c r="S9" s="748">
        <v>4.3913599999999997</v>
      </c>
      <c r="T9" s="747">
        <v>39.968040000000002</v>
      </c>
      <c r="U9" s="747">
        <v>0.92735999999999996</v>
      </c>
      <c r="V9" s="747">
        <v>0</v>
      </c>
      <c r="W9" s="748">
        <v>0</v>
      </c>
      <c r="X9" s="747">
        <v>0.95244543000000004</v>
      </c>
      <c r="Y9" s="747">
        <v>0</v>
      </c>
      <c r="Z9" s="749">
        <v>24.51917134</v>
      </c>
      <c r="AA9" s="747">
        <v>18.600000000000001</v>
      </c>
      <c r="AB9" s="747">
        <v>1</v>
      </c>
      <c r="AC9" s="747">
        <v>24</v>
      </c>
      <c r="AD9" s="749">
        <v>127.16745648</v>
      </c>
      <c r="AE9" s="747">
        <v>304.60000000000002</v>
      </c>
      <c r="AF9" s="747">
        <v>110</v>
      </c>
      <c r="AG9" s="747">
        <v>254.2</v>
      </c>
      <c r="AH9" s="750">
        <v>338.7</v>
      </c>
      <c r="AI9" s="751">
        <v>146.80000000000001</v>
      </c>
      <c r="AJ9" s="751">
        <v>178.5</v>
      </c>
      <c r="AK9" s="751">
        <v>122.1</v>
      </c>
      <c r="AL9" s="750">
        <v>276</v>
      </c>
      <c r="AM9" s="751">
        <v>22.8</v>
      </c>
      <c r="AN9" s="751">
        <v>1.2776253799999999</v>
      </c>
      <c r="AO9" s="751">
        <v>3.8</v>
      </c>
      <c r="AP9" s="750">
        <v>6.7</v>
      </c>
      <c r="AQ9" s="751">
        <v>5.6</v>
      </c>
      <c r="AR9" s="751">
        <v>4.8</v>
      </c>
    </row>
    <row r="10" spans="2:44" s="752" customFormat="1" ht="13.5" customHeight="1">
      <c r="B10" s="753" t="s">
        <v>534</v>
      </c>
      <c r="C10" s="754"/>
      <c r="D10" s="755"/>
      <c r="E10" s="755"/>
      <c r="F10" s="755"/>
      <c r="G10" s="754"/>
      <c r="H10" s="755"/>
      <c r="I10" s="755"/>
      <c r="J10" s="755"/>
      <c r="K10" s="756"/>
      <c r="L10" s="755"/>
      <c r="M10" s="755"/>
      <c r="N10" s="755"/>
      <c r="O10" s="756"/>
      <c r="P10" s="755"/>
      <c r="Q10" s="755"/>
      <c r="R10" s="755"/>
      <c r="S10" s="756"/>
      <c r="T10" s="755"/>
      <c r="U10" s="755"/>
      <c r="V10" s="755"/>
      <c r="W10" s="756"/>
      <c r="X10" s="755"/>
      <c r="Y10" s="755"/>
      <c r="Z10" s="757"/>
      <c r="AA10" s="755"/>
      <c r="AB10" s="755"/>
      <c r="AC10" s="755"/>
      <c r="AD10" s="757"/>
      <c r="AE10" s="755"/>
      <c r="AF10" s="755"/>
      <c r="AG10" s="755"/>
      <c r="AH10" s="758"/>
      <c r="AI10" s="759"/>
      <c r="AJ10" s="759"/>
      <c r="AK10" s="759"/>
      <c r="AL10" s="758"/>
      <c r="AM10" s="759"/>
      <c r="AN10" s="759"/>
      <c r="AO10" s="759">
        <v>2.7</v>
      </c>
      <c r="AP10" s="758">
        <v>3.1</v>
      </c>
      <c r="AQ10" s="759">
        <v>8.7757531199999992</v>
      </c>
      <c r="AR10" s="759">
        <v>4.3</v>
      </c>
    </row>
    <row r="11" spans="2:44" ht="13.5" customHeight="1">
      <c r="B11" s="581" t="s">
        <v>535</v>
      </c>
      <c r="C11" s="735">
        <v>1268.2737648299999</v>
      </c>
      <c r="D11" s="582">
        <v>922</v>
      </c>
      <c r="E11" s="582">
        <v>909</v>
      </c>
      <c r="F11" s="582">
        <v>883.17980924000005</v>
      </c>
      <c r="G11" s="735">
        <v>724.8</v>
      </c>
      <c r="H11" s="582">
        <v>707.5</v>
      </c>
      <c r="I11" s="582">
        <v>712.7</v>
      </c>
      <c r="J11" s="582">
        <v>772.67145137</v>
      </c>
      <c r="K11" s="736">
        <v>765.68452060000004</v>
      </c>
      <c r="L11" s="582">
        <v>777.41614648999996</v>
      </c>
      <c r="M11" s="582">
        <v>740.05141087000004</v>
      </c>
      <c r="N11" s="582">
        <v>855.92538043000002</v>
      </c>
      <c r="O11" s="736">
        <v>785.48039445999996</v>
      </c>
      <c r="P11" s="582">
        <v>794.20773639000004</v>
      </c>
      <c r="Q11" s="582">
        <v>805.66708472908999</v>
      </c>
      <c r="R11" s="582">
        <v>894.96588501973304</v>
      </c>
      <c r="S11" s="736">
        <v>812.1</v>
      </c>
      <c r="T11" s="582">
        <v>741.69668917000001</v>
      </c>
      <c r="U11" s="582">
        <v>679.90856144999998</v>
      </c>
      <c r="V11" s="582">
        <v>837.12281978999999</v>
      </c>
      <c r="W11" s="736">
        <v>880.89</v>
      </c>
      <c r="X11" s="582">
        <v>911.56644690999997</v>
      </c>
      <c r="Y11" s="582">
        <v>822.00295818999996</v>
      </c>
      <c r="Z11" s="737">
        <v>1018.57857829</v>
      </c>
      <c r="AA11" s="582">
        <v>962.6</v>
      </c>
      <c r="AB11" s="582">
        <v>997</v>
      </c>
      <c r="AC11" s="582">
        <v>949</v>
      </c>
      <c r="AD11" s="737">
        <v>997.20820432999903</v>
      </c>
      <c r="AE11" s="760">
        <v>1041.0999999999999</v>
      </c>
      <c r="AF11" s="582">
        <v>1073.0995301299999</v>
      </c>
      <c r="AG11" s="582">
        <v>1050.1295484100001</v>
      </c>
      <c r="AH11" s="761">
        <v>1187.32605315</v>
      </c>
      <c r="AI11" s="762">
        <v>1234.03596262</v>
      </c>
      <c r="AJ11" s="762">
        <v>1166.7</v>
      </c>
      <c r="AK11" s="762">
        <v>1090.2549463800001</v>
      </c>
      <c r="AL11" s="761">
        <v>1228.6204451399999</v>
      </c>
      <c r="AM11" s="762">
        <v>1393.0739859299999</v>
      </c>
      <c r="AN11" s="762">
        <v>1355.8</v>
      </c>
      <c r="AO11" s="762">
        <v>1335.9521766800001</v>
      </c>
      <c r="AP11" s="761">
        <v>1342.66440281</v>
      </c>
      <c r="AQ11" s="762">
        <v>1411.98452273</v>
      </c>
      <c r="AR11" s="762">
        <v>1133.55</v>
      </c>
    </row>
    <row r="12" spans="2:44" ht="13.5" customHeight="1">
      <c r="B12" s="738" t="s">
        <v>536</v>
      </c>
      <c r="C12" s="739">
        <v>172.43233333333299</v>
      </c>
      <c r="D12" s="740">
        <v>165.64533333333301</v>
      </c>
      <c r="E12" s="740">
        <v>165.46299999999999</v>
      </c>
      <c r="F12" s="740">
        <v>166.37033333333301</v>
      </c>
      <c r="G12" s="739">
        <v>177.64599999999999</v>
      </c>
      <c r="H12" s="740">
        <v>177.458666666667</v>
      </c>
      <c r="I12" s="740">
        <v>177.600666666667</v>
      </c>
      <c r="J12" s="740">
        <v>178.73066666666699</v>
      </c>
      <c r="K12" s="741">
        <v>187.826333333333</v>
      </c>
      <c r="L12" s="740">
        <v>188.928666666667</v>
      </c>
      <c r="M12" s="740">
        <v>189.39766666666699</v>
      </c>
      <c r="N12" s="740">
        <v>192.47966666666699</v>
      </c>
      <c r="O12" s="741">
        <v>201.47433333333299</v>
      </c>
      <c r="P12" s="740">
        <v>203.233</v>
      </c>
      <c r="Q12" s="740">
        <v>206.67033933943301</v>
      </c>
      <c r="R12" s="740">
        <v>209.38994474079999</v>
      </c>
      <c r="S12" s="741">
        <v>219.73941139266699</v>
      </c>
      <c r="T12" s="740">
        <v>218.762666666667</v>
      </c>
      <c r="U12" s="740">
        <v>219.27908032466701</v>
      </c>
      <c r="V12" s="740">
        <v>221.19646972266699</v>
      </c>
      <c r="W12" s="741">
        <v>233.58169189166699</v>
      </c>
      <c r="X12" s="740">
        <v>244.88165772333301</v>
      </c>
      <c r="Y12" s="740">
        <v>252.19114560899999</v>
      </c>
      <c r="Z12" s="742">
        <v>261.73346152133303</v>
      </c>
      <c r="AA12" s="740">
        <v>264.5</v>
      </c>
      <c r="AB12" s="740">
        <v>271.60000000000002</v>
      </c>
      <c r="AC12" s="740">
        <v>278.2</v>
      </c>
      <c r="AD12" s="742">
        <v>278.246880692709</v>
      </c>
      <c r="AE12" s="740">
        <v>285.45999999999998</v>
      </c>
      <c r="AF12" s="740">
        <v>279.73</v>
      </c>
      <c r="AG12" s="740">
        <v>302.599560974295</v>
      </c>
      <c r="AH12" s="743">
        <v>314.92482239228798</v>
      </c>
      <c r="AI12" s="744">
        <v>319.8</v>
      </c>
      <c r="AJ12" s="744">
        <v>296.44</v>
      </c>
      <c r="AK12" s="744">
        <v>325.44452517285902</v>
      </c>
      <c r="AL12" s="743">
        <v>352.80054935811199</v>
      </c>
      <c r="AM12" s="744">
        <v>317.8</v>
      </c>
      <c r="AN12" s="744">
        <v>255</v>
      </c>
      <c r="AO12" s="744">
        <v>270.57869840619702</v>
      </c>
      <c r="AP12" s="743">
        <v>269.05118573335699</v>
      </c>
      <c r="AQ12" s="744">
        <v>233.25990210657599</v>
      </c>
      <c r="AR12" s="744">
        <v>326.3</v>
      </c>
    </row>
    <row r="13" spans="2:44" ht="13.5" customHeight="1">
      <c r="B13" s="581" t="s">
        <v>537</v>
      </c>
      <c r="C13" s="735">
        <v>1156.8769844020801</v>
      </c>
      <c r="D13" s="582">
        <v>734</v>
      </c>
      <c r="E13" s="582">
        <v>774</v>
      </c>
      <c r="F13" s="582">
        <v>621.26684277000004</v>
      </c>
      <c r="G13" s="735">
        <v>702.6</v>
      </c>
      <c r="H13" s="582">
        <v>807.3</v>
      </c>
      <c r="I13" s="582">
        <v>742.0075276</v>
      </c>
      <c r="J13" s="582">
        <v>978.86714300999995</v>
      </c>
      <c r="K13" s="736">
        <v>447.7</v>
      </c>
      <c r="L13" s="582">
        <v>449</v>
      </c>
      <c r="M13" s="582">
        <v>356.7</v>
      </c>
      <c r="N13" s="582">
        <v>445.5</v>
      </c>
      <c r="O13" s="736">
        <v>627.51147951316398</v>
      </c>
      <c r="P13" s="582">
        <v>650.53940176683602</v>
      </c>
      <c r="Q13" s="582">
        <v>535.43837348090995</v>
      </c>
      <c r="R13" s="582">
        <v>400.68570157026602</v>
      </c>
      <c r="S13" s="736">
        <v>501.4</v>
      </c>
      <c r="T13" s="582">
        <v>547.97115341999995</v>
      </c>
      <c r="U13" s="582">
        <v>598.27767122</v>
      </c>
      <c r="V13" s="582">
        <v>464.57398767000001</v>
      </c>
      <c r="W13" s="736">
        <v>633.39840482</v>
      </c>
      <c r="X13" s="582">
        <v>552.69446789704295</v>
      </c>
      <c r="Y13" s="582">
        <v>562.43837797704305</v>
      </c>
      <c r="Z13" s="737">
        <v>750.33767620591402</v>
      </c>
      <c r="AA13" s="582">
        <v>761</v>
      </c>
      <c r="AB13" s="582">
        <v>611</v>
      </c>
      <c r="AC13" s="582">
        <v>580</v>
      </c>
      <c r="AD13" s="737">
        <v>684.78216631999999</v>
      </c>
      <c r="AE13" s="760">
        <v>740.45147083999996</v>
      </c>
      <c r="AF13" s="582">
        <v>320.06927860000002</v>
      </c>
      <c r="AG13" s="582">
        <v>334.15340009666699</v>
      </c>
      <c r="AH13" s="761">
        <v>420.206684783333</v>
      </c>
      <c r="AI13" s="762">
        <v>214.30966223999999</v>
      </c>
      <c r="AJ13" s="762">
        <v>665.2</v>
      </c>
      <c r="AK13" s="762">
        <v>324.67732894</v>
      </c>
      <c r="AL13" s="761">
        <v>462.61962369000003</v>
      </c>
      <c r="AM13" s="762">
        <v>340.82905412999997</v>
      </c>
      <c r="AN13" s="762">
        <v>304.74900000000002</v>
      </c>
      <c r="AO13" s="762">
        <v>229.25831115</v>
      </c>
      <c r="AP13" s="761">
        <v>309.79739513999999</v>
      </c>
      <c r="AQ13" s="762">
        <v>425.42703133999998</v>
      </c>
      <c r="AR13" s="762">
        <v>231.5</v>
      </c>
    </row>
    <row r="14" spans="2:44" ht="13.5" customHeight="1">
      <c r="B14" s="738" t="s">
        <v>538</v>
      </c>
      <c r="C14" s="739">
        <v>676.72569999999996</v>
      </c>
      <c r="D14" s="740">
        <v>213.59243333333299</v>
      </c>
      <c r="E14" s="740">
        <v>159.27306666666701</v>
      </c>
      <c r="F14" s="740">
        <v>152.96430000000001</v>
      </c>
      <c r="G14" s="739">
        <v>129.45339999999999</v>
      </c>
      <c r="H14" s="740">
        <v>78.874666666666698</v>
      </c>
      <c r="I14" s="740">
        <v>95.794533333333305</v>
      </c>
      <c r="J14" s="740">
        <v>121.79963333333301</v>
      </c>
      <c r="K14" s="741">
        <v>145.54613333333299</v>
      </c>
      <c r="L14" s="740">
        <v>88.142133333333305</v>
      </c>
      <c r="M14" s="740">
        <v>92.087800000000001</v>
      </c>
      <c r="N14" s="740">
        <v>138.391966666667</v>
      </c>
      <c r="O14" s="741">
        <v>283.87993333333299</v>
      </c>
      <c r="P14" s="740">
        <v>158.40323333333299</v>
      </c>
      <c r="Q14" s="740">
        <v>184.78210638888899</v>
      </c>
      <c r="R14" s="740">
        <v>287.57969015830298</v>
      </c>
      <c r="S14" s="741">
        <v>364.304233333333</v>
      </c>
      <c r="T14" s="740">
        <v>306.43946666666699</v>
      </c>
      <c r="U14" s="740">
        <v>155.58940000000001</v>
      </c>
      <c r="V14" s="740">
        <v>180.40936666666701</v>
      </c>
      <c r="W14" s="741">
        <v>205.83519999999999</v>
      </c>
      <c r="X14" s="740">
        <v>117.8288</v>
      </c>
      <c r="Y14" s="740">
        <v>97.281566666666706</v>
      </c>
      <c r="Z14" s="742">
        <v>181.09549999999999</v>
      </c>
      <c r="AA14" s="740">
        <v>306.89999999999998</v>
      </c>
      <c r="AB14" s="740">
        <v>114.4</v>
      </c>
      <c r="AC14" s="740">
        <v>163</v>
      </c>
      <c r="AD14" s="742">
        <v>259.8</v>
      </c>
      <c r="AE14" s="740">
        <v>385.1</v>
      </c>
      <c r="AF14" s="740">
        <v>429.7</v>
      </c>
      <c r="AG14" s="740">
        <v>673.89</v>
      </c>
      <c r="AH14" s="743">
        <v>767.09333333333302</v>
      </c>
      <c r="AI14" s="744">
        <v>583.4</v>
      </c>
      <c r="AJ14" s="744">
        <v>440.303333333333</v>
      </c>
      <c r="AK14" s="744">
        <v>575.40666666666698</v>
      </c>
      <c r="AL14" s="743">
        <v>1087.79666666667</v>
      </c>
      <c r="AM14" s="744">
        <v>392.303333333333</v>
      </c>
      <c r="AN14" s="744">
        <v>123.3</v>
      </c>
      <c r="AO14" s="744">
        <v>220.273333333333</v>
      </c>
      <c r="AP14" s="743">
        <v>221.98</v>
      </c>
      <c r="AQ14" s="744">
        <v>187.006666666667</v>
      </c>
      <c r="AR14" s="744">
        <v>440.7</v>
      </c>
    </row>
    <row r="15" spans="2:44" ht="13.5" customHeight="1">
      <c r="B15" s="581" t="s">
        <v>539</v>
      </c>
      <c r="C15" s="735">
        <v>328.46352862900301</v>
      </c>
      <c r="D15" s="582">
        <v>119.59363376034401</v>
      </c>
      <c r="E15" s="582">
        <v>88.705729939999998</v>
      </c>
      <c r="F15" s="582">
        <v>77.622913999999994</v>
      </c>
      <c r="G15" s="735">
        <v>141</v>
      </c>
      <c r="H15" s="582">
        <v>151.80000000000001</v>
      </c>
      <c r="I15" s="582">
        <v>130.5</v>
      </c>
      <c r="J15" s="582">
        <v>182.6</v>
      </c>
      <c r="K15" s="736">
        <v>131.30000000000001</v>
      </c>
      <c r="L15" s="582">
        <v>126.59702238</v>
      </c>
      <c r="M15" s="582">
        <v>107.13414459000001</v>
      </c>
      <c r="N15" s="582">
        <v>126.6</v>
      </c>
      <c r="O15" s="736">
        <v>224.71</v>
      </c>
      <c r="P15" s="582">
        <v>131.69999999999999</v>
      </c>
      <c r="Q15" s="582">
        <v>155.19999999999999</v>
      </c>
      <c r="R15" s="582">
        <v>126.69</v>
      </c>
      <c r="S15" s="736">
        <v>165.68310607000001</v>
      </c>
      <c r="T15" s="582">
        <v>190.03402621999999</v>
      </c>
      <c r="U15" s="582">
        <v>122.65337542</v>
      </c>
      <c r="V15" s="582">
        <v>186.20703749</v>
      </c>
      <c r="W15" s="736">
        <v>166.72601821000001</v>
      </c>
      <c r="X15" s="582">
        <v>163.37232388000001</v>
      </c>
      <c r="Y15" s="582">
        <v>170.86833261999999</v>
      </c>
      <c r="Z15" s="737">
        <v>242.20057162000001</v>
      </c>
      <c r="AA15" s="582">
        <v>189.00220569999999</v>
      </c>
      <c r="AB15" s="582">
        <v>191</v>
      </c>
      <c r="AC15" s="582">
        <v>129.30000000000001</v>
      </c>
      <c r="AD15" s="737">
        <v>87.9</v>
      </c>
      <c r="AE15" s="760">
        <v>87</v>
      </c>
      <c r="AF15" s="582">
        <v>204.7</v>
      </c>
      <c r="AG15" s="582">
        <v>199.42450715000001</v>
      </c>
      <c r="AH15" s="761">
        <v>185.58579949201999</v>
      </c>
      <c r="AI15" s="762">
        <v>383.1</v>
      </c>
      <c r="AJ15" s="762">
        <v>303.8</v>
      </c>
      <c r="AK15" s="762">
        <v>200.55835859000001</v>
      </c>
      <c r="AL15" s="761">
        <v>410.16186083999997</v>
      </c>
      <c r="AM15" s="762">
        <v>276.15500657000001</v>
      </c>
      <c r="AN15" s="762">
        <v>261</v>
      </c>
      <c r="AO15" s="762">
        <v>423.13946907000002</v>
      </c>
      <c r="AP15" s="761">
        <v>344.49849831</v>
      </c>
      <c r="AQ15" s="762">
        <v>182.85974178000001</v>
      </c>
      <c r="AR15" s="762">
        <v>238.6</v>
      </c>
    </row>
    <row r="16" spans="2:44" ht="13.5" customHeight="1">
      <c r="B16" s="738" t="s">
        <v>540</v>
      </c>
      <c r="C16" s="739">
        <v>42.602733620000002</v>
      </c>
      <c r="D16" s="740">
        <v>24.524160810000001</v>
      </c>
      <c r="E16" s="740">
        <v>179.11486517</v>
      </c>
      <c r="F16" s="740">
        <v>24.890491340000001</v>
      </c>
      <c r="G16" s="739">
        <v>45.6</v>
      </c>
      <c r="H16" s="740">
        <v>48.1</v>
      </c>
      <c r="I16" s="740">
        <v>219.9</v>
      </c>
      <c r="J16" s="740">
        <v>34.700000000000003</v>
      </c>
      <c r="K16" s="741">
        <v>43.5</v>
      </c>
      <c r="L16" s="740">
        <v>63.2</v>
      </c>
      <c r="M16" s="740">
        <v>156</v>
      </c>
      <c r="N16" s="740">
        <v>64.7</v>
      </c>
      <c r="O16" s="741">
        <v>79.318904709999998</v>
      </c>
      <c r="P16" s="740">
        <v>74.584533010000001</v>
      </c>
      <c r="Q16" s="740">
        <v>201.743765891355</v>
      </c>
      <c r="R16" s="740">
        <v>133.99026689999999</v>
      </c>
      <c r="S16" s="741">
        <v>274.80490533</v>
      </c>
      <c r="T16" s="740">
        <v>261.15980034</v>
      </c>
      <c r="U16" s="740">
        <v>169.5</v>
      </c>
      <c r="V16" s="740">
        <v>151.71</v>
      </c>
      <c r="W16" s="741">
        <v>125.6</v>
      </c>
      <c r="X16" s="740">
        <v>123.5</v>
      </c>
      <c r="Y16" s="740">
        <v>197.1</v>
      </c>
      <c r="Z16" s="742">
        <v>145.9</v>
      </c>
      <c r="AA16" s="740">
        <v>86.654552679999995</v>
      </c>
      <c r="AB16" s="740">
        <v>78</v>
      </c>
      <c r="AC16" s="740">
        <v>232</v>
      </c>
      <c r="AD16" s="742">
        <v>104.96897581</v>
      </c>
      <c r="AE16" s="740">
        <v>121</v>
      </c>
      <c r="AF16" s="740">
        <v>103.41113317</v>
      </c>
      <c r="AG16" s="740">
        <v>135.339380076667</v>
      </c>
      <c r="AH16" s="743">
        <v>169.03560124333299</v>
      </c>
      <c r="AI16" s="744">
        <v>163.92997871</v>
      </c>
      <c r="AJ16" s="744">
        <v>178.9</v>
      </c>
      <c r="AK16" s="744">
        <v>233.49857175</v>
      </c>
      <c r="AL16" s="743">
        <v>140.38231164000001</v>
      </c>
      <c r="AM16" s="744">
        <v>116.98063218</v>
      </c>
      <c r="AN16" s="744">
        <v>105.2</v>
      </c>
      <c r="AO16" s="744">
        <v>126.37723376</v>
      </c>
      <c r="AP16" s="743">
        <v>117.82033036999999</v>
      </c>
      <c r="AQ16" s="744">
        <v>77.552297600000003</v>
      </c>
      <c r="AR16" s="744">
        <v>79.7</v>
      </c>
    </row>
    <row r="17" spans="2:44" ht="13.5" customHeight="1">
      <c r="B17" s="581"/>
      <c r="C17" s="763"/>
      <c r="D17" s="763"/>
      <c r="E17" s="763"/>
      <c r="F17" s="763"/>
      <c r="G17" s="763"/>
      <c r="H17" s="763"/>
      <c r="I17" s="763"/>
      <c r="J17" s="763"/>
      <c r="K17" s="763"/>
      <c r="L17" s="763"/>
      <c r="M17" s="763"/>
      <c r="N17" s="763"/>
      <c r="O17" s="763"/>
      <c r="P17" s="763"/>
      <c r="Q17" s="763"/>
      <c r="R17" s="763"/>
      <c r="S17" s="763"/>
      <c r="T17" s="763"/>
      <c r="U17" s="763"/>
      <c r="V17" s="763"/>
      <c r="W17" s="763"/>
      <c r="X17" s="763"/>
      <c r="Y17" s="763"/>
      <c r="Z17" s="763"/>
      <c r="AA17" s="763"/>
      <c r="AB17" s="763"/>
      <c r="AC17" s="763"/>
      <c r="AD17" s="764"/>
      <c r="AE17" s="764"/>
      <c r="AF17" s="764"/>
      <c r="AG17" s="764"/>
      <c r="AH17" s="765"/>
      <c r="AI17" s="765"/>
      <c r="AJ17" s="765"/>
      <c r="AK17" s="766"/>
      <c r="AL17" s="766"/>
      <c r="AM17" s="766"/>
      <c r="AN17" s="766"/>
      <c r="AO17" s="766"/>
      <c r="AP17" s="766"/>
      <c r="AQ17" s="766"/>
      <c r="AR17" s="766"/>
    </row>
    <row r="18" spans="2:44" ht="13.5" customHeight="1">
      <c r="B18" s="767" t="s">
        <v>541</v>
      </c>
      <c r="C18" s="735"/>
      <c r="D18" s="582"/>
      <c r="E18" s="582"/>
      <c r="F18" s="582"/>
      <c r="G18" s="735"/>
      <c r="H18" s="582"/>
      <c r="I18" s="582"/>
      <c r="J18" s="582"/>
      <c r="K18" s="736"/>
      <c r="L18" s="582"/>
      <c r="M18" s="582"/>
      <c r="N18" s="582"/>
      <c r="O18" s="736"/>
      <c r="P18" s="582"/>
      <c r="Q18" s="582"/>
      <c r="R18" s="582"/>
      <c r="S18" s="736"/>
      <c r="T18" s="582"/>
      <c r="U18" s="582"/>
      <c r="V18" s="582"/>
      <c r="W18" s="736"/>
      <c r="X18" s="582"/>
      <c r="Y18" s="582"/>
      <c r="Z18" s="737"/>
      <c r="AA18" s="582"/>
      <c r="AB18" s="582"/>
      <c r="AC18" s="582"/>
      <c r="AD18" s="768"/>
      <c r="AE18" s="763"/>
      <c r="AF18" s="582"/>
      <c r="AG18" s="582"/>
      <c r="AH18" s="769"/>
      <c r="AI18" s="766"/>
      <c r="AJ18" s="766"/>
      <c r="AK18" s="766"/>
      <c r="AL18" s="769"/>
      <c r="AM18" s="766"/>
      <c r="AN18" s="766"/>
      <c r="AO18" s="766"/>
      <c r="AP18" s="769"/>
      <c r="AQ18" s="766"/>
      <c r="AR18" s="766"/>
    </row>
    <row r="19" spans="2:44" ht="13.5" customHeight="1">
      <c r="B19" s="701" t="s">
        <v>545</v>
      </c>
      <c r="C19" s="739">
        <v>403.06330127140001</v>
      </c>
      <c r="D19" s="740">
        <v>405.69614974914998</v>
      </c>
      <c r="E19" s="740">
        <v>386</v>
      </c>
      <c r="F19" s="740">
        <v>341.80393708169998</v>
      </c>
      <c r="G19" s="739">
        <v>240.80643361150001</v>
      </c>
      <c r="H19" s="740">
        <v>293.24071859409997</v>
      </c>
      <c r="I19" s="740">
        <v>329.79822373050001</v>
      </c>
      <c r="J19" s="740">
        <v>226.7538404492</v>
      </c>
      <c r="K19" s="741">
        <v>319.49387618259999</v>
      </c>
      <c r="L19" s="740">
        <v>354.84490509509999</v>
      </c>
      <c r="M19" s="740">
        <v>219.66834858370001</v>
      </c>
      <c r="N19" s="740">
        <v>182.85907850199999</v>
      </c>
      <c r="O19" s="741">
        <v>255.1338062451</v>
      </c>
      <c r="P19" s="740">
        <v>279.6540102989</v>
      </c>
      <c r="Q19" s="740">
        <v>274.54556536479998</v>
      </c>
      <c r="R19" s="740">
        <v>293.82669567739998</v>
      </c>
      <c r="S19" s="741">
        <v>310.41286172870002</v>
      </c>
      <c r="T19" s="740">
        <v>130.1740707875</v>
      </c>
      <c r="U19" s="740">
        <v>184.81339388591499</v>
      </c>
      <c r="V19" s="740">
        <v>219.46876660480001</v>
      </c>
      <c r="W19" s="741">
        <v>172.3619191649</v>
      </c>
      <c r="X19" s="740">
        <v>175.20816595271799</v>
      </c>
      <c r="Y19" s="740">
        <v>209.74521419459489</v>
      </c>
      <c r="Z19" s="742">
        <v>230.42312871397499</v>
      </c>
      <c r="AA19" s="740">
        <v>195.3</v>
      </c>
      <c r="AB19" s="740">
        <v>207</v>
      </c>
      <c r="AC19" s="740">
        <v>232.05</v>
      </c>
      <c r="AD19" s="742">
        <v>128</v>
      </c>
      <c r="AE19" s="740">
        <v>187.4</v>
      </c>
      <c r="AF19" s="740">
        <v>229.65256546659998</v>
      </c>
      <c r="AG19" s="740">
        <v>200.60345370566012</v>
      </c>
      <c r="AH19" s="743">
        <v>101.80248233899999</v>
      </c>
      <c r="AI19" s="744">
        <v>57.563723764391398</v>
      </c>
      <c r="AJ19" s="744">
        <v>78.210000000000008</v>
      </c>
      <c r="AK19" s="744">
        <v>44.349999999999994</v>
      </c>
      <c r="AL19" s="743">
        <v>82.55</v>
      </c>
      <c r="AM19" s="744">
        <v>22.689810065053102</v>
      </c>
      <c r="AN19" s="744">
        <v>37.341656297822396</v>
      </c>
      <c r="AO19" s="744">
        <v>21.091684815999997</v>
      </c>
      <c r="AP19" s="743">
        <v>1.29</v>
      </c>
      <c r="AQ19" s="744">
        <v>3.2401750160000002</v>
      </c>
      <c r="AR19" s="744">
        <v>3.3135363563999993</v>
      </c>
    </row>
    <row r="20" spans="2:44" ht="13.5" customHeight="1">
      <c r="B20" s="564" t="s">
        <v>546</v>
      </c>
      <c r="C20" s="735">
        <v>501.44263943749399</v>
      </c>
      <c r="D20" s="582">
        <v>460</v>
      </c>
      <c r="E20" s="582">
        <v>458</v>
      </c>
      <c r="F20" s="582">
        <v>429.532046459063</v>
      </c>
      <c r="G20" s="735">
        <v>468.31152643462201</v>
      </c>
      <c r="H20" s="582">
        <v>455.14527985123999</v>
      </c>
      <c r="I20" s="582">
        <v>437.76101647775198</v>
      </c>
      <c r="J20" s="582">
        <v>445.88071053457401</v>
      </c>
      <c r="K20" s="736">
        <v>488.23487683380603</v>
      </c>
      <c r="L20" s="582">
        <v>391.75320812154098</v>
      </c>
      <c r="M20" s="582">
        <v>380.18914040685303</v>
      </c>
      <c r="N20" s="582">
        <v>338.04081780012501</v>
      </c>
      <c r="O20" s="736">
        <v>275.91023977288802</v>
      </c>
      <c r="P20" s="582">
        <v>278.10361907153901</v>
      </c>
      <c r="Q20" s="582">
        <v>321.34481013306998</v>
      </c>
      <c r="R20" s="582">
        <v>331.05650206944802</v>
      </c>
      <c r="S20" s="736">
        <v>304.77188488565503</v>
      </c>
      <c r="T20" s="582">
        <v>169.28328064607899</v>
      </c>
      <c r="U20" s="582">
        <v>168.59114656939499</v>
      </c>
      <c r="V20" s="582">
        <v>193.99119927591499</v>
      </c>
      <c r="W20" s="736">
        <v>244.91797408631999</v>
      </c>
      <c r="X20" s="582">
        <v>217.98785362856199</v>
      </c>
      <c r="Y20" s="582">
        <v>206.35540960029391</v>
      </c>
      <c r="Z20" s="737">
        <v>219.96186079598999</v>
      </c>
      <c r="AA20" s="582">
        <v>256.79000000000002</v>
      </c>
      <c r="AB20" s="582">
        <v>208</v>
      </c>
      <c r="AC20" s="582">
        <v>205.63</v>
      </c>
      <c r="AD20" s="737">
        <v>217.35</v>
      </c>
      <c r="AE20" s="582">
        <v>113.73</v>
      </c>
      <c r="AF20" s="582">
        <v>83.892746950299994</v>
      </c>
      <c r="AG20" s="582">
        <v>84.66</v>
      </c>
      <c r="AH20" s="761">
        <v>22.35</v>
      </c>
      <c r="AI20" s="594">
        <v>15.5860235133914</v>
      </c>
      <c r="AJ20" s="594">
        <v>19.190000000000001</v>
      </c>
      <c r="AK20" s="594">
        <v>25.93</v>
      </c>
      <c r="AL20" s="761">
        <v>20.27</v>
      </c>
      <c r="AM20" s="594">
        <v>20.6187101870531</v>
      </c>
      <c r="AN20" s="594">
        <v>34.28</v>
      </c>
      <c r="AO20" s="594">
        <v>27.48</v>
      </c>
      <c r="AP20" s="761">
        <v>11.72</v>
      </c>
      <c r="AQ20" s="594">
        <v>11.47</v>
      </c>
      <c r="AR20" s="594">
        <v>12.11</v>
      </c>
    </row>
    <row r="21" spans="2:44" ht="13.5" customHeight="1">
      <c r="B21" s="701" t="s">
        <v>547</v>
      </c>
      <c r="C21" s="739">
        <v>48.471451077275802</v>
      </c>
      <c r="D21" s="740">
        <v>54.226770806767597</v>
      </c>
      <c r="E21" s="740">
        <v>52.334523597518299</v>
      </c>
      <c r="F21" s="740">
        <v>68.474009095273004</v>
      </c>
      <c r="G21" s="739">
        <v>33.857510055337102</v>
      </c>
      <c r="H21" s="740">
        <v>20.265671351081998</v>
      </c>
      <c r="I21" s="740">
        <v>25.775895989733598</v>
      </c>
      <c r="J21" s="740">
        <v>35.033416648249698</v>
      </c>
      <c r="K21" s="741">
        <v>40.160114793597103</v>
      </c>
      <c r="L21" s="740">
        <v>68.951850181489405</v>
      </c>
      <c r="M21" s="740">
        <v>29.4963100758632</v>
      </c>
      <c r="N21" s="740">
        <v>29.219753233591099</v>
      </c>
      <c r="O21" s="741">
        <v>134.32208951146501</v>
      </c>
      <c r="P21" s="740">
        <v>123.416415436227</v>
      </c>
      <c r="Q21" s="740">
        <v>127.55482268828899</v>
      </c>
      <c r="R21" s="740">
        <v>117.45882159756999</v>
      </c>
      <c r="S21" s="741">
        <v>146.11154518908</v>
      </c>
      <c r="T21" s="740">
        <v>27.1209599160754</v>
      </c>
      <c r="U21" s="740">
        <v>56.5277647820959</v>
      </c>
      <c r="V21" s="740">
        <v>65.848458244651994</v>
      </c>
      <c r="W21" s="741">
        <v>29.744398438336301</v>
      </c>
      <c r="X21" s="740">
        <v>26.978185558402998</v>
      </c>
      <c r="Y21" s="740">
        <v>51</v>
      </c>
      <c r="Z21" s="742">
        <v>64.575047210184294</v>
      </c>
      <c r="AA21" s="740">
        <v>55.34</v>
      </c>
      <c r="AB21" s="740">
        <v>59</v>
      </c>
      <c r="AC21" s="740">
        <v>53.75</v>
      </c>
      <c r="AD21" s="742">
        <v>18.420000000000002</v>
      </c>
      <c r="AE21" s="740">
        <v>139.11000000000001</v>
      </c>
      <c r="AF21" s="740">
        <v>170.379517569379</v>
      </c>
      <c r="AG21" s="740">
        <v>125.49</v>
      </c>
      <c r="AH21" s="743">
        <v>82.2</v>
      </c>
      <c r="AI21" s="744">
        <v>41.977700251000002</v>
      </c>
      <c r="AJ21" s="744">
        <v>59.02000000000001</v>
      </c>
      <c r="AK21" s="744">
        <v>18.419999999999995</v>
      </c>
      <c r="AL21" s="743">
        <v>62.28</v>
      </c>
      <c r="AM21" s="744">
        <v>2.0710998780000018</v>
      </c>
      <c r="AN21" s="744">
        <v>11.15</v>
      </c>
      <c r="AO21" s="744">
        <v>3.46</v>
      </c>
      <c r="AP21" s="743">
        <v>0.99</v>
      </c>
      <c r="AQ21" s="744">
        <v>2.62</v>
      </c>
      <c r="AR21" s="744">
        <v>2.69</v>
      </c>
    </row>
    <row r="22" spans="2:44" s="698" customFormat="1" ht="13.5" customHeight="1">
      <c r="B22" s="564" t="s">
        <v>548</v>
      </c>
      <c r="C22" s="735">
        <v>65.253333333333302</v>
      </c>
      <c r="D22" s="582">
        <v>67.312794533595607</v>
      </c>
      <c r="E22" s="582">
        <v>61.163618179144102</v>
      </c>
      <c r="F22" s="582">
        <v>47.820999999999998</v>
      </c>
      <c r="G22" s="735">
        <v>77.936528189896094</v>
      </c>
      <c r="H22" s="582">
        <v>64.5747933378982</v>
      </c>
      <c r="I22" s="582">
        <v>37.1038063548785</v>
      </c>
      <c r="J22" s="582">
        <v>54.426666666666698</v>
      </c>
      <c r="K22" s="736">
        <v>70.738352866683201</v>
      </c>
      <c r="L22" s="582">
        <v>97.914516195433393</v>
      </c>
      <c r="M22" s="582">
        <v>73.434908490410393</v>
      </c>
      <c r="N22" s="582">
        <v>64.721158438623107</v>
      </c>
      <c r="O22" s="736">
        <v>103.71</v>
      </c>
      <c r="P22" s="582">
        <v>102.588666666667</v>
      </c>
      <c r="Q22" s="582">
        <v>85.831666666666706</v>
      </c>
      <c r="R22" s="582">
        <v>73.477666666666707</v>
      </c>
      <c r="S22" s="736">
        <v>65.945999999999998</v>
      </c>
      <c r="T22" s="582">
        <v>43.073666666666703</v>
      </c>
      <c r="U22" s="582">
        <v>41.650104565775003</v>
      </c>
      <c r="V22" s="582">
        <v>37.201993602871298</v>
      </c>
      <c r="W22" s="736">
        <v>70.825951254690906</v>
      </c>
      <c r="X22" s="582">
        <v>62.795830416337701</v>
      </c>
      <c r="Y22" s="582">
        <v>58.46</v>
      </c>
      <c r="Z22" s="737">
        <v>94.895440680286498</v>
      </c>
      <c r="AA22" s="582">
        <v>173.6</v>
      </c>
      <c r="AB22" s="582">
        <v>91.88</v>
      </c>
      <c r="AC22" s="582">
        <v>57.84</v>
      </c>
      <c r="AD22" s="737">
        <v>98.32</v>
      </c>
      <c r="AE22" s="760">
        <v>103.7</v>
      </c>
      <c r="AF22" s="760">
        <v>138.93</v>
      </c>
      <c r="AG22" s="760">
        <v>129.26</v>
      </c>
      <c r="AH22" s="761">
        <v>121</v>
      </c>
      <c r="AI22" s="762">
        <v>133.25</v>
      </c>
      <c r="AJ22" s="762">
        <v>160</v>
      </c>
      <c r="AK22" s="762">
        <v>79.349999999999994</v>
      </c>
      <c r="AL22" s="761">
        <v>45</v>
      </c>
      <c r="AM22" s="762">
        <v>70</v>
      </c>
      <c r="AN22" s="762">
        <v>70</v>
      </c>
      <c r="AO22" s="762">
        <v>73</v>
      </c>
      <c r="AP22" s="761">
        <v>57</v>
      </c>
      <c r="AQ22" s="762">
        <v>64.679146267227793</v>
      </c>
      <c r="AR22" s="762">
        <v>81.31</v>
      </c>
    </row>
    <row r="23" spans="2:44" ht="13.5" customHeight="1">
      <c r="B23" s="770"/>
      <c r="C23" s="735"/>
      <c r="D23" s="582"/>
      <c r="E23" s="582"/>
      <c r="F23" s="582"/>
      <c r="G23" s="735"/>
      <c r="H23" s="582"/>
      <c r="I23" s="582"/>
      <c r="J23" s="582"/>
      <c r="K23" s="736"/>
      <c r="L23" s="582"/>
      <c r="M23" s="582"/>
      <c r="N23" s="582"/>
      <c r="O23" s="736"/>
      <c r="P23" s="582"/>
      <c r="Q23" s="582"/>
      <c r="R23" s="582"/>
      <c r="S23" s="736"/>
      <c r="T23" s="582"/>
      <c r="U23" s="582"/>
      <c r="V23" s="582"/>
      <c r="W23" s="736"/>
      <c r="X23" s="582"/>
      <c r="Y23" s="582"/>
      <c r="Z23" s="737"/>
      <c r="AA23" s="582"/>
      <c r="AB23" s="582"/>
      <c r="AC23" s="582"/>
      <c r="AD23" s="768"/>
      <c r="AE23" s="763"/>
      <c r="AF23" s="582"/>
      <c r="AG23" s="582"/>
      <c r="AH23" s="769"/>
      <c r="AI23" s="766"/>
      <c r="AJ23" s="766"/>
      <c r="AK23" s="766"/>
      <c r="AL23" s="769"/>
      <c r="AM23" s="766"/>
      <c r="AN23" s="766"/>
      <c r="AO23" s="766"/>
      <c r="AP23" s="769"/>
      <c r="AQ23" s="766"/>
      <c r="AR23" s="766"/>
    </row>
    <row r="24" spans="2:44" ht="13.5" customHeight="1">
      <c r="B24" s="568" t="s">
        <v>488</v>
      </c>
    </row>
    <row r="25" spans="2:44" s="776" customFormat="1" ht="13.5" customHeight="1">
      <c r="B25" s="771" t="s">
        <v>549</v>
      </c>
      <c r="C25" s="772">
        <v>2.6309999999999998</v>
      </c>
      <c r="D25" s="773">
        <v>4.0999999999999996</v>
      </c>
      <c r="E25" s="773">
        <v>3.3849999999999998</v>
      </c>
      <c r="F25" s="773">
        <v>3.6006999999999998</v>
      </c>
      <c r="G25" s="772">
        <v>3.3256999999999999</v>
      </c>
      <c r="H25" s="773">
        <v>4.2557999999999998</v>
      </c>
      <c r="I25" s="773">
        <v>4.1319999999999997</v>
      </c>
      <c r="J25" s="773">
        <v>4.58</v>
      </c>
      <c r="K25" s="774">
        <v>2.9729999999999999</v>
      </c>
      <c r="L25" s="773">
        <v>2.956</v>
      </c>
      <c r="M25" s="773">
        <v>3.01</v>
      </c>
      <c r="N25" s="773">
        <v>2.762</v>
      </c>
      <c r="O25" s="774">
        <v>2.9735499999999999</v>
      </c>
      <c r="P25" s="773">
        <v>3.10683</v>
      </c>
      <c r="Q25" s="773">
        <v>2.9041000000000001</v>
      </c>
      <c r="R25" s="773">
        <v>2.3565999999999998</v>
      </c>
      <c r="S25" s="774">
        <v>2.2644000000000002</v>
      </c>
      <c r="T25" s="773">
        <v>2.0098598616449301</v>
      </c>
      <c r="U25" s="773">
        <v>2.5503</v>
      </c>
      <c r="V25" s="773">
        <v>2.4529999999999998</v>
      </c>
      <c r="W25" s="774">
        <v>2.2489288317565501</v>
      </c>
      <c r="X25" s="773">
        <v>1.8159338798726601</v>
      </c>
      <c r="Y25" s="773">
        <v>2.08678188155233</v>
      </c>
      <c r="Z25" s="775">
        <v>2.6</v>
      </c>
      <c r="AA25" s="773">
        <v>2.1153788960480902</v>
      </c>
      <c r="AB25" s="773">
        <v>2.3990246424511201</v>
      </c>
      <c r="AC25" s="773">
        <v>2.68</v>
      </c>
      <c r="AD25" s="775">
        <v>2.5</v>
      </c>
      <c r="AE25" s="773">
        <v>2.21</v>
      </c>
      <c r="AF25" s="773">
        <v>3.198</v>
      </c>
      <c r="AG25" s="773">
        <v>3.7</v>
      </c>
      <c r="AH25" s="775">
        <v>2.02</v>
      </c>
      <c r="AI25" s="773">
        <v>2.76</v>
      </c>
      <c r="AJ25" s="773">
        <v>2.42</v>
      </c>
      <c r="AK25" s="773">
        <v>1.61</v>
      </c>
      <c r="AL25" s="775">
        <v>1.74</v>
      </c>
      <c r="AM25" s="773">
        <v>3.2</v>
      </c>
      <c r="AN25" s="773">
        <v>2.2599999999999998</v>
      </c>
      <c r="AO25" s="773">
        <v>2.4500000000000002</v>
      </c>
      <c r="AP25" s="775">
        <v>2.31545884947964</v>
      </c>
      <c r="AQ25" s="773">
        <v>1.7</v>
      </c>
      <c r="AR25" s="773">
        <v>2.2599999999999998</v>
      </c>
    </row>
    <row r="26" spans="2:44" s="776" customFormat="1" ht="13.5" customHeight="1">
      <c r="B26" s="776" t="s">
        <v>550</v>
      </c>
      <c r="C26" s="777">
        <v>3.0110000000000001</v>
      </c>
      <c r="D26" s="778">
        <v>4.3940000000000001</v>
      </c>
      <c r="E26" s="778">
        <v>4.1379999999999999</v>
      </c>
      <c r="F26" s="778">
        <v>4.1833999999999998</v>
      </c>
      <c r="G26" s="777">
        <v>4.0776000000000003</v>
      </c>
      <c r="H26" s="778">
        <v>4.9497</v>
      </c>
      <c r="I26" s="778">
        <v>4.7770000000000001</v>
      </c>
      <c r="J26" s="778">
        <v>5.6779999999999999</v>
      </c>
      <c r="K26" s="779">
        <v>4.1139999999999999</v>
      </c>
      <c r="L26" s="778">
        <v>4.9790000000000001</v>
      </c>
      <c r="M26" s="778">
        <v>4.4560000000000004</v>
      </c>
      <c r="N26" s="778">
        <v>3.9489999999999998</v>
      </c>
      <c r="O26" s="779">
        <v>2.4554499999999999</v>
      </c>
      <c r="P26" s="778">
        <v>2.0228999999999999</v>
      </c>
      <c r="Q26" s="778">
        <v>2.1425999999999998</v>
      </c>
      <c r="R26" s="778">
        <v>1.5194000000000001</v>
      </c>
      <c r="S26" s="779">
        <v>1.4191</v>
      </c>
      <c r="T26" s="778">
        <v>1.38872601355793</v>
      </c>
      <c r="U26" s="778">
        <v>1.9851000000000001</v>
      </c>
      <c r="V26" s="778">
        <v>1.649</v>
      </c>
      <c r="W26" s="779">
        <v>1.80770491739578</v>
      </c>
      <c r="X26" s="778">
        <v>1.0540766056672699</v>
      </c>
      <c r="Y26" s="778">
        <v>1.36169381188358</v>
      </c>
      <c r="Z26" s="780">
        <v>1.5</v>
      </c>
      <c r="AA26" s="778">
        <v>1.4953538702420901</v>
      </c>
      <c r="AB26" s="778">
        <v>1.3371759729216399</v>
      </c>
      <c r="AC26" s="778">
        <v>1.57</v>
      </c>
      <c r="AD26" s="780">
        <v>1.6</v>
      </c>
      <c r="AE26" s="778">
        <v>1.75</v>
      </c>
      <c r="AF26" s="778">
        <v>1.8260000000000001</v>
      </c>
      <c r="AG26" s="778">
        <v>2.2999999999999998</v>
      </c>
      <c r="AH26" s="780">
        <v>1.26</v>
      </c>
      <c r="AI26" s="778">
        <v>1.77</v>
      </c>
      <c r="AJ26" s="778">
        <v>1.62</v>
      </c>
      <c r="AK26" s="778">
        <v>1.19</v>
      </c>
      <c r="AL26" s="780">
        <v>1.43</v>
      </c>
      <c r="AM26" s="778">
        <v>2.38</v>
      </c>
      <c r="AN26" s="778">
        <v>1.74</v>
      </c>
      <c r="AO26" s="778">
        <v>1.59</v>
      </c>
      <c r="AP26" s="780">
        <v>1.3246022111197699</v>
      </c>
      <c r="AQ26" s="778">
        <v>1.27</v>
      </c>
      <c r="AR26" s="778">
        <v>1.64</v>
      </c>
    </row>
    <row r="27" spans="2:44" s="786" customFormat="1" ht="13.5" customHeight="1">
      <c r="B27" s="781" t="s">
        <v>551</v>
      </c>
      <c r="C27" s="782" t="s">
        <v>138</v>
      </c>
      <c r="D27" s="783" t="s">
        <v>138</v>
      </c>
      <c r="E27" s="783" t="s">
        <v>138</v>
      </c>
      <c r="F27" s="783" t="s">
        <v>138</v>
      </c>
      <c r="G27" s="782" t="s">
        <v>138</v>
      </c>
      <c r="H27" s="783" t="s">
        <v>138</v>
      </c>
      <c r="I27" s="783" t="s">
        <v>138</v>
      </c>
      <c r="J27" s="783" t="s">
        <v>138</v>
      </c>
      <c r="K27" s="784" t="s">
        <v>138</v>
      </c>
      <c r="L27" s="783" t="s">
        <v>138</v>
      </c>
      <c r="M27" s="783" t="s">
        <v>138</v>
      </c>
      <c r="N27" s="783" t="s">
        <v>138</v>
      </c>
      <c r="O27" s="784" t="s">
        <v>138</v>
      </c>
      <c r="P27" s="783" t="s">
        <v>138</v>
      </c>
      <c r="Q27" s="783" t="s">
        <v>138</v>
      </c>
      <c r="R27" s="783">
        <v>8.9899999999999994E-2</v>
      </c>
      <c r="S27" s="784">
        <v>8.9899999999999994E-2</v>
      </c>
      <c r="T27" s="783">
        <v>8.9200000000000002E-2</v>
      </c>
      <c r="U27" s="783">
        <v>9.06E-2</v>
      </c>
      <c r="V27" s="783">
        <v>9.1120000000000007E-2</v>
      </c>
      <c r="W27" s="784">
        <v>9.1018535316419499E-2</v>
      </c>
      <c r="X27" s="783">
        <v>9.4066131614366999E-2</v>
      </c>
      <c r="Y27" s="783">
        <v>9.8884632940006906E-2</v>
      </c>
      <c r="Z27" s="785">
        <v>9.6947022145344994E-2</v>
      </c>
      <c r="AA27" s="783">
        <v>9.4100000000000003E-2</v>
      </c>
      <c r="AB27" s="783">
        <v>9.5799999999999996E-2</v>
      </c>
      <c r="AC27" s="783">
        <v>9.1999999999999998E-2</v>
      </c>
      <c r="AD27" s="785">
        <v>9.4E-2</v>
      </c>
      <c r="AE27" s="783">
        <v>9.5145817592587098E-2</v>
      </c>
      <c r="AF27" s="783">
        <v>0.10073925679253</v>
      </c>
      <c r="AG27" s="783">
        <v>9.8599999999999993E-2</v>
      </c>
      <c r="AH27" s="785">
        <v>9.9792934860639504E-2</v>
      </c>
      <c r="AI27" s="783">
        <v>0.102471010500466</v>
      </c>
      <c r="AJ27" s="783">
        <v>9.5299999999999996E-2</v>
      </c>
      <c r="AK27" s="783">
        <v>9.7812707147127004E-2</v>
      </c>
      <c r="AL27" s="785">
        <v>9.1800000000000007E-2</v>
      </c>
      <c r="AM27" s="783">
        <v>9.1506967360526506E-2</v>
      </c>
      <c r="AN27" s="783">
        <v>9.4789927463850093E-2</v>
      </c>
      <c r="AO27" s="783">
        <v>9.2569445411446405E-2</v>
      </c>
      <c r="AP27" s="785">
        <v>9.8330691477352294E-2</v>
      </c>
      <c r="AQ27" s="783">
        <v>9.9642012592334905E-2</v>
      </c>
      <c r="AR27" s="783">
        <v>0.1003</v>
      </c>
    </row>
    <row r="28" spans="2:44" ht="13.5" customHeight="1">
      <c r="AE28" s="787"/>
      <c r="AI28" s="787"/>
      <c r="AJ28" s="787"/>
      <c r="AK28" s="787"/>
      <c r="AM28" s="787"/>
      <c r="AN28" s="787"/>
      <c r="AO28" s="787"/>
      <c r="AQ28" s="787"/>
      <c r="AR28" s="787"/>
    </row>
    <row r="29" spans="2:44" s="776" customFormat="1" ht="13.5" customHeight="1">
      <c r="B29" s="771" t="s">
        <v>552</v>
      </c>
      <c r="C29" s="772"/>
      <c r="D29" s="773"/>
      <c r="E29" s="773"/>
      <c r="F29" s="773"/>
      <c r="G29" s="772"/>
      <c r="H29" s="773"/>
      <c r="I29" s="773"/>
      <c r="J29" s="773"/>
      <c r="K29" s="774"/>
      <c r="L29" s="773"/>
      <c r="M29" s="773"/>
      <c r="N29" s="773"/>
      <c r="O29" s="774"/>
      <c r="P29" s="773"/>
      <c r="Q29" s="773"/>
      <c r="R29" s="773" t="s">
        <v>138</v>
      </c>
      <c r="S29" s="774">
        <v>15.981</v>
      </c>
      <c r="T29" s="773">
        <v>13.2989606064253</v>
      </c>
      <c r="U29" s="773">
        <v>14.683999999999999</v>
      </c>
      <c r="V29" s="773">
        <v>12.87</v>
      </c>
      <c r="W29" s="774">
        <v>10.0412709998723</v>
      </c>
      <c r="X29" s="773">
        <v>11.1908416237835</v>
      </c>
      <c r="Y29" s="773">
        <v>10.837480728648</v>
      </c>
      <c r="Z29" s="775">
        <v>11.432374853907699</v>
      </c>
      <c r="AA29" s="773">
        <v>9.77</v>
      </c>
      <c r="AB29" s="773">
        <v>9.8621439012633108</v>
      </c>
      <c r="AC29" s="773">
        <v>10.14</v>
      </c>
      <c r="AD29" s="775">
        <v>10.1</v>
      </c>
      <c r="AE29" s="773">
        <v>8.9</v>
      </c>
      <c r="AF29" s="773">
        <v>14.928000000000001</v>
      </c>
      <c r="AG29" s="773">
        <v>18.600000000000001</v>
      </c>
      <c r="AH29" s="775">
        <v>6.43</v>
      </c>
      <c r="AI29" s="773">
        <v>8.9600000000000009</v>
      </c>
      <c r="AJ29" s="773">
        <v>10.11</v>
      </c>
      <c r="AK29" s="773">
        <v>10.63</v>
      </c>
      <c r="AL29" s="775">
        <v>13.32</v>
      </c>
      <c r="AM29" s="773">
        <v>10.24</v>
      </c>
      <c r="AN29" s="773">
        <v>10.48</v>
      </c>
      <c r="AO29" s="773">
        <v>11.36</v>
      </c>
      <c r="AP29" s="775">
        <v>12.63</v>
      </c>
      <c r="AQ29" s="773">
        <v>10.44</v>
      </c>
      <c r="AR29" s="773">
        <v>11.02</v>
      </c>
    </row>
    <row r="30" spans="2:44" s="776" customFormat="1" ht="13.5" customHeight="1">
      <c r="B30" s="776" t="s">
        <v>553</v>
      </c>
      <c r="C30" s="777"/>
      <c r="D30" s="778"/>
      <c r="E30" s="778"/>
      <c r="F30" s="778"/>
      <c r="G30" s="777"/>
      <c r="H30" s="778"/>
      <c r="I30" s="778"/>
      <c r="J30" s="778"/>
      <c r="K30" s="779"/>
      <c r="L30" s="778"/>
      <c r="M30" s="778"/>
      <c r="N30" s="778"/>
      <c r="O30" s="779"/>
      <c r="P30" s="778"/>
      <c r="Q30" s="778"/>
      <c r="R30" s="778" t="s">
        <v>138</v>
      </c>
      <c r="S30" s="779">
        <v>8.1739999999999995</v>
      </c>
      <c r="T30" s="778">
        <v>8.2855169069709493</v>
      </c>
      <c r="U30" s="778">
        <v>8.4160000000000004</v>
      </c>
      <c r="V30" s="778">
        <v>9.33</v>
      </c>
      <c r="W30" s="779">
        <v>7.62520552380417</v>
      </c>
      <c r="X30" s="778">
        <v>7.0005586359194201</v>
      </c>
      <c r="Y30" s="778">
        <v>5.6167985618331002</v>
      </c>
      <c r="Z30" s="780">
        <v>6.45965629416329</v>
      </c>
      <c r="AA30" s="778">
        <v>5.1100000000000003</v>
      </c>
      <c r="AB30" s="778">
        <v>5.2159354740014496</v>
      </c>
      <c r="AC30" s="778">
        <v>4.96</v>
      </c>
      <c r="AD30" s="780">
        <v>4.2</v>
      </c>
      <c r="AE30" s="778">
        <v>3.8</v>
      </c>
      <c r="AF30" s="778">
        <v>5.0819999999999999</v>
      </c>
      <c r="AG30" s="778">
        <v>6.3</v>
      </c>
      <c r="AH30" s="780">
        <v>2.14</v>
      </c>
      <c r="AI30" s="778">
        <v>4.34</v>
      </c>
      <c r="AJ30" s="778">
        <v>7.03</v>
      </c>
      <c r="AK30" s="778">
        <v>7.28</v>
      </c>
      <c r="AL30" s="780">
        <v>6.96</v>
      </c>
      <c r="AM30" s="778">
        <v>4.57</v>
      </c>
      <c r="AN30" s="778">
        <v>5.39</v>
      </c>
      <c r="AO30" s="778">
        <v>8.08</v>
      </c>
      <c r="AP30" s="780">
        <v>7.17</v>
      </c>
      <c r="AQ30" s="778">
        <v>6.61</v>
      </c>
      <c r="AR30" s="778">
        <v>7.73</v>
      </c>
    </row>
    <row r="31" spans="2:44" s="786" customFormat="1" ht="13.5" customHeight="1">
      <c r="B31" s="781" t="s">
        <v>554</v>
      </c>
      <c r="C31" s="782"/>
      <c r="D31" s="783"/>
      <c r="E31" s="783"/>
      <c r="F31" s="783"/>
      <c r="G31" s="782"/>
      <c r="H31" s="783"/>
      <c r="I31" s="783"/>
      <c r="J31" s="783"/>
      <c r="K31" s="784"/>
      <c r="L31" s="783"/>
      <c r="M31" s="783"/>
      <c r="N31" s="783"/>
      <c r="O31" s="784"/>
      <c r="P31" s="783"/>
      <c r="Q31" s="783"/>
      <c r="R31" s="783">
        <v>0.14369999999999999</v>
      </c>
      <c r="S31" s="784">
        <v>0.14480999999999999</v>
      </c>
      <c r="T31" s="783">
        <v>0.14271</v>
      </c>
      <c r="U31" s="783">
        <v>0.14316000000000001</v>
      </c>
      <c r="V31" s="783">
        <v>0.14202999999999999</v>
      </c>
      <c r="W31" s="784">
        <v>0.13900999999999999</v>
      </c>
      <c r="X31" s="783">
        <v>0.14021956996229901</v>
      </c>
      <c r="Y31" s="783">
        <v>0.13760588154443701</v>
      </c>
      <c r="Z31" s="785">
        <v>0.13437223376676699</v>
      </c>
      <c r="AA31" s="783">
        <v>0.13239999999999999</v>
      </c>
      <c r="AB31" s="783">
        <v>0.12609999999999999</v>
      </c>
      <c r="AC31" s="783">
        <v>0.129</v>
      </c>
      <c r="AD31" s="785">
        <v>0.129</v>
      </c>
      <c r="AE31" s="783">
        <v>0.12573491918059401</v>
      </c>
      <c r="AF31" s="783">
        <v>0.12106369789068</v>
      </c>
      <c r="AG31" s="783">
        <v>0.124</v>
      </c>
      <c r="AH31" s="785">
        <v>0.124871825300895</v>
      </c>
      <c r="AI31" s="783">
        <v>0.13914405158274201</v>
      </c>
      <c r="AJ31" s="783">
        <v>0.1232</v>
      </c>
      <c r="AK31" s="783">
        <v>0.124414394033623</v>
      </c>
      <c r="AL31" s="785">
        <v>0.122617261683615</v>
      </c>
      <c r="AM31" s="783">
        <v>0.11345821384875</v>
      </c>
      <c r="AN31" s="783">
        <v>0.119199457830879</v>
      </c>
      <c r="AO31" s="783">
        <v>0.114054107930045</v>
      </c>
      <c r="AP31" s="785">
        <v>0.115951799164666</v>
      </c>
      <c r="AQ31" s="783">
        <v>0.12330000000000001</v>
      </c>
      <c r="AR31" s="783">
        <v>0.12670000000000001</v>
      </c>
    </row>
    <row r="33" spans="2:44" ht="13.5" customHeight="1">
      <c r="B33" s="568" t="s">
        <v>555</v>
      </c>
    </row>
    <row r="34" spans="2:44" ht="13.5" customHeight="1">
      <c r="B34" s="701" t="s">
        <v>1057</v>
      </c>
      <c r="C34" s="739"/>
      <c r="D34" s="740"/>
      <c r="E34" s="740"/>
      <c r="F34" s="740"/>
      <c r="G34" s="739"/>
      <c r="H34" s="740"/>
      <c r="I34" s="740"/>
      <c r="J34" s="740"/>
      <c r="K34" s="741"/>
      <c r="L34" s="740"/>
      <c r="M34" s="740"/>
      <c r="N34" s="740"/>
      <c r="O34" s="741"/>
      <c r="P34" s="740"/>
      <c r="Q34" s="740"/>
      <c r="R34" s="740"/>
      <c r="S34" s="741">
        <v>543.71025015003113</v>
      </c>
      <c r="T34" s="740">
        <v>514.79507785259761</v>
      </c>
      <c r="U34" s="740">
        <v>533.45219356420137</v>
      </c>
      <c r="V34" s="740">
        <v>551.63709242390632</v>
      </c>
      <c r="W34" s="741">
        <v>536.12728697900127</v>
      </c>
      <c r="X34" s="740">
        <v>536.85108283249929</v>
      </c>
      <c r="Y34" s="740">
        <v>547.13043168090462</v>
      </c>
      <c r="Z34" s="742">
        <v>558.86619475298971</v>
      </c>
      <c r="AA34" s="740">
        <v>538.55456839985595</v>
      </c>
      <c r="AB34" s="740">
        <v>539.88128993095654</v>
      </c>
      <c r="AC34" s="740">
        <v>548.99634762960125</v>
      </c>
      <c r="AD34" s="742">
        <v>544.77158641800202</v>
      </c>
      <c r="AE34" s="740">
        <v>537.03875413559524</v>
      </c>
      <c r="AF34" s="740">
        <v>572.07768936812943</v>
      </c>
      <c r="AG34" s="740">
        <v>627.02080309153484</v>
      </c>
      <c r="AH34" s="743">
        <v>618.1867078893348</v>
      </c>
      <c r="AI34" s="744">
        <v>658.52147879752715</v>
      </c>
      <c r="AJ34" s="744">
        <v>635.84201639956484</v>
      </c>
      <c r="AK34" s="744">
        <v>646.23518542877127</v>
      </c>
      <c r="AL34" s="743">
        <v>641.71415556633815</v>
      </c>
      <c r="AM34" s="744">
        <v>621.80232249885569</v>
      </c>
      <c r="AN34" s="744">
        <v>615.95191871414568</v>
      </c>
      <c r="AO34" s="744">
        <v>657.18367431929289</v>
      </c>
      <c r="AP34" s="743">
        <v>640.94533909440895</v>
      </c>
      <c r="AQ34" s="744">
        <v>630.65547672003879</v>
      </c>
      <c r="AR34" s="744">
        <v>680.51297291423327</v>
      </c>
    </row>
    <row r="35" spans="2:44" ht="13.5" customHeight="1">
      <c r="B35" s="564" t="s">
        <v>1058</v>
      </c>
      <c r="C35" s="735"/>
      <c r="D35" s="582"/>
      <c r="E35" s="582"/>
      <c r="F35" s="582"/>
      <c r="G35" s="735"/>
      <c r="H35" s="582"/>
      <c r="I35" s="582"/>
      <c r="J35" s="582"/>
      <c r="K35" s="736"/>
      <c r="L35" s="582"/>
      <c r="M35" s="582"/>
      <c r="N35" s="582"/>
      <c r="O35" s="736"/>
      <c r="P35" s="582"/>
      <c r="Q35" s="582"/>
      <c r="R35" s="582"/>
      <c r="S35" s="736">
        <v>305.76459587944828</v>
      </c>
      <c r="T35" s="582">
        <v>256.48690956799999</v>
      </c>
      <c r="U35" s="582">
        <v>294.95286895500004</v>
      </c>
      <c r="V35" s="582">
        <v>320.96629038899994</v>
      </c>
      <c r="W35" s="736">
        <v>337.55359109000005</v>
      </c>
      <c r="X35" s="582">
        <v>316.77574774300012</v>
      </c>
      <c r="Y35" s="582">
        <v>361.13037490629983</v>
      </c>
      <c r="Z35" s="737">
        <v>374.55376555369998</v>
      </c>
      <c r="AA35" s="582">
        <v>374.61921816500012</v>
      </c>
      <c r="AB35" s="582">
        <v>383.56737653227015</v>
      </c>
      <c r="AC35" s="582">
        <v>393.4165911827298</v>
      </c>
      <c r="AD35" s="737">
        <v>376.20319123700006</v>
      </c>
      <c r="AE35" s="582">
        <v>373.13606466699997</v>
      </c>
      <c r="AF35" s="582">
        <v>385.13470622474188</v>
      </c>
      <c r="AG35" s="582">
        <v>395.61451320281549</v>
      </c>
      <c r="AH35" s="761">
        <v>377.09825636585299</v>
      </c>
      <c r="AI35" s="594">
        <v>362.68479920380139</v>
      </c>
      <c r="AJ35" s="594">
        <v>351.49629878059181</v>
      </c>
      <c r="AK35" s="594">
        <v>359.78464403715185</v>
      </c>
      <c r="AL35" s="761">
        <v>350.76134017938597</v>
      </c>
      <c r="AM35" s="594">
        <v>343.0833438547179</v>
      </c>
      <c r="AN35" s="594">
        <v>340.15893354993938</v>
      </c>
      <c r="AO35" s="594">
        <v>356.87535242134277</v>
      </c>
      <c r="AP35" s="761">
        <v>346.3455465309375</v>
      </c>
      <c r="AQ35" s="594">
        <v>353.14712751369541</v>
      </c>
      <c r="AR35" s="594">
        <v>367.20814811900408</v>
      </c>
    </row>
    <row r="36" spans="2:44" ht="13.5" customHeight="1">
      <c r="B36" s="701" t="s">
        <v>556</v>
      </c>
      <c r="C36" s="739"/>
      <c r="D36" s="740"/>
      <c r="E36" s="740"/>
      <c r="F36" s="740"/>
      <c r="G36" s="739"/>
      <c r="H36" s="740"/>
      <c r="I36" s="740"/>
      <c r="J36" s="740"/>
      <c r="K36" s="741"/>
      <c r="L36" s="740"/>
      <c r="M36" s="740"/>
      <c r="N36" s="740"/>
      <c r="O36" s="741"/>
      <c r="P36" s="740"/>
      <c r="Q36" s="740"/>
      <c r="R36" s="740"/>
      <c r="S36" s="741">
        <v>6.4898186329969789</v>
      </c>
      <c r="T36" s="740">
        <v>7.7394162428572946</v>
      </c>
      <c r="U36" s="740">
        <v>8.3513408143641268</v>
      </c>
      <c r="V36" s="740">
        <v>10.199882838133217</v>
      </c>
      <c r="W36" s="741">
        <v>23.184347256046451</v>
      </c>
      <c r="X36" s="740">
        <v>12.36953168242934</v>
      </c>
      <c r="Y36" s="740">
        <v>15.724940223956636</v>
      </c>
      <c r="Z36" s="742">
        <v>15.360175545794402</v>
      </c>
      <c r="AA36" s="740">
        <v>16.24478985644129</v>
      </c>
      <c r="AB36" s="740">
        <v>16.988039744060405</v>
      </c>
      <c r="AC36" s="740">
        <v>21.020568976105523</v>
      </c>
      <c r="AD36" s="742">
        <v>25.484949644083873</v>
      </c>
      <c r="AE36" s="740">
        <v>26.070920146079299</v>
      </c>
      <c r="AF36" s="740">
        <v>28.069846334705492</v>
      </c>
      <c r="AG36" s="740">
        <v>36.035900677812805</v>
      </c>
      <c r="AH36" s="743">
        <v>42.83726939147904</v>
      </c>
      <c r="AI36" s="744">
        <v>42.964267785815245</v>
      </c>
      <c r="AJ36" s="744">
        <v>44.244734619593075</v>
      </c>
      <c r="AK36" s="744">
        <v>41.048727815148666</v>
      </c>
      <c r="AL36" s="743">
        <v>41.048727815148666</v>
      </c>
      <c r="AM36" s="744">
        <v>41.048727815148666</v>
      </c>
      <c r="AN36" s="744">
        <v>41.048727815148666</v>
      </c>
      <c r="AO36" s="744">
        <v>41.048727815148666</v>
      </c>
      <c r="AP36" s="743">
        <v>41.048727815148666</v>
      </c>
      <c r="AQ36" s="744">
        <v>41.048727815148666</v>
      </c>
      <c r="AR36" s="744">
        <v>41.048727815148666</v>
      </c>
    </row>
    <row r="38" spans="2:44" ht="13.5" customHeight="1" thickBot="1">
      <c r="B38" s="788" t="s">
        <v>557</v>
      </c>
    </row>
    <row r="39" spans="2:44" ht="13.5" customHeight="1" thickTop="1">
      <c r="B39" s="701" t="s">
        <v>558</v>
      </c>
      <c r="C39" s="739"/>
      <c r="D39" s="740"/>
      <c r="E39" s="740"/>
      <c r="F39" s="740"/>
      <c r="G39" s="739">
        <v>466.6</v>
      </c>
      <c r="H39" s="740">
        <v>448.6</v>
      </c>
      <c r="I39" s="740">
        <v>467.9</v>
      </c>
      <c r="J39" s="740">
        <v>468.4</v>
      </c>
      <c r="K39" s="741">
        <v>529.5</v>
      </c>
      <c r="L39" s="740">
        <v>512.5</v>
      </c>
      <c r="M39" s="740">
        <v>542.29999999999995</v>
      </c>
      <c r="N39" s="740">
        <v>539.1</v>
      </c>
      <c r="O39" s="741">
        <v>592</v>
      </c>
      <c r="P39" s="740">
        <v>582</v>
      </c>
      <c r="Q39" s="740">
        <v>688</v>
      </c>
      <c r="R39" s="740">
        <v>648</v>
      </c>
      <c r="S39" s="741">
        <v>646</v>
      </c>
      <c r="T39" s="740">
        <v>497.2</v>
      </c>
      <c r="U39" s="740">
        <v>532.78</v>
      </c>
      <c r="V39" s="740">
        <v>593.32000000000005</v>
      </c>
      <c r="W39" s="741">
        <v>519.49</v>
      </c>
      <c r="X39" s="740">
        <v>487.32</v>
      </c>
      <c r="Y39" s="740">
        <v>533.42698796000002</v>
      </c>
      <c r="Z39" s="742">
        <v>558.85970285999997</v>
      </c>
      <c r="AA39" s="740">
        <v>533.57000000000005</v>
      </c>
      <c r="AB39" s="740">
        <v>542.74</v>
      </c>
      <c r="AC39" s="740">
        <v>564.25</v>
      </c>
      <c r="AD39" s="742">
        <v>530.51</v>
      </c>
      <c r="AE39" s="740">
        <v>661.16</v>
      </c>
      <c r="AF39" s="740">
        <v>667.66</v>
      </c>
      <c r="AG39" s="740">
        <v>753.98</v>
      </c>
      <c r="AH39" s="743">
        <v>759.96</v>
      </c>
      <c r="AI39" s="744">
        <v>759.17</v>
      </c>
      <c r="AJ39" s="744">
        <v>690.96</v>
      </c>
      <c r="AK39" s="744">
        <v>750.48</v>
      </c>
      <c r="AL39" s="743">
        <v>732.49</v>
      </c>
      <c r="AM39" s="744">
        <v>829.68</v>
      </c>
      <c r="AN39" s="744">
        <v>728.01</v>
      </c>
      <c r="AO39" s="744">
        <v>768.66</v>
      </c>
      <c r="AP39" s="743">
        <v>758.94</v>
      </c>
      <c r="AQ39" s="744">
        <v>584.42999999999995</v>
      </c>
      <c r="AR39" s="744">
        <v>633.87</v>
      </c>
    </row>
    <row r="40" spans="2:44" ht="13.5" customHeight="1">
      <c r="B40" s="564" t="s">
        <v>559</v>
      </c>
      <c r="C40" s="735"/>
      <c r="D40" s="582"/>
      <c r="E40" s="582"/>
      <c r="F40" s="582"/>
      <c r="G40" s="735"/>
      <c r="H40" s="582"/>
      <c r="I40" s="582"/>
      <c r="J40" s="582"/>
      <c r="K40" s="736"/>
      <c r="L40" s="582"/>
      <c r="M40" s="582"/>
      <c r="N40" s="582"/>
      <c r="O40" s="736"/>
      <c r="P40" s="582"/>
      <c r="Q40" s="582"/>
      <c r="R40" s="582"/>
      <c r="S40" s="736"/>
      <c r="T40" s="582"/>
      <c r="U40" s="582"/>
      <c r="V40" s="582"/>
      <c r="W40" s="736"/>
      <c r="X40" s="582"/>
      <c r="Y40" s="582"/>
      <c r="Z40" s="737"/>
      <c r="AA40" s="582"/>
      <c r="AB40" s="582"/>
      <c r="AC40" s="582"/>
      <c r="AD40" s="737"/>
      <c r="AE40" s="582"/>
      <c r="AF40" s="582"/>
      <c r="AG40" s="582"/>
      <c r="AH40" s="761"/>
      <c r="AI40" s="594"/>
      <c r="AJ40" s="594"/>
      <c r="AK40" s="594"/>
      <c r="AL40" s="761"/>
      <c r="AM40" s="594"/>
      <c r="AN40" s="594"/>
      <c r="AO40" s="594"/>
      <c r="AP40" s="761"/>
      <c r="AQ40" s="594"/>
      <c r="AR40" s="594"/>
    </row>
    <row r="41" spans="2:44" ht="13.5" customHeight="1">
      <c r="B41" s="701" t="s">
        <v>560</v>
      </c>
      <c r="C41" s="739"/>
      <c r="D41" s="740"/>
      <c r="E41" s="740"/>
      <c r="F41" s="740"/>
      <c r="G41" s="739"/>
      <c r="H41" s="740"/>
      <c r="I41" s="740"/>
      <c r="J41" s="740"/>
      <c r="K41" s="741">
        <f>726-K39</f>
        <v>196.5</v>
      </c>
      <c r="L41" s="740">
        <f>716-L39</f>
        <v>203.5</v>
      </c>
      <c r="M41" s="740">
        <f>686-M39</f>
        <v>143.70000000000005</v>
      </c>
      <c r="N41" s="740">
        <f>790-N39</f>
        <v>250.89999999999998</v>
      </c>
      <c r="O41" s="741">
        <f>775-O39</f>
        <v>183</v>
      </c>
      <c r="P41" s="740">
        <f>794-P39</f>
        <v>212</v>
      </c>
      <c r="Q41" s="740">
        <f t="shared" ref="Q41:AR41" si="1">+Q11-Q39</f>
        <v>117.66708472908999</v>
      </c>
      <c r="R41" s="740">
        <f t="shared" si="1"/>
        <v>246.96588501973304</v>
      </c>
      <c r="S41" s="741">
        <f t="shared" si="1"/>
        <v>166.10000000000002</v>
      </c>
      <c r="T41" s="740">
        <f t="shared" si="1"/>
        <v>244.49668917000002</v>
      </c>
      <c r="U41" s="740">
        <f t="shared" si="1"/>
        <v>147.12856145000001</v>
      </c>
      <c r="V41" s="740">
        <f t="shared" si="1"/>
        <v>243.80281978999994</v>
      </c>
      <c r="W41" s="741">
        <f t="shared" si="1"/>
        <v>361.4</v>
      </c>
      <c r="X41" s="740">
        <f t="shared" si="1"/>
        <v>424.24644690999997</v>
      </c>
      <c r="Y41" s="740">
        <f t="shared" si="1"/>
        <v>288.57597022999994</v>
      </c>
      <c r="Z41" s="742">
        <f t="shared" si="1"/>
        <v>459.71887543000003</v>
      </c>
      <c r="AA41" s="740">
        <f t="shared" si="1"/>
        <v>429.03</v>
      </c>
      <c r="AB41" s="740">
        <f t="shared" si="1"/>
        <v>454.26</v>
      </c>
      <c r="AC41" s="740">
        <f t="shared" si="1"/>
        <v>384.75</v>
      </c>
      <c r="AD41" s="742">
        <f t="shared" si="1"/>
        <v>466.69820432999904</v>
      </c>
      <c r="AE41" s="740">
        <f t="shared" si="1"/>
        <v>379.93999999999994</v>
      </c>
      <c r="AF41" s="740">
        <f t="shared" si="1"/>
        <v>405.43953012999998</v>
      </c>
      <c r="AG41" s="740">
        <f t="shared" si="1"/>
        <v>296.14954841000008</v>
      </c>
      <c r="AH41" s="743">
        <f t="shared" si="1"/>
        <v>427.36605314999997</v>
      </c>
      <c r="AI41" s="744">
        <f t="shared" si="1"/>
        <v>474.86596262</v>
      </c>
      <c r="AJ41" s="744">
        <f t="shared" si="1"/>
        <v>475.74</v>
      </c>
      <c r="AK41" s="744">
        <f t="shared" si="1"/>
        <v>339.77494638000007</v>
      </c>
      <c r="AL41" s="743">
        <f t="shared" si="1"/>
        <v>496.13044513999989</v>
      </c>
      <c r="AM41" s="744">
        <f t="shared" si="1"/>
        <v>563.39398592999999</v>
      </c>
      <c r="AN41" s="744">
        <f t="shared" si="1"/>
        <v>627.79</v>
      </c>
      <c r="AO41" s="744">
        <f t="shared" si="1"/>
        <v>567.29217668000013</v>
      </c>
      <c r="AP41" s="743">
        <f t="shared" si="1"/>
        <v>583.7244028099999</v>
      </c>
      <c r="AQ41" s="744">
        <f t="shared" si="1"/>
        <v>827.55452273000003</v>
      </c>
      <c r="AR41" s="744">
        <f t="shared" si="1"/>
        <v>499.67999999999995</v>
      </c>
    </row>
    <row r="42" spans="2:44" s="789" customFormat="1" ht="13.5" customHeight="1">
      <c r="C42" s="790"/>
      <c r="D42" s="791"/>
      <c r="E42" s="791"/>
      <c r="F42" s="791"/>
      <c r="G42" s="790"/>
      <c r="H42" s="791"/>
      <c r="I42" s="791"/>
      <c r="J42" s="791"/>
      <c r="K42" s="792"/>
      <c r="L42" s="791"/>
      <c r="M42" s="791"/>
      <c r="N42" s="791"/>
      <c r="O42" s="792"/>
      <c r="P42" s="791"/>
      <c r="Q42" s="791"/>
      <c r="R42" s="791"/>
      <c r="S42" s="792"/>
      <c r="T42" s="791"/>
      <c r="U42" s="791"/>
      <c r="V42" s="791"/>
      <c r="W42" s="792"/>
      <c r="X42" s="791"/>
      <c r="Y42" s="791"/>
      <c r="Z42" s="793"/>
      <c r="AA42" s="791"/>
      <c r="AB42" s="791"/>
      <c r="AC42" s="791"/>
      <c r="AD42" s="794"/>
      <c r="AE42" s="795"/>
      <c r="AF42" s="791"/>
      <c r="AG42" s="791"/>
      <c r="AH42" s="794"/>
      <c r="AI42" s="795"/>
      <c r="AJ42" s="795"/>
      <c r="AK42" s="795"/>
      <c r="AL42" s="794"/>
      <c r="AM42" s="795"/>
      <c r="AN42" s="795"/>
      <c r="AO42" s="795"/>
      <c r="AP42" s="794"/>
      <c r="AQ42" s="795"/>
      <c r="AR42" s="795"/>
    </row>
    <row r="43" spans="2:44" s="796" customFormat="1" ht="13.5" customHeight="1">
      <c r="C43" s="797"/>
      <c r="D43" s="798"/>
      <c r="E43" s="798"/>
      <c r="F43" s="798"/>
      <c r="G43" s="797"/>
      <c r="H43" s="798"/>
      <c r="I43" s="798"/>
      <c r="J43" s="798"/>
      <c r="K43" s="799"/>
      <c r="L43" s="798"/>
      <c r="M43" s="798"/>
      <c r="N43" s="798"/>
      <c r="O43" s="799"/>
      <c r="P43" s="798"/>
      <c r="Q43" s="798"/>
      <c r="R43" s="798"/>
      <c r="S43" s="799"/>
      <c r="T43" s="798"/>
      <c r="U43" s="798"/>
      <c r="V43" s="798"/>
      <c r="W43" s="799"/>
      <c r="X43" s="798"/>
      <c r="Y43" s="798"/>
      <c r="Z43" s="800"/>
      <c r="AA43" s="798"/>
      <c r="AB43" s="798"/>
      <c r="AC43" s="798"/>
      <c r="AD43" s="801"/>
      <c r="AE43" s="802"/>
      <c r="AF43" s="798"/>
      <c r="AG43" s="798"/>
      <c r="AH43" s="801"/>
      <c r="AI43" s="802"/>
      <c r="AJ43" s="802"/>
      <c r="AK43" s="802"/>
      <c r="AL43" s="801"/>
      <c r="AM43" s="802"/>
      <c r="AN43" s="802"/>
      <c r="AO43" s="802"/>
      <c r="AP43" s="801"/>
      <c r="AQ43" s="802"/>
      <c r="AR43" s="802"/>
    </row>
    <row r="44" spans="2:44" s="796" customFormat="1" ht="13.5" customHeight="1">
      <c r="C44" s="797"/>
      <c r="D44" s="798"/>
      <c r="E44" s="798"/>
      <c r="F44" s="798"/>
      <c r="G44" s="797"/>
      <c r="H44" s="798"/>
      <c r="I44" s="798"/>
      <c r="J44" s="798"/>
      <c r="K44" s="799"/>
      <c r="L44" s="798"/>
      <c r="M44" s="798"/>
      <c r="N44" s="798"/>
      <c r="O44" s="799"/>
      <c r="P44" s="798"/>
      <c r="Q44" s="798"/>
      <c r="R44" s="798"/>
      <c r="S44" s="799"/>
      <c r="T44" s="798"/>
      <c r="U44" s="798"/>
      <c r="V44" s="798"/>
      <c r="W44" s="799"/>
      <c r="X44" s="798"/>
      <c r="Y44" s="798"/>
      <c r="Z44" s="800"/>
      <c r="AA44" s="798"/>
      <c r="AB44" s="798"/>
      <c r="AC44" s="798"/>
      <c r="AD44" s="801"/>
      <c r="AE44" s="802"/>
      <c r="AF44" s="798"/>
      <c r="AG44" s="798"/>
      <c r="AH44" s="801"/>
      <c r="AI44" s="802"/>
      <c r="AJ44" s="802"/>
      <c r="AK44" s="802"/>
      <c r="AL44" s="801"/>
      <c r="AM44" s="802"/>
      <c r="AN44" s="802"/>
      <c r="AO44" s="802"/>
      <c r="AP44" s="801"/>
      <c r="AQ44" s="802"/>
      <c r="AR44" s="802"/>
    </row>
  </sheetData>
  <phoneticPr fontId="41" type="noConversion"/>
  <hyperlinks>
    <hyperlink ref="B1" location="Contenido!A1" display="Volver a contenido" xr:uid="{00000000-0004-0000-0900-000000000000}"/>
  </hyperlinks>
  <pageMargins left="0.7" right="0.7" top="0.75" bottom="0.75" header="0.511811023622047" footer="0.511811023622047"/>
  <pageSetup orientation="portrait" horizontalDpi="300" verticalDpi="300"/>
  <drawing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vt:i4>
      </vt:variant>
    </vt:vector>
  </HeadingPairs>
  <TitlesOfParts>
    <vt:vector size="18" baseType="lpstr">
      <vt:lpstr>Contenido</vt:lpstr>
      <vt:lpstr>Estructura societaria</vt:lpstr>
      <vt:lpstr>Fuentes info Col</vt:lpstr>
      <vt:lpstr>EEFF Consolidados</vt:lpstr>
      <vt:lpstr>EEFF por compañía</vt:lpstr>
      <vt:lpstr>Flujo de Efectivo</vt:lpstr>
      <vt:lpstr>Deuda 2T2026</vt:lpstr>
      <vt:lpstr>Anexos Fros</vt:lpstr>
      <vt:lpstr>Anexos Ops</vt:lpstr>
      <vt:lpstr>Negocios Colombia</vt:lpstr>
      <vt:lpstr>Vehículos Inversión</vt:lpstr>
      <vt:lpstr>DES activos y OEFs</vt:lpstr>
      <vt:lpstr>PIPELINE</vt:lpstr>
      <vt:lpstr>DES Ing. OR</vt:lpstr>
      <vt:lpstr>FAQs</vt:lpstr>
      <vt:lpstr>ESG</vt:lpstr>
      <vt:lpstr>EEFF anteriores - Colgaaps</vt:lpstr>
      <vt:lpstr>Contenido!Área_de_impresión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Molina Arcila</dc:creator>
  <dc:description/>
  <cp:lastModifiedBy>Isabel Arias Ramirez</cp:lastModifiedBy>
  <cp:revision>0</cp:revision>
  <dcterms:created xsi:type="dcterms:W3CDTF">2015-12-28T20:46:34Z</dcterms:created>
  <dcterms:modified xsi:type="dcterms:W3CDTF">2026-08-13T17:37:35Z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0x010100EDD45DAE0693CC46BE4AFEF47AFF9909</vt:lpwstr>
  </property>
</Properties>
</file>